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June/"/>
    </mc:Choice>
  </mc:AlternateContent>
  <xr:revisionPtr revIDLastSave="0" documentId="13_ncr:1_{02978FF0-62AE-F340-A256-FBE89AF710E6}" xr6:coauthVersionLast="47" xr6:coauthVersionMax="47" xr10:uidLastSave="{00000000-0000-0000-0000-000000000000}"/>
  <bookViews>
    <workbookView xWindow="0" yWindow="0" windowWidth="28800" windowHeight="16720" xr2:uid="{2528C2F6-2D91-5941-BA0A-8E362C5A735B}"/>
  </bookViews>
  <sheets>
    <sheet name="Today" sheetId="6" r:id="rId1"/>
    <sheet name="Themes" sheetId="13" r:id="rId2"/>
    <sheet name="Assumptions" sheetId="35" r:id="rId3"/>
    <sheet name="SetUp" sheetId="12" state="veryHidden" r:id="rId4"/>
    <sheet name="Linearity" sheetId="8" state="veryHidden" r:id="rId5"/>
    <sheet name="NormalErrors" sheetId="68" state="veryHidden" r:id="rId6"/>
    <sheet name="ConstantVariance" sheetId="9" state="veryHidden" r:id="rId7"/>
    <sheet name="Leverage" sheetId="10" state="veryHidden" r:id="rId8"/>
    <sheet name="CooksDistance" sheetId="69" state="veryHidden" r:id="rId9"/>
    <sheet name="CooksDistance_Excel0" sheetId="84" state="veryHidden" r:id="rId10"/>
    <sheet name="CooksDistance_Excel1" sheetId="82" state="veryHidden" r:id="rId11"/>
    <sheet name="IndependentErrors" sheetId="11" state="veryHidden" r:id="rId12"/>
    <sheet name="DurbinWatson" sheetId="16" state="veryHidden" r:id="rId13"/>
    <sheet name="KNN" sheetId="34" r:id="rId14"/>
    <sheet name="KNN_Data" sheetId="45" state="veryHidden" r:id="rId15"/>
    <sheet name="KNN_XNew" sheetId="46" state="veryHidden" r:id="rId16"/>
    <sheet name="KNN_Distance" sheetId="47" state="veryHidden" r:id="rId17"/>
    <sheet name="KNN_Nearest" sheetId="48" state="veryHidden" r:id="rId18"/>
    <sheet name="KNN_K" sheetId="49" state="veryHidden" r:id="rId19"/>
    <sheet name="KNN_Vote" sheetId="50" state="veryHidden" r:id="rId20"/>
    <sheet name="KNN_RCode" sheetId="72" state="veryHidden" r:id="rId21"/>
    <sheet name="Diagnostics" sheetId="80" r:id="rId22"/>
    <sheet name="OutOfSampleTesting" sheetId="36" r:id="rId23"/>
    <sheet name="Setup_" sheetId="39" state="veryHidden" r:id="rId24"/>
    <sheet name="Explore" sheetId="40" state="veryHidden" r:id="rId25"/>
    <sheet name="Tools" sheetId="41" state="veryHidden" r:id="rId26"/>
    <sheet name="LM_InAndOut" sheetId="42" state="veryHidden" r:id="rId27"/>
    <sheet name="Optim_InAndOut" sheetId="43" state="veryHidden" r:id="rId28"/>
    <sheet name="Optim_Shrinkage" sheetId="44" state="veryHidden" r:id="rId29"/>
    <sheet name="Optim_LSearch" sheetId="81" state="veryHidden" r:id="rId30"/>
    <sheet name="AIC" sheetId="64" r:id="rId31"/>
    <sheet name="MLR_Step" sheetId="51" state="veryHidden" r:id="rId32"/>
    <sheet name="Data" sheetId="53" state="veryHidden" r:id="rId33"/>
    <sheet name="AIC_0" sheetId="62" state="veryHidden" r:id="rId34"/>
    <sheet name="AIC_1" sheetId="63" state="veryHidden" r:id="rId35"/>
    <sheet name="PreWork4NextClass" sheetId="27" r:id="rId36"/>
    <sheet name="InClassProjects" sheetId="26" r:id="rId37"/>
    <sheet name="Q_KNN_wVote" sheetId="25" r:id="rId38"/>
    <sheet name="Q_KNN_HighD" sheetId="77" r:id="rId39"/>
    <sheet name="Q_IndepErrors" sheetId="76" r:id="rId40"/>
    <sheet name="Q_CooksD" sheetId="79" r:id="rId41"/>
    <sheet name="Q_Specificity" sheetId="31" r:id="rId42"/>
    <sheet name="Q_OOS" sheetId="33" state="hidden" r:id="rId43"/>
    <sheet name="Q_AIC" sheetId="65" state="hidden" r:id="rId44"/>
    <sheet name="LendingClubData" sheetId="70" r:id="rId45"/>
    <sheet name="Hitters" sheetId="75" r:id="rId46"/>
    <sheet name="Hitters_Simple" sheetId="78" r:id="rId47"/>
  </sheets>
  <externalReferences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</externalReferences>
  <definedNames>
    <definedName name="_r2" localSheetId="21">#REF!</definedName>
    <definedName name="_r2">#REF!</definedName>
    <definedName name="_R2_orig">[1]RSquareAdj!$C$6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0">#REF!</definedName>
    <definedName name="b1_">#REF!</definedName>
    <definedName name="b2_">#REF!</definedName>
    <definedName name="beta" localSheetId="21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ake">#REF!</definedName>
    <definedName name="Cd" localSheetId="21">[8]Options2!#REF!</definedName>
    <definedName name="Cd">[8]Options2!#REF!</definedName>
    <definedName name="Change" localSheetId="21">[5]VaR0!#REF!</definedName>
    <definedName name="Change">[5]VaR0!#REF!</definedName>
    <definedName name="change1" localSheetId="21">#REF!</definedName>
    <definedName name="change1">#REF!</definedName>
    <definedName name="change2" localSheetId="21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Data!$K$2:$K$235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Data!$H$2:$H$235</definedName>
    <definedName name="Cu">[8]Options2!#REF!</definedName>
    <definedName name="cyl">Data!$E$2:$E$235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Data!$C$2:$C$235</definedName>
    <definedName name="dollar_rate">[12]FX_Intro!$C$67</definedName>
    <definedName name="drv">Data!$G$2:$G$235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Data!$J$2:$J$235</definedName>
    <definedName name="forward_rate">[12]FX_Intro!$C$68</definedName>
    <definedName name="Frequency" localSheetId="21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Data!$I$2:$I$235</definedName>
    <definedName name="i" localSheetId="9">CooksDistance_Excel0!#REF!</definedName>
    <definedName name="i">CooksDistance_Excel1!$G$2</definedName>
    <definedName name="idx" localSheetId="21">#REF!</definedName>
    <definedName name="idx">#REF!</definedName>
    <definedName name="Inflator">[1]RSquareAdj!$C$10</definedName>
    <definedName name="k" localSheetId="33">[2]Binomial!$C$14</definedName>
    <definedName name="k" localSheetId="34">[2]Binomial!$C$14</definedName>
    <definedName name="k" localSheetId="32">[2]Binomial!$C$14</definedName>
    <definedName name="k" localSheetId="21">[15]KNN_Vote!$AB$4</definedName>
    <definedName name="k" localSheetId="18">KNN_K!$AB$4</definedName>
    <definedName name="k" localSheetId="31">[2]Binomial!$C$14</definedName>
    <definedName name="k">KNN_Vote!$AB$4</definedName>
    <definedName name="L">#REF!</definedName>
    <definedName name="LL">#REF!</definedName>
    <definedName name="LN_Sim" localSheetId="21">#REF!</definedName>
    <definedName name="LN_Sim">#REF!</definedName>
    <definedName name="loss" localSheetId="21">#REF!</definedName>
    <definedName name="loss">#REF!</definedName>
    <definedName name="loss_30" localSheetId="21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Data!$A$2:$A$235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Data!$B$2:$B$235</definedName>
    <definedName name="MSE">CooksDistance_Excel0!$I$19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CooksDistance_Excel1!$L$6</definedName>
    <definedName name="n_" localSheetId="21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33">[2]Binomial!$C$13</definedName>
    <definedName name="p" localSheetId="34">[2]Binomial!$C$13</definedName>
    <definedName name="p" localSheetId="10">CooksDistance_Excel1!$L$3</definedName>
    <definedName name="p" localSheetId="32">[2]Binomial!$C$13</definedName>
    <definedName name="p" localSheetId="21">#REF!</definedName>
    <definedName name="p" localSheetId="31">[2]Binomial!$C$13</definedName>
    <definedName name="p">DurbinWatson!$B$3</definedName>
    <definedName name="PD">[4]CDS!$C$21:$C$25</definedName>
    <definedName name="PDF">[14]Calcs_Mean2!$K$10:$K$30</definedName>
    <definedName name="Period" localSheetId="21">#REF!</definedName>
    <definedName name="Period">#REF!</definedName>
    <definedName name="peso_rate">[12]FX_Intro!$C$66</definedName>
    <definedName name="Pij" localSheetId="21">#REF!</definedName>
    <definedName name="Pij">#REF!</definedName>
    <definedName name="pmt" localSheetId="21">#REF!</definedName>
    <definedName name="pmt">#REF!</definedName>
    <definedName name="pmt_" localSheetId="21">#REF!</definedName>
    <definedName name="pmt_">#REF!</definedName>
    <definedName name="pmtperyear">[17]Bond!$C$6</definedName>
    <definedName name="pmts">[17]Bond!$E$12:$E$25</definedName>
    <definedName name="price1" localSheetId="21">#REF!</definedName>
    <definedName name="price1">#REF!</definedName>
    <definedName name="price2" localSheetId="21">#REF!</definedName>
    <definedName name="price2">#REF!</definedName>
    <definedName name="price3" localSheetId="21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1">#REF!</definedName>
    <definedName name="risk1">#REF!</definedName>
    <definedName name="risk2" localSheetId="21">#REF!</definedName>
    <definedName name="risk2">#REF!</definedName>
    <definedName name="risk3" localSheetId="21">#REF!</definedName>
    <definedName name="risk3">#REF!</definedName>
    <definedName name="RSE">#REF!</definedName>
    <definedName name="RSS">CooksDistance_Excel0!$I$16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1">#REF!</definedName>
    <definedName name="SD">#REF!</definedName>
    <definedName name="sd_x">[1]MaximumLikelihood!$C$3</definedName>
    <definedName name="SD_xbar">[14]Calcs_Mean2!$O$28</definedName>
    <definedName name="SE0" localSheetId="21">#REF!</definedName>
    <definedName name="SE0">#REF!</definedName>
    <definedName name="SE1_" localSheetId="21">#REF!</definedName>
    <definedName name="SE1_">#REF!</definedName>
    <definedName name="SE2_" localSheetId="21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1">#REF!</definedName>
    <definedName name="stdev">#REF!</definedName>
    <definedName name="Sum">[13]CentralLimitTheorem!$C$7:$C$106</definedName>
    <definedName name="t" localSheetId="21">#REF!</definedName>
    <definedName name="t">#REF!</definedName>
    <definedName name="t_">[4]CDS!$B$21:$B$25</definedName>
    <definedName name="table_asf">[19]ASF!$C$31:$D$34</definedName>
    <definedName name="Time" localSheetId="21">#REF!</definedName>
    <definedName name="Time">#REF!</definedName>
    <definedName name="Time_">[4]Spread2PD!$B$40:$B$44</definedName>
    <definedName name="tmat">[4]ExporeInf!$C$3:$H$8</definedName>
    <definedName name="tmat12" localSheetId="21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Data!$F$2:$F$235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>[11]VaR3!$D$50:$H$50</definedName>
    <definedName name="value_01">[17]Dur2!$I$12</definedName>
    <definedName name="value_lo" localSheetId="21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 localSheetId="9">CooksDistance_Excel0!$B$2:$D$201</definedName>
    <definedName name="X">CooksDistance_Excel1!$B$2:$D$200</definedName>
    <definedName name="x_draw">#REF!</definedName>
    <definedName name="X_e_rt">[7]OptionsHW!$C$18:$E$18</definedName>
    <definedName name="X_orig" localSheetId="9">CooksDistance_Excel0!#REF!</definedName>
    <definedName name="X_orig">CooksDistance_Excel0!$B$2:$D$201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 localSheetId="9">CooksDistance_Excel0!$E$2:$E$201</definedName>
    <definedName name="y">CooksDistance_Excel1!$E$2:$E$200</definedName>
    <definedName name="y_draw" localSheetId="21">#REF!</definedName>
    <definedName name="y_draw">#REF!</definedName>
    <definedName name="y_orig" localSheetId="9">CooksDistance_Excel0!#REF!</definedName>
    <definedName name="y_orig">CooksDistance_Excel0!$E$2:$E$201</definedName>
    <definedName name="ybar" localSheetId="21">#REF!</definedName>
    <definedName name="ybar">#REF!</definedName>
    <definedName name="year">Data!$D$2:$D$235</definedName>
    <definedName name="years">[17]Bond!$C$7</definedName>
    <definedName name="yhat" localSheetId="9">CooksDistance_Excel0!$G$2:$G$201</definedName>
    <definedName name="yhat" localSheetId="21">#REF!</definedName>
    <definedName name="yhat">CooksDistance_Excel1!$J$2:$J$201</definedName>
    <definedName name="yhat_i" localSheetId="9">CooksDistance_Excel0!#REF!</definedName>
    <definedName name="yhat_i">CooksDistance_Excel1!$I$2:$I$201</definedName>
    <definedName name="ytm">[10]qFunctions!$C$7</definedName>
    <definedName name="YTM_rf">#REF!</definedName>
    <definedName name="σ">#REF!</definedName>
  </definedNames>
  <calcPr calcId="191029" calcMode="autoNoTable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9" i="82" l="1"/>
  <c r="L18" i="82"/>
  <c r="L6" i="82"/>
  <c r="L15" i="82"/>
  <c r="J2" i="82" a="1"/>
  <c r="J2" i="82" s="1"/>
  <c r="A2" i="82"/>
  <c r="B2" i="82" s="1" a="1"/>
  <c r="B2" i="82" s="1"/>
  <c r="I19" i="84"/>
  <c r="I16" i="84" a="1"/>
  <c r="I16" i="84" s="1"/>
  <c r="I2" i="84" a="1"/>
  <c r="I2" i="84" s="1"/>
  <c r="G2" i="84" a="1"/>
  <c r="G2" i="84" s="1"/>
  <c r="E8" i="80" a="1"/>
  <c r="E8" i="80" s="1"/>
  <c r="A3" i="82" l="1"/>
  <c r="B3" i="82" s="1" a="1"/>
  <c r="B3" i="82" s="1"/>
  <c r="I2" i="63"/>
  <c r="H11" i="63" s="1"/>
  <c r="I2" i="62"/>
  <c r="H11" i="62" s="1"/>
  <c r="D2" i="62" a="1"/>
  <c r="D2" i="62" s="1"/>
  <c r="E2" i="62" s="1"/>
  <c r="C2" i="63" a="1"/>
  <c r="A4" i="82" l="1"/>
  <c r="B4" i="82" s="1" a="1"/>
  <c r="B4" i="82" s="1"/>
  <c r="C235" i="63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C3" i="50"/>
  <c r="D3" i="50" s="1"/>
  <c r="C4" i="50"/>
  <c r="D4" i="50" s="1"/>
  <c r="C5" i="50"/>
  <c r="D5" i="50" s="1"/>
  <c r="C6" i="50"/>
  <c r="D6" i="50" s="1"/>
  <c r="C7" i="50"/>
  <c r="D7" i="50" s="1"/>
  <c r="C8" i="50"/>
  <c r="D8" i="50" s="1"/>
  <c r="C9" i="50"/>
  <c r="D9" i="50" s="1"/>
  <c r="C10" i="50"/>
  <c r="D10" i="50" s="1"/>
  <c r="C11" i="50"/>
  <c r="D11" i="50" s="1"/>
  <c r="C12" i="50"/>
  <c r="D12" i="50" s="1"/>
  <c r="C13" i="50"/>
  <c r="E13" i="50" s="1"/>
  <c r="C14" i="50"/>
  <c r="E14" i="50" s="1"/>
  <c r="C15" i="50"/>
  <c r="E15" i="50" s="1"/>
  <c r="C16" i="50"/>
  <c r="C17" i="50"/>
  <c r="E17" i="50" s="1"/>
  <c r="C18" i="50"/>
  <c r="E18" i="50" s="1"/>
  <c r="C19" i="50"/>
  <c r="E19" i="50" s="1"/>
  <c r="C20" i="50"/>
  <c r="C21" i="50"/>
  <c r="E21" i="50" s="1"/>
  <c r="C22" i="50"/>
  <c r="E22" i="50" s="1"/>
  <c r="C24" i="50"/>
  <c r="F24" i="50"/>
  <c r="L24" i="50"/>
  <c r="M24" i="50"/>
  <c r="N24" i="50"/>
  <c r="O24" i="50"/>
  <c r="P24" i="50"/>
  <c r="Q24" i="50"/>
  <c r="R24" i="50"/>
  <c r="S24" i="50"/>
  <c r="T24" i="50"/>
  <c r="U24" i="50"/>
  <c r="V24" i="50"/>
  <c r="W24" i="50"/>
  <c r="X24" i="50"/>
  <c r="Y24" i="50"/>
  <c r="Z24" i="50"/>
  <c r="AA24" i="50"/>
  <c r="C25" i="50"/>
  <c r="F25" i="50"/>
  <c r="L25" i="50"/>
  <c r="M25" i="50"/>
  <c r="N25" i="50"/>
  <c r="O25" i="50"/>
  <c r="P25" i="50"/>
  <c r="Q25" i="50"/>
  <c r="R25" i="50"/>
  <c r="S25" i="50"/>
  <c r="T25" i="50"/>
  <c r="U25" i="50"/>
  <c r="V25" i="50"/>
  <c r="W25" i="50"/>
  <c r="X25" i="50"/>
  <c r="Y25" i="50"/>
  <c r="Z25" i="50"/>
  <c r="AA25" i="50"/>
  <c r="C26" i="50"/>
  <c r="F26" i="50"/>
  <c r="L26" i="50"/>
  <c r="M26" i="50"/>
  <c r="N26" i="50"/>
  <c r="O26" i="50"/>
  <c r="P26" i="50"/>
  <c r="Q26" i="50"/>
  <c r="R26" i="50"/>
  <c r="S26" i="50"/>
  <c r="T26" i="50"/>
  <c r="U26" i="50"/>
  <c r="V26" i="50"/>
  <c r="W26" i="50"/>
  <c r="X26" i="50"/>
  <c r="Y26" i="50"/>
  <c r="Z26" i="50"/>
  <c r="AA26" i="50"/>
  <c r="C3" i="49"/>
  <c r="D3" i="49" s="1"/>
  <c r="C4" i="49"/>
  <c r="C5" i="49"/>
  <c r="D5" i="49" s="1"/>
  <c r="C6" i="49"/>
  <c r="D6" i="49" s="1"/>
  <c r="C7" i="49"/>
  <c r="D7" i="49" s="1"/>
  <c r="C8" i="49"/>
  <c r="C9" i="49"/>
  <c r="D9" i="49" s="1"/>
  <c r="C10" i="49"/>
  <c r="D10" i="49" s="1"/>
  <c r="C11" i="49"/>
  <c r="D11" i="49" s="1"/>
  <c r="C12" i="49"/>
  <c r="C13" i="49"/>
  <c r="E13" i="49" s="1"/>
  <c r="C14" i="49"/>
  <c r="E14" i="49" s="1"/>
  <c r="C15" i="49"/>
  <c r="E15" i="49" s="1"/>
  <c r="C16" i="49"/>
  <c r="C17" i="49"/>
  <c r="E17" i="49" s="1"/>
  <c r="C18" i="49"/>
  <c r="E18" i="49" s="1"/>
  <c r="C19" i="49"/>
  <c r="E19" i="49" s="1"/>
  <c r="C20" i="49"/>
  <c r="C21" i="49"/>
  <c r="E21" i="49" s="1"/>
  <c r="C22" i="49"/>
  <c r="E22" i="49" s="1"/>
  <c r="C24" i="49"/>
  <c r="F24" i="49"/>
  <c r="P24" i="49"/>
  <c r="Q24" i="49"/>
  <c r="R24" i="49"/>
  <c r="S24" i="49"/>
  <c r="T24" i="49"/>
  <c r="U24" i="49"/>
  <c r="V24" i="49"/>
  <c r="W24" i="49"/>
  <c r="X24" i="49"/>
  <c r="Y24" i="49"/>
  <c r="Z24" i="49"/>
  <c r="AA24" i="49"/>
  <c r="C25" i="49"/>
  <c r="F25" i="49"/>
  <c r="P25" i="49"/>
  <c r="Q25" i="49"/>
  <c r="R25" i="49"/>
  <c r="S25" i="49"/>
  <c r="T25" i="49"/>
  <c r="U25" i="49"/>
  <c r="V25" i="49"/>
  <c r="W25" i="49"/>
  <c r="X25" i="49"/>
  <c r="Y25" i="49"/>
  <c r="Z25" i="49"/>
  <c r="AA25" i="49"/>
  <c r="C26" i="49"/>
  <c r="F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C3" i="48"/>
  <c r="D3" i="48" s="1"/>
  <c r="C4" i="48"/>
  <c r="D4" i="48" s="1"/>
  <c r="C5" i="48"/>
  <c r="C6" i="48"/>
  <c r="C7" i="48"/>
  <c r="D7" i="48" s="1"/>
  <c r="C8" i="48"/>
  <c r="D8" i="48" s="1"/>
  <c r="C9" i="48"/>
  <c r="D9" i="48" s="1"/>
  <c r="C10" i="48"/>
  <c r="C11" i="48"/>
  <c r="D11" i="48" s="1"/>
  <c r="C12" i="48"/>
  <c r="D12" i="48" s="1"/>
  <c r="C13" i="48"/>
  <c r="C14" i="48"/>
  <c r="C15" i="48"/>
  <c r="E15" i="48" s="1"/>
  <c r="C16" i="48"/>
  <c r="E16" i="48" s="1"/>
  <c r="C17" i="48"/>
  <c r="E17" i="48" s="1"/>
  <c r="C18" i="48"/>
  <c r="C19" i="48"/>
  <c r="E19" i="48" s="1"/>
  <c r="C20" i="48"/>
  <c r="E20" i="48" s="1"/>
  <c r="C21" i="48"/>
  <c r="C22" i="48"/>
  <c r="C24" i="48"/>
  <c r="F24" i="48"/>
  <c r="C25" i="48"/>
  <c r="F25" i="48"/>
  <c r="C26" i="48"/>
  <c r="F26" i="48"/>
  <c r="C3" i="47"/>
  <c r="D3" i="47" s="1"/>
  <c r="C4" i="47"/>
  <c r="C5" i="47"/>
  <c r="D5" i="47" s="1"/>
  <c r="C6" i="47"/>
  <c r="D6" i="47" s="1"/>
  <c r="C7" i="47"/>
  <c r="D7" i="47" s="1"/>
  <c r="C8" i="47"/>
  <c r="C9" i="47"/>
  <c r="D9" i="47" s="1"/>
  <c r="C10" i="47"/>
  <c r="D10" i="47" s="1"/>
  <c r="C11" i="47"/>
  <c r="D11" i="47" s="1"/>
  <c r="C12" i="47"/>
  <c r="D12" i="47" s="1"/>
  <c r="C13" i="47"/>
  <c r="E13" i="47" s="1"/>
  <c r="C14" i="47"/>
  <c r="E14" i="47" s="1"/>
  <c r="C15" i="47"/>
  <c r="E15" i="47" s="1"/>
  <c r="C16" i="47"/>
  <c r="E16" i="47" s="1"/>
  <c r="C17" i="47"/>
  <c r="E17" i="47" s="1"/>
  <c r="C18" i="47"/>
  <c r="E18" i="47" s="1"/>
  <c r="C19" i="47"/>
  <c r="C20" i="47"/>
  <c r="E20" i="47" s="1"/>
  <c r="C21" i="47"/>
  <c r="E21" i="47" s="1"/>
  <c r="C22" i="47"/>
  <c r="C23" i="47"/>
  <c r="F23" i="47"/>
  <c r="C24" i="47"/>
  <c r="F24" i="47"/>
  <c r="C25" i="47"/>
  <c r="F25" i="47"/>
  <c r="C3" i="46"/>
  <c r="D3" i="46" s="1"/>
  <c r="C4" i="46"/>
  <c r="D4" i="46" s="1"/>
  <c r="C5" i="46"/>
  <c r="D5" i="46" s="1"/>
  <c r="C6" i="46"/>
  <c r="D6" i="46" s="1"/>
  <c r="C7" i="46"/>
  <c r="D7" i="46" s="1"/>
  <c r="C8" i="46"/>
  <c r="D8" i="46" s="1"/>
  <c r="C9" i="46"/>
  <c r="D9" i="46" s="1"/>
  <c r="C10" i="46"/>
  <c r="D10" i="46" s="1"/>
  <c r="C11" i="46"/>
  <c r="D11" i="46" s="1"/>
  <c r="C12" i="46"/>
  <c r="D12" i="46" s="1"/>
  <c r="C13" i="46"/>
  <c r="E13" i="46" s="1"/>
  <c r="C14" i="46"/>
  <c r="E14" i="46" s="1"/>
  <c r="C15" i="46"/>
  <c r="E15" i="46" s="1"/>
  <c r="C16" i="46"/>
  <c r="E16" i="46" s="1"/>
  <c r="C17" i="46"/>
  <c r="E17" i="46" s="1"/>
  <c r="C18" i="46"/>
  <c r="E18" i="46" s="1"/>
  <c r="C19" i="46"/>
  <c r="E19" i="46" s="1"/>
  <c r="C20" i="46"/>
  <c r="E20" i="46" s="1"/>
  <c r="C21" i="46"/>
  <c r="E21" i="46" s="1"/>
  <c r="C22" i="46"/>
  <c r="E22" i="46" s="1"/>
  <c r="C23" i="46"/>
  <c r="F23" i="46"/>
  <c r="C24" i="46"/>
  <c r="F24" i="46"/>
  <c r="C25" i="46"/>
  <c r="F25" i="46"/>
  <c r="C3" i="45"/>
  <c r="D3" i="45" s="1"/>
  <c r="C4" i="45"/>
  <c r="D4" i="45" s="1"/>
  <c r="C5" i="45"/>
  <c r="D5" i="45" s="1"/>
  <c r="C6" i="45"/>
  <c r="D6" i="45" s="1"/>
  <c r="C7" i="45"/>
  <c r="D7" i="45" s="1"/>
  <c r="C8" i="45"/>
  <c r="D8" i="45" s="1"/>
  <c r="C9" i="45"/>
  <c r="D9" i="45" s="1"/>
  <c r="C10" i="45"/>
  <c r="D10" i="45" s="1"/>
  <c r="C11" i="45"/>
  <c r="D11" i="45" s="1"/>
  <c r="C12" i="45"/>
  <c r="D12" i="45" s="1"/>
  <c r="C13" i="45"/>
  <c r="E13" i="45" s="1"/>
  <c r="C14" i="45"/>
  <c r="E14" i="45" s="1"/>
  <c r="C15" i="45"/>
  <c r="E15" i="45" s="1"/>
  <c r="C16" i="45"/>
  <c r="E16" i="45" s="1"/>
  <c r="C17" i="45"/>
  <c r="E17" i="45" s="1"/>
  <c r="C18" i="45"/>
  <c r="E18" i="45" s="1"/>
  <c r="C19" i="45"/>
  <c r="E19" i="45" s="1"/>
  <c r="C20" i="45"/>
  <c r="E20" i="45" s="1"/>
  <c r="C21" i="45"/>
  <c r="E21" i="45" s="1"/>
  <c r="C22" i="45"/>
  <c r="E22" i="45" s="1"/>
  <c r="A5" i="82" l="1"/>
  <c r="B5" i="82" s="1" a="1"/>
  <c r="B5" i="82" s="1"/>
  <c r="F2" i="62"/>
  <c r="G57" i="62" s="1"/>
  <c r="D2" i="63" a="1"/>
  <c r="H5" i="62"/>
  <c r="I5" i="62" s="1"/>
  <c r="H8" i="62" s="1"/>
  <c r="H14" i="49"/>
  <c r="H8" i="50"/>
  <c r="H6" i="49"/>
  <c r="H13" i="47"/>
  <c r="H22" i="49"/>
  <c r="H15" i="50"/>
  <c r="H7" i="47"/>
  <c r="H7" i="50"/>
  <c r="H17" i="47"/>
  <c r="H11" i="47"/>
  <c r="H3" i="48"/>
  <c r="H19" i="49"/>
  <c r="H11" i="49"/>
  <c r="H3" i="49"/>
  <c r="I4" i="50"/>
  <c r="H19" i="50"/>
  <c r="H17" i="50"/>
  <c r="H5" i="50"/>
  <c r="H9" i="47"/>
  <c r="H20" i="48"/>
  <c r="H12" i="47"/>
  <c r="I15" i="48"/>
  <c r="H21" i="49"/>
  <c r="H18" i="49"/>
  <c r="H10" i="49"/>
  <c r="I12" i="50"/>
  <c r="H9" i="50"/>
  <c r="H4" i="50"/>
  <c r="H20" i="47"/>
  <c r="H12" i="50"/>
  <c r="H21" i="47"/>
  <c r="J4" i="48"/>
  <c r="H12" i="48"/>
  <c r="H14" i="47"/>
  <c r="H17" i="48"/>
  <c r="H9" i="48"/>
  <c r="I13" i="49"/>
  <c r="E22" i="47"/>
  <c r="H22" i="47" s="1"/>
  <c r="H18" i="47"/>
  <c r="H16" i="47"/>
  <c r="E21" i="48"/>
  <c r="H21" i="48" s="1"/>
  <c r="H16" i="48"/>
  <c r="E13" i="48"/>
  <c r="H13" i="48" s="1"/>
  <c r="H8" i="48"/>
  <c r="D5" i="48"/>
  <c r="H5" i="48" s="1"/>
  <c r="J6" i="49"/>
  <c r="I3" i="49"/>
  <c r="H5" i="49"/>
  <c r="H15" i="49"/>
  <c r="H7" i="49"/>
  <c r="J3" i="50"/>
  <c r="H21" i="50"/>
  <c r="H13" i="50"/>
  <c r="G5" i="47"/>
  <c r="G9" i="47"/>
  <c r="I15" i="47"/>
  <c r="G20" i="47"/>
  <c r="I18" i="47"/>
  <c r="G16" i="47"/>
  <c r="H15" i="47"/>
  <c r="I14" i="47"/>
  <c r="G12" i="47"/>
  <c r="I6" i="47"/>
  <c r="I3" i="47"/>
  <c r="I7" i="47"/>
  <c r="I5" i="47"/>
  <c r="I9" i="47"/>
  <c r="G21" i="47"/>
  <c r="G13" i="47"/>
  <c r="G6" i="47"/>
  <c r="H3" i="47"/>
  <c r="I21" i="47"/>
  <c r="I17" i="47"/>
  <c r="G15" i="47"/>
  <c r="I13" i="47"/>
  <c r="G11" i="47"/>
  <c r="H10" i="47"/>
  <c r="H5" i="47"/>
  <c r="D4" i="47"/>
  <c r="I4" i="47" s="1"/>
  <c r="I20" i="47"/>
  <c r="E19" i="47"/>
  <c r="I19" i="47" s="1"/>
  <c r="G18" i="47"/>
  <c r="I16" i="47"/>
  <c r="G14" i="47"/>
  <c r="I12" i="47"/>
  <c r="I11" i="47"/>
  <c r="I10" i="47"/>
  <c r="G7" i="47"/>
  <c r="G17" i="47"/>
  <c r="G10" i="47"/>
  <c r="D8" i="47"/>
  <c r="I8" i="47" s="1"/>
  <c r="G3" i="47"/>
  <c r="H6" i="47"/>
  <c r="E22" i="48"/>
  <c r="H22" i="48" s="1"/>
  <c r="I20" i="48"/>
  <c r="J19" i="48"/>
  <c r="E18" i="48"/>
  <c r="H18" i="48" s="1"/>
  <c r="I16" i="48"/>
  <c r="J15" i="48"/>
  <c r="E14" i="48"/>
  <c r="H14" i="48" s="1"/>
  <c r="I12" i="48"/>
  <c r="J11" i="48"/>
  <c r="D10" i="48"/>
  <c r="H10" i="48" s="1"/>
  <c r="I8" i="48"/>
  <c r="J7" i="48"/>
  <c r="D6" i="48"/>
  <c r="H6" i="48" s="1"/>
  <c r="I4" i="48"/>
  <c r="J3" i="48"/>
  <c r="I22" i="49"/>
  <c r="J21" i="49"/>
  <c r="E20" i="49"/>
  <c r="H20" i="49" s="1"/>
  <c r="I18" i="49"/>
  <c r="J17" i="49"/>
  <c r="E16" i="49"/>
  <c r="H16" i="49" s="1"/>
  <c r="I14" i="49"/>
  <c r="J13" i="49"/>
  <c r="D12" i="49"/>
  <c r="H12" i="49" s="1"/>
  <c r="I10" i="49"/>
  <c r="J9" i="49"/>
  <c r="D8" i="49"/>
  <c r="H8" i="49" s="1"/>
  <c r="I6" i="49"/>
  <c r="J5" i="49"/>
  <c r="D4" i="49"/>
  <c r="H4" i="49" s="1"/>
  <c r="J22" i="50"/>
  <c r="I19" i="50"/>
  <c r="J18" i="50"/>
  <c r="I15" i="50"/>
  <c r="J14" i="50"/>
  <c r="I11" i="50"/>
  <c r="J10" i="50"/>
  <c r="I7" i="50"/>
  <c r="J6" i="50"/>
  <c r="I3" i="50"/>
  <c r="I19" i="48"/>
  <c r="I11" i="48"/>
  <c r="I7" i="48"/>
  <c r="H4" i="48"/>
  <c r="I3" i="48"/>
  <c r="I21" i="49"/>
  <c r="I17" i="49"/>
  <c r="I9" i="49"/>
  <c r="I5" i="49"/>
  <c r="I22" i="50"/>
  <c r="J21" i="50"/>
  <c r="E20" i="50"/>
  <c r="H20" i="50" s="1"/>
  <c r="I18" i="50"/>
  <c r="J17" i="50"/>
  <c r="E16" i="50"/>
  <c r="H16" i="50" s="1"/>
  <c r="I14" i="50"/>
  <c r="J13" i="50"/>
  <c r="H11" i="50"/>
  <c r="I10" i="50"/>
  <c r="J9" i="50"/>
  <c r="I6" i="50"/>
  <c r="J5" i="50"/>
  <c r="H3" i="50"/>
  <c r="H19" i="48"/>
  <c r="J17" i="48"/>
  <c r="H15" i="48"/>
  <c r="H11" i="48"/>
  <c r="J9" i="48"/>
  <c r="H7" i="48"/>
  <c r="J19" i="49"/>
  <c r="H17" i="49"/>
  <c r="J15" i="49"/>
  <c r="H13" i="49"/>
  <c r="J11" i="49"/>
  <c r="H9" i="49"/>
  <c r="J7" i="49"/>
  <c r="J3" i="49"/>
  <c r="H22" i="50"/>
  <c r="I21" i="50"/>
  <c r="H18" i="50"/>
  <c r="I17" i="50"/>
  <c r="H14" i="50"/>
  <c r="I13" i="50"/>
  <c r="J12" i="50"/>
  <c r="H10" i="50"/>
  <c r="I9" i="50"/>
  <c r="J8" i="50"/>
  <c r="H6" i="50"/>
  <c r="I5" i="50"/>
  <c r="J4" i="50"/>
  <c r="J20" i="48"/>
  <c r="I17" i="48"/>
  <c r="J16" i="48"/>
  <c r="J12" i="48"/>
  <c r="I9" i="48"/>
  <c r="J8" i="48"/>
  <c r="J22" i="49"/>
  <c r="I19" i="49"/>
  <c r="J18" i="49"/>
  <c r="I15" i="49"/>
  <c r="J14" i="49"/>
  <c r="I11" i="49"/>
  <c r="J10" i="49"/>
  <c r="I7" i="49"/>
  <c r="J19" i="50"/>
  <c r="J15" i="50"/>
  <c r="J11" i="50"/>
  <c r="I8" i="50"/>
  <c r="J7" i="50"/>
  <c r="A6" i="82" l="1"/>
  <c r="B6" i="82" s="1" a="1"/>
  <c r="B6" i="82" s="1"/>
  <c r="G144" i="62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H24" i="50"/>
  <c r="J24" i="50"/>
  <c r="K24" i="50"/>
  <c r="I24" i="50"/>
  <c r="N24" i="49"/>
  <c r="O24" i="49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J22" i="48"/>
  <c r="J8" i="49"/>
  <c r="J20" i="49"/>
  <c r="I10" i="48"/>
  <c r="I4" i="49"/>
  <c r="N25" i="49" s="1"/>
  <c r="I20" i="49"/>
  <c r="J18" i="48"/>
  <c r="J10" i="48"/>
  <c r="I5" i="48"/>
  <c r="J4" i="49"/>
  <c r="N26" i="49" s="1"/>
  <c r="I21" i="48"/>
  <c r="J5" i="48"/>
  <c r="J21" i="48"/>
  <c r="G22" i="47"/>
  <c r="I22" i="47"/>
  <c r="I8" i="49"/>
  <c r="J14" i="48"/>
  <c r="J20" i="50"/>
  <c r="J13" i="48"/>
  <c r="I18" i="48"/>
  <c r="I12" i="49"/>
  <c r="I14" i="48"/>
  <c r="J12" i="49"/>
  <c r="O26" i="49" s="1"/>
  <c r="S24" i="48"/>
  <c r="I13" i="48"/>
  <c r="J6" i="48"/>
  <c r="H4" i="47"/>
  <c r="I16" i="49"/>
  <c r="G4" i="47"/>
  <c r="J16" i="50"/>
  <c r="I6" i="48"/>
  <c r="I22" i="48"/>
  <c r="J16" i="49"/>
  <c r="I24" i="49"/>
  <c r="H24" i="49"/>
  <c r="M24" i="49"/>
  <c r="L24" i="49"/>
  <c r="J24" i="49"/>
  <c r="K24" i="49"/>
  <c r="I16" i="50"/>
  <c r="R24" i="48"/>
  <c r="U24" i="48"/>
  <c r="X24" i="48"/>
  <c r="H24" i="48"/>
  <c r="O24" i="48"/>
  <c r="G19" i="47"/>
  <c r="H8" i="47"/>
  <c r="N24" i="48"/>
  <c r="Q24" i="48"/>
  <c r="T24" i="48"/>
  <c r="AA24" i="48"/>
  <c r="K24" i="48"/>
  <c r="G8" i="47"/>
  <c r="Z24" i="48"/>
  <c r="J24" i="48"/>
  <c r="M24" i="48"/>
  <c r="P24" i="48"/>
  <c r="W24" i="48"/>
  <c r="V24" i="48"/>
  <c r="Y24" i="48"/>
  <c r="I24" i="48"/>
  <c r="L24" i="48"/>
  <c r="I20" i="50"/>
  <c r="H19" i="47"/>
  <c r="G2" i="16"/>
  <c r="H2" i="16"/>
  <c r="I2" i="16"/>
  <c r="J2" i="16"/>
  <c r="K2" i="16"/>
  <c r="L2" i="16"/>
  <c r="M2" i="16"/>
  <c r="N2" i="16"/>
  <c r="O2" i="16"/>
  <c r="P2" i="16"/>
  <c r="Q2" i="16"/>
  <c r="B5" i="16"/>
  <c r="A7" i="82" l="1"/>
  <c r="B7" i="82" s="1" a="1"/>
  <c r="B7" i="82" s="1"/>
  <c r="H2" i="62" a="1"/>
  <c r="H2" i="62" s="1"/>
  <c r="K2" i="62" s="1"/>
  <c r="J26" i="50"/>
  <c r="B6" i="16"/>
  <c r="B7" i="16" s="1"/>
  <c r="B8" i="16" s="1"/>
  <c r="H25" i="50"/>
  <c r="J25" i="50"/>
  <c r="I26" i="50"/>
  <c r="I25" i="50"/>
  <c r="H26" i="50"/>
  <c r="K25" i="50"/>
  <c r="K26" i="50"/>
  <c r="AB24" i="50"/>
  <c r="N26" i="48"/>
  <c r="O25" i="49"/>
  <c r="T26" i="48"/>
  <c r="AA26" i="48"/>
  <c r="K26" i="48"/>
  <c r="V26" i="48"/>
  <c r="U26" i="48"/>
  <c r="P26" i="48"/>
  <c r="W26" i="48"/>
  <c r="Y26" i="48"/>
  <c r="R26" i="48"/>
  <c r="I26" i="48"/>
  <c r="L26" i="48"/>
  <c r="S26" i="48"/>
  <c r="M26" i="48"/>
  <c r="H26" i="48"/>
  <c r="X26" i="48"/>
  <c r="Q26" i="48"/>
  <c r="O26" i="48"/>
  <c r="Z26" i="48"/>
  <c r="J26" i="48"/>
  <c r="F2" i="63"/>
  <c r="H5" i="63"/>
  <c r="I5" i="63" s="1"/>
  <c r="K25" i="49"/>
  <c r="R25" i="48"/>
  <c r="I25" i="49"/>
  <c r="P25" i="48"/>
  <c r="K25" i="48"/>
  <c r="I25" i="48"/>
  <c r="L25" i="49"/>
  <c r="AA25" i="48"/>
  <c r="Y25" i="48"/>
  <c r="M25" i="49"/>
  <c r="H25" i="49"/>
  <c r="T25" i="48"/>
  <c r="O25" i="48"/>
  <c r="V25" i="48"/>
  <c r="J25" i="49"/>
  <c r="U25" i="48"/>
  <c r="J26" i="49"/>
  <c r="X25" i="48"/>
  <c r="H25" i="48"/>
  <c r="S25" i="48"/>
  <c r="Z25" i="48"/>
  <c r="J25" i="48"/>
  <c r="Q25" i="48"/>
  <c r="M25" i="48"/>
  <c r="K26" i="49"/>
  <c r="L25" i="48"/>
  <c r="W25" i="48"/>
  <c r="N25" i="48"/>
  <c r="L26" i="49"/>
  <c r="M26" i="49"/>
  <c r="H26" i="49"/>
  <c r="I26" i="49"/>
  <c r="A8" i="82" l="1"/>
  <c r="B8" i="82" s="1" a="1"/>
  <c r="B8" i="82" s="1"/>
  <c r="AB25" i="50"/>
  <c r="AB26" i="50"/>
  <c r="H8" i="63"/>
  <c r="K8" i="63" s="1"/>
  <c r="N3" i="63" s="1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A9" i="82" l="1"/>
  <c r="B9" i="82" s="1" a="1"/>
  <c r="B9" i="82" s="1"/>
  <c r="D6" i="16"/>
  <c r="H14" i="63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D3" i="16"/>
  <c r="D9" i="16"/>
  <c r="A10" i="82" l="1"/>
  <c r="B10" i="82" s="1" a="1"/>
  <c r="B10" i="82" s="1"/>
  <c r="H2" i="63" a="1"/>
  <c r="H2" i="63" s="1"/>
  <c r="D12" i="16"/>
  <c r="F4" i="16" s="1"/>
  <c r="A11" i="82" l="1"/>
  <c r="B11" i="82" s="1" a="1"/>
  <c r="B11" i="82" s="1"/>
  <c r="K2" i="63"/>
  <c r="A12" i="82" l="1"/>
  <c r="B12" i="82" s="1" a="1"/>
  <c r="B12" i="82" s="1"/>
  <c r="A13" i="82" l="1"/>
  <c r="B13" i="82" s="1" a="1"/>
  <c r="B13" i="82" s="1"/>
  <c r="A14" i="82" l="1"/>
  <c r="B14" i="82" s="1" a="1"/>
  <c r="B14" i="82" s="1"/>
  <c r="A15" i="82" l="1"/>
  <c r="B15" i="82" s="1" a="1"/>
  <c r="B15" i="82" s="1"/>
  <c r="A16" i="82" l="1"/>
  <c r="B16" i="82" s="1" a="1"/>
  <c r="B16" i="82" s="1"/>
  <c r="A17" i="82" l="1"/>
  <c r="B17" i="82" s="1" a="1"/>
  <c r="B17" i="82" s="1"/>
  <c r="A18" i="82" l="1"/>
  <c r="B18" i="82" s="1" a="1"/>
  <c r="B18" i="82" s="1"/>
  <c r="A19" i="82" l="1"/>
  <c r="B19" i="82" s="1" a="1"/>
  <c r="B19" i="82" s="1"/>
  <c r="A20" i="82" l="1"/>
  <c r="B20" i="82" s="1" a="1"/>
  <c r="B20" i="82" s="1"/>
  <c r="A21" i="82" l="1"/>
  <c r="B21" i="82" s="1" a="1"/>
  <c r="B21" i="82" s="1"/>
  <c r="A22" i="82" l="1"/>
  <c r="B22" i="82" s="1" a="1"/>
  <c r="B22" i="82" s="1"/>
  <c r="A23" i="82" l="1"/>
  <c r="B23" i="82" s="1" a="1"/>
  <c r="B23" i="82" s="1"/>
  <c r="A24" i="82" l="1"/>
  <c r="B24" i="82" s="1" a="1"/>
  <c r="B24" i="82" s="1"/>
  <c r="A25" i="82" l="1"/>
  <c r="B25" i="82" s="1" a="1"/>
  <c r="B25" i="82" s="1"/>
  <c r="A26" i="82" l="1"/>
  <c r="B26" i="82" s="1" a="1"/>
  <c r="B26" i="82" s="1"/>
  <c r="A27" i="82" l="1"/>
  <c r="B27" i="82" s="1" a="1"/>
  <c r="B27" i="82" s="1"/>
  <c r="A28" i="82" l="1"/>
  <c r="B28" i="82" s="1" a="1"/>
  <c r="B28" i="82" s="1"/>
  <c r="A29" i="82" l="1"/>
  <c r="B29" i="82" s="1" a="1"/>
  <c r="B29" i="82" s="1"/>
  <c r="A30" i="82" l="1"/>
  <c r="B30" i="82" s="1" a="1"/>
  <c r="B30" i="82" s="1"/>
  <c r="A31" i="82" l="1"/>
  <c r="B31" i="82" s="1" a="1"/>
  <c r="B31" i="82" s="1"/>
  <c r="A32" i="82" l="1"/>
  <c r="B32" i="82" s="1" a="1"/>
  <c r="B32" i="82" s="1"/>
  <c r="A33" i="82" l="1"/>
  <c r="B33" i="82" s="1" a="1"/>
  <c r="B33" i="82" s="1"/>
  <c r="A34" i="82" l="1"/>
  <c r="B34" i="82" s="1" a="1"/>
  <c r="B34" i="82" s="1"/>
  <c r="A35" i="82" l="1"/>
  <c r="B35" i="82" s="1" a="1"/>
  <c r="B35" i="82" s="1"/>
  <c r="A36" i="82" l="1"/>
  <c r="B36" i="82" s="1" a="1"/>
  <c r="B36" i="82" s="1"/>
  <c r="A37" i="82" l="1"/>
  <c r="B37" i="82" s="1" a="1"/>
  <c r="B37" i="82" s="1"/>
  <c r="A38" i="82" l="1"/>
  <c r="B38" i="82" s="1" a="1"/>
  <c r="B38" i="82" s="1"/>
  <c r="A39" i="82" l="1"/>
  <c r="B39" i="82" s="1" a="1"/>
  <c r="B39" i="82" s="1"/>
  <c r="A40" i="82" l="1"/>
  <c r="B40" i="82" s="1" a="1"/>
  <c r="B40" i="82" s="1"/>
  <c r="A41" i="82" l="1"/>
  <c r="B41" i="82" s="1" a="1"/>
  <c r="B41" i="82" s="1"/>
  <c r="A42" i="82" l="1"/>
  <c r="B42" i="82" s="1" a="1"/>
  <c r="B42" i="82" s="1"/>
  <c r="A43" i="82" l="1"/>
  <c r="B43" i="82" s="1" a="1"/>
  <c r="B43" i="82" s="1"/>
  <c r="A44" i="82" l="1"/>
  <c r="B44" i="82" s="1" a="1"/>
  <c r="B44" i="82" s="1"/>
  <c r="A45" i="82" l="1"/>
  <c r="B45" i="82" s="1" a="1"/>
  <c r="B45" i="82" s="1"/>
  <c r="A46" i="82" l="1"/>
  <c r="B46" i="82" s="1" a="1"/>
  <c r="B46" i="82" s="1"/>
  <c r="A47" i="82" l="1"/>
  <c r="B47" i="82" s="1" a="1"/>
  <c r="B47" i="82" s="1"/>
  <c r="A48" i="82" l="1"/>
  <c r="B48" i="82" s="1" a="1"/>
  <c r="B48" i="82" s="1"/>
  <c r="A49" i="82" l="1"/>
  <c r="B49" i="82" s="1" a="1"/>
  <c r="B49" i="82" s="1"/>
  <c r="A50" i="82" l="1"/>
  <c r="B50" i="82" s="1" a="1"/>
  <c r="B50" i="82" s="1"/>
  <c r="A51" i="82" l="1"/>
  <c r="B51" i="82" s="1" a="1"/>
  <c r="B51" i="82" s="1"/>
  <c r="A52" i="82" l="1"/>
  <c r="B52" i="82" s="1" a="1"/>
  <c r="B52" i="82" s="1"/>
  <c r="A53" i="82" l="1"/>
  <c r="B53" i="82" s="1" a="1"/>
  <c r="B53" i="82" s="1"/>
  <c r="A54" i="82" l="1"/>
  <c r="B54" i="82" s="1" a="1"/>
  <c r="B54" i="82" s="1"/>
  <c r="A55" i="82" l="1"/>
  <c r="B55" i="82" s="1" a="1"/>
  <c r="B55" i="82" s="1"/>
  <c r="A56" i="82" l="1"/>
  <c r="B56" i="82" s="1" a="1"/>
  <c r="B56" i="82" s="1"/>
  <c r="A57" i="82" l="1"/>
  <c r="B57" i="82" s="1" a="1"/>
  <c r="B57" i="82" s="1"/>
  <c r="A58" i="82" l="1"/>
  <c r="B58" i="82" s="1" a="1"/>
  <c r="B58" i="82" s="1"/>
  <c r="A59" i="82" l="1"/>
  <c r="B59" i="82" s="1" a="1"/>
  <c r="B59" i="82" s="1"/>
  <c r="A60" i="82" l="1"/>
  <c r="B60" i="82" s="1" a="1"/>
  <c r="B60" i="82" s="1"/>
  <c r="A61" i="82" l="1"/>
  <c r="B61" i="82" s="1" a="1"/>
  <c r="B61" i="82" s="1"/>
  <c r="A62" i="82" l="1"/>
  <c r="B62" i="82" s="1" a="1"/>
  <c r="B62" i="82" s="1"/>
  <c r="A63" i="82" l="1"/>
  <c r="B63" i="82" s="1" a="1"/>
  <c r="B63" i="82" s="1"/>
  <c r="A64" i="82" l="1"/>
  <c r="B64" i="82" s="1" a="1"/>
  <c r="B64" i="82" s="1"/>
  <c r="A65" i="82" l="1"/>
  <c r="B65" i="82" s="1" a="1"/>
  <c r="B65" i="82" s="1"/>
  <c r="A66" i="82" l="1"/>
  <c r="B66" i="82" s="1" a="1"/>
  <c r="B66" i="82" s="1"/>
  <c r="A67" i="82" l="1"/>
  <c r="B67" i="82" s="1" a="1"/>
  <c r="B67" i="82" s="1"/>
  <c r="A68" i="82" l="1"/>
  <c r="B68" i="82" s="1" a="1"/>
  <c r="B68" i="82" s="1"/>
  <c r="A69" i="82" l="1"/>
  <c r="B69" i="82" s="1" a="1"/>
  <c r="B69" i="82" s="1"/>
  <c r="A70" i="82" l="1"/>
  <c r="B70" i="82" s="1" a="1"/>
  <c r="B70" i="82" s="1"/>
  <c r="A71" i="82" l="1"/>
  <c r="B71" i="82" s="1" a="1"/>
  <c r="B71" i="82" s="1"/>
  <c r="A72" i="82" l="1"/>
  <c r="B72" i="82" s="1" a="1"/>
  <c r="B72" i="82" s="1"/>
  <c r="A73" i="82" l="1"/>
  <c r="B73" i="82" s="1" a="1"/>
  <c r="B73" i="82" s="1"/>
  <c r="A74" i="82" l="1"/>
  <c r="B74" i="82" s="1" a="1"/>
  <c r="B74" i="82" s="1"/>
  <c r="A75" i="82" l="1"/>
  <c r="B75" i="82" s="1" a="1"/>
  <c r="B75" i="82" s="1"/>
  <c r="A76" i="82" l="1"/>
  <c r="B76" i="82" s="1" a="1"/>
  <c r="B76" i="82" s="1"/>
  <c r="A77" i="82" l="1"/>
  <c r="B77" i="82" s="1" a="1"/>
  <c r="B77" i="82" s="1"/>
  <c r="A78" i="82" l="1"/>
  <c r="B78" i="82" s="1" a="1"/>
  <c r="B78" i="82" s="1"/>
  <c r="A79" i="82" l="1"/>
  <c r="B79" i="82" s="1" a="1"/>
  <c r="B79" i="82" s="1"/>
  <c r="A80" i="82" l="1"/>
  <c r="B80" i="82" s="1" a="1"/>
  <c r="B80" i="82" s="1"/>
  <c r="A81" i="82" l="1"/>
  <c r="B81" i="82" s="1" a="1"/>
  <c r="B81" i="82" s="1"/>
  <c r="A82" i="82" l="1"/>
  <c r="B82" i="82" s="1" a="1"/>
  <c r="B82" i="82" s="1"/>
  <c r="A83" i="82" l="1"/>
  <c r="B83" i="82" s="1" a="1"/>
  <c r="B83" i="82" s="1"/>
  <c r="A84" i="82" l="1"/>
  <c r="B84" i="82" s="1" a="1"/>
  <c r="B84" i="82" s="1"/>
  <c r="A85" i="82" l="1"/>
  <c r="B85" i="82" s="1" a="1"/>
  <c r="B85" i="82" s="1"/>
  <c r="A86" i="82" l="1"/>
  <c r="B86" i="82" s="1" a="1"/>
  <c r="B86" i="82" s="1"/>
  <c r="A87" i="82" l="1"/>
  <c r="B87" i="82" s="1" a="1"/>
  <c r="B87" i="82" s="1"/>
  <c r="A88" i="82" l="1"/>
  <c r="B88" i="82" s="1" a="1"/>
  <c r="B88" i="82" s="1"/>
  <c r="A89" i="82" l="1"/>
  <c r="B89" i="82" s="1" a="1"/>
  <c r="B89" i="82" s="1"/>
  <c r="A90" i="82" l="1"/>
  <c r="B90" i="82" s="1" a="1"/>
  <c r="B90" i="82" s="1"/>
  <c r="A91" i="82" l="1"/>
  <c r="B91" i="82" s="1" a="1"/>
  <c r="B91" i="82" s="1"/>
  <c r="A92" i="82" l="1"/>
  <c r="B92" i="82" s="1" a="1"/>
  <c r="B92" i="82" s="1"/>
  <c r="A93" i="82" l="1"/>
  <c r="B93" i="82" s="1" a="1"/>
  <c r="B93" i="82" s="1"/>
  <c r="A94" i="82" l="1"/>
  <c r="B94" i="82" s="1" a="1"/>
  <c r="B94" i="82" s="1"/>
  <c r="A95" i="82" l="1"/>
  <c r="B95" i="82" s="1" a="1"/>
  <c r="B95" i="82" s="1"/>
  <c r="A96" i="82" l="1"/>
  <c r="B96" i="82" s="1" a="1"/>
  <c r="B96" i="82" s="1"/>
  <c r="A97" i="82" l="1"/>
  <c r="B97" i="82" s="1" a="1"/>
  <c r="B97" i="82" s="1"/>
  <c r="A98" i="82" l="1"/>
  <c r="B98" i="82" s="1" a="1"/>
  <c r="B98" i="82" s="1"/>
  <c r="A99" i="82" l="1"/>
  <c r="B99" i="82" s="1" a="1"/>
  <c r="B99" i="82" s="1"/>
  <c r="A100" i="82" l="1"/>
  <c r="B100" i="82" s="1" a="1"/>
  <c r="B100" i="82" s="1"/>
  <c r="A101" i="82" l="1"/>
  <c r="B101" i="82" s="1" a="1"/>
  <c r="B101" i="82" s="1"/>
  <c r="A102" i="82" l="1"/>
  <c r="B102" i="82" s="1" a="1"/>
  <c r="B102" i="82" s="1"/>
  <c r="A103" i="82" l="1"/>
  <c r="B103" i="82" s="1" a="1"/>
  <c r="B103" i="82" s="1"/>
  <c r="A104" i="82" l="1"/>
  <c r="B104" i="82" s="1" a="1"/>
  <c r="B104" i="82" s="1"/>
  <c r="A105" i="82" l="1"/>
  <c r="B105" i="82" s="1" a="1"/>
  <c r="B105" i="82" s="1"/>
  <c r="A106" i="82" l="1"/>
  <c r="B106" i="82" s="1" a="1"/>
  <c r="B106" i="82" s="1"/>
  <c r="A107" i="82" l="1"/>
  <c r="B107" i="82" s="1" a="1"/>
  <c r="B107" i="82" s="1"/>
  <c r="A108" i="82" l="1"/>
  <c r="B108" i="82" s="1" a="1"/>
  <c r="B108" i="82" s="1"/>
  <c r="A109" i="82" l="1"/>
  <c r="B109" i="82" s="1" a="1"/>
  <c r="B109" i="82" s="1"/>
  <c r="A110" i="82" l="1"/>
  <c r="B110" i="82" s="1" a="1"/>
  <c r="B110" i="82" s="1"/>
  <c r="A111" i="82" l="1"/>
  <c r="B111" i="82" s="1" a="1"/>
  <c r="B111" i="82" s="1"/>
  <c r="A112" i="82" l="1"/>
  <c r="B112" i="82" s="1" a="1"/>
  <c r="B112" i="82" s="1"/>
  <c r="A113" i="82" l="1"/>
  <c r="B113" i="82" s="1" a="1"/>
  <c r="B113" i="82" s="1"/>
  <c r="A114" i="82" l="1"/>
  <c r="B114" i="82" s="1" a="1"/>
  <c r="B114" i="82" s="1"/>
  <c r="A115" i="82" l="1"/>
  <c r="B115" i="82" s="1" a="1"/>
  <c r="B115" i="82" s="1"/>
  <c r="A116" i="82" l="1"/>
  <c r="B116" i="82" s="1" a="1"/>
  <c r="B116" i="82" s="1"/>
  <c r="A117" i="82" l="1"/>
  <c r="B117" i="82" s="1" a="1"/>
  <c r="B117" i="82" s="1"/>
  <c r="A118" i="82" l="1"/>
  <c r="B118" i="82" s="1" a="1"/>
  <c r="B118" i="82" s="1"/>
  <c r="A119" i="82" l="1"/>
  <c r="B119" i="82" s="1" a="1"/>
  <c r="B119" i="82" s="1"/>
  <c r="A120" i="82" l="1"/>
  <c r="B120" i="82" s="1" a="1"/>
  <c r="B120" i="82" s="1"/>
  <c r="A121" i="82" l="1"/>
  <c r="B121" i="82" s="1" a="1"/>
  <c r="B121" i="82" s="1"/>
  <c r="A122" i="82" l="1"/>
  <c r="B122" i="82" s="1" a="1"/>
  <c r="B122" i="82" s="1"/>
  <c r="A123" i="82" l="1"/>
  <c r="B123" i="82" s="1" a="1"/>
  <c r="B123" i="82" s="1"/>
  <c r="A124" i="82" l="1"/>
  <c r="B124" i="82" s="1" a="1"/>
  <c r="B124" i="82" s="1"/>
  <c r="A125" i="82" l="1"/>
  <c r="B125" i="82" s="1" a="1"/>
  <c r="B125" i="82" s="1"/>
  <c r="A126" i="82" l="1"/>
  <c r="B126" i="82" s="1" a="1"/>
  <c r="B126" i="82" s="1"/>
  <c r="A127" i="82" l="1"/>
  <c r="B127" i="82" s="1" a="1"/>
  <c r="B127" i="82" s="1"/>
  <c r="A128" i="82" l="1"/>
  <c r="B128" i="82" s="1" a="1"/>
  <c r="B128" i="82" s="1"/>
  <c r="A129" i="82" l="1"/>
  <c r="B129" i="82" s="1" a="1"/>
  <c r="B129" i="82" s="1"/>
  <c r="A130" i="82" l="1"/>
  <c r="B130" i="82" s="1" a="1"/>
  <c r="B130" i="82" s="1"/>
  <c r="A131" i="82" l="1"/>
  <c r="B131" i="82" s="1" a="1"/>
  <c r="B131" i="82" s="1"/>
  <c r="A132" i="82" l="1"/>
  <c r="B132" i="82" s="1" a="1"/>
  <c r="B132" i="82" s="1"/>
  <c r="A133" i="82" l="1"/>
  <c r="B133" i="82" s="1" a="1"/>
  <c r="B133" i="82" s="1"/>
  <c r="A134" i="82" l="1"/>
  <c r="B134" i="82" s="1" a="1"/>
  <c r="B134" i="82" s="1"/>
  <c r="A135" i="82" l="1"/>
  <c r="B135" i="82" s="1" a="1"/>
  <c r="B135" i="82" s="1"/>
  <c r="A136" i="82" l="1"/>
  <c r="B136" i="82" s="1" a="1"/>
  <c r="B136" i="82" s="1"/>
  <c r="A137" i="82" l="1"/>
  <c r="B137" i="82" s="1" a="1"/>
  <c r="B137" i="82" s="1"/>
  <c r="A138" i="82" l="1"/>
  <c r="B138" i="82" s="1" a="1"/>
  <c r="B138" i="82" s="1"/>
  <c r="A139" i="82" l="1"/>
  <c r="B139" i="82" s="1" a="1"/>
  <c r="B139" i="82" s="1"/>
  <c r="A140" i="82" l="1"/>
  <c r="B140" i="82" s="1" a="1"/>
  <c r="B140" i="82" s="1"/>
  <c r="A141" i="82" l="1"/>
  <c r="B141" i="82" s="1" a="1"/>
  <c r="B141" i="82" s="1"/>
  <c r="A142" i="82" l="1"/>
  <c r="B142" i="82" s="1" a="1"/>
  <c r="B142" i="82" s="1"/>
  <c r="A143" i="82" l="1"/>
  <c r="B143" i="82" s="1" a="1"/>
  <c r="B143" i="82" s="1"/>
  <c r="A144" i="82" l="1"/>
  <c r="B144" i="82" s="1" a="1"/>
  <c r="B144" i="82" s="1"/>
  <c r="A145" i="82" l="1"/>
  <c r="B145" i="82" s="1" a="1"/>
  <c r="B145" i="82" s="1"/>
  <c r="A146" i="82" l="1"/>
  <c r="B146" i="82" s="1" a="1"/>
  <c r="B146" i="82" s="1"/>
  <c r="A147" i="82" l="1"/>
  <c r="B147" i="82" s="1" a="1"/>
  <c r="B147" i="82" s="1"/>
  <c r="A148" i="82" l="1"/>
  <c r="B148" i="82" s="1" a="1"/>
  <c r="B148" i="82" s="1"/>
  <c r="A149" i="82" l="1"/>
  <c r="B149" i="82" s="1" a="1"/>
  <c r="B149" i="82" s="1"/>
  <c r="A150" i="82" l="1"/>
  <c r="B150" i="82" s="1" a="1"/>
  <c r="B150" i="82" s="1"/>
  <c r="A151" i="82" l="1"/>
  <c r="B151" i="82" s="1" a="1"/>
  <c r="B151" i="82" s="1"/>
  <c r="A152" i="82" l="1"/>
  <c r="B152" i="82" s="1" a="1"/>
  <c r="B152" i="82" s="1"/>
  <c r="A153" i="82" l="1"/>
  <c r="B153" i="82" s="1" a="1"/>
  <c r="B153" i="82" s="1"/>
  <c r="A154" i="82" l="1"/>
  <c r="B154" i="82" s="1" a="1"/>
  <c r="B154" i="82" s="1"/>
  <c r="A155" i="82" l="1"/>
  <c r="B155" i="82" s="1" a="1"/>
  <c r="B155" i="82" s="1"/>
  <c r="A156" i="82" l="1"/>
  <c r="B156" i="82" s="1" a="1"/>
  <c r="B156" i="82" s="1"/>
  <c r="A157" i="82" l="1"/>
  <c r="B157" i="82" s="1" a="1"/>
  <c r="B157" i="82" s="1"/>
  <c r="A158" i="82" l="1"/>
  <c r="B158" i="82" s="1" a="1"/>
  <c r="B158" i="82" s="1"/>
  <c r="A159" i="82" l="1"/>
  <c r="B159" i="82" s="1" a="1"/>
  <c r="B159" i="82" s="1"/>
  <c r="A160" i="82" l="1"/>
  <c r="B160" i="82" s="1" a="1"/>
  <c r="B160" i="82" s="1"/>
  <c r="A161" i="82" l="1"/>
  <c r="B161" i="82" s="1" a="1"/>
  <c r="B161" i="82" s="1"/>
  <c r="A162" i="82" l="1"/>
  <c r="B162" i="82" s="1" a="1"/>
  <c r="B162" i="82" s="1"/>
  <c r="A163" i="82" l="1"/>
  <c r="B163" i="82" s="1" a="1"/>
  <c r="B163" i="82" s="1"/>
  <c r="A164" i="82" l="1"/>
  <c r="B164" i="82" s="1" a="1"/>
  <c r="B164" i="82" s="1"/>
  <c r="A165" i="82" l="1"/>
  <c r="B165" i="82" s="1" a="1"/>
  <c r="B165" i="82" s="1"/>
  <c r="A166" i="82" l="1"/>
  <c r="B166" i="82" s="1" a="1"/>
  <c r="B166" i="82" s="1"/>
  <c r="A167" i="82" l="1"/>
  <c r="B167" i="82" s="1" a="1"/>
  <c r="B167" i="82" s="1"/>
  <c r="A168" i="82" l="1"/>
  <c r="B168" i="82" s="1" a="1"/>
  <c r="B168" i="82" s="1"/>
  <c r="A169" i="82" l="1"/>
  <c r="B169" i="82" s="1" a="1"/>
  <c r="B169" i="82" s="1"/>
  <c r="A170" i="82" l="1"/>
  <c r="B170" i="82" s="1" a="1"/>
  <c r="B170" i="82" s="1"/>
  <c r="A171" i="82" l="1"/>
  <c r="B171" i="82" s="1" a="1"/>
  <c r="B171" i="82" s="1"/>
  <c r="A172" i="82" l="1"/>
  <c r="B172" i="82" s="1" a="1"/>
  <c r="B172" i="82" s="1"/>
  <c r="A173" i="82" l="1"/>
  <c r="B173" i="82" s="1" a="1"/>
  <c r="B173" i="82" s="1"/>
  <c r="A174" i="82" l="1"/>
  <c r="B174" i="82" s="1" a="1"/>
  <c r="B174" i="82" s="1"/>
  <c r="A175" i="82" l="1"/>
  <c r="B175" i="82" s="1" a="1"/>
  <c r="B175" i="82" s="1"/>
  <c r="A176" i="82" l="1"/>
  <c r="B176" i="82" s="1" a="1"/>
  <c r="B176" i="82" s="1"/>
  <c r="A177" i="82" l="1"/>
  <c r="B177" i="82" s="1" a="1"/>
  <c r="B177" i="82" s="1"/>
  <c r="A178" i="82" l="1"/>
  <c r="B178" i="82" s="1" a="1"/>
  <c r="B178" i="82" s="1"/>
  <c r="A179" i="82" l="1"/>
  <c r="B179" i="82" s="1" a="1"/>
  <c r="B179" i="82" s="1"/>
  <c r="A180" i="82" l="1"/>
  <c r="B180" i="82" s="1" a="1"/>
  <c r="B180" i="82" s="1"/>
  <c r="A181" i="82" l="1"/>
  <c r="B181" i="82" s="1" a="1"/>
  <c r="B181" i="82" s="1"/>
  <c r="A182" i="82" l="1"/>
  <c r="B182" i="82" s="1" a="1"/>
  <c r="B182" i="82" s="1"/>
  <c r="A183" i="82" l="1"/>
  <c r="B183" i="82" s="1" a="1"/>
  <c r="B183" i="82" s="1"/>
  <c r="A184" i="82" l="1"/>
  <c r="B184" i="82" s="1" a="1"/>
  <c r="B184" i="82" s="1"/>
  <c r="A185" i="82" l="1"/>
  <c r="B185" i="82" s="1" a="1"/>
  <c r="B185" i="82" s="1"/>
  <c r="A186" i="82" l="1"/>
  <c r="B186" i="82" s="1" a="1"/>
  <c r="B186" i="82" s="1"/>
  <c r="A187" i="82" l="1"/>
  <c r="B187" i="82" s="1" a="1"/>
  <c r="B187" i="82" s="1"/>
  <c r="A188" i="82" l="1"/>
  <c r="B188" i="82" s="1" a="1"/>
  <c r="B188" i="82" s="1"/>
  <c r="A189" i="82" l="1"/>
  <c r="B189" i="82" s="1" a="1"/>
  <c r="B189" i="82" s="1"/>
  <c r="A190" i="82" l="1"/>
  <c r="B190" i="82" s="1" a="1"/>
  <c r="B190" i="82" s="1"/>
  <c r="A191" i="82" l="1"/>
  <c r="B191" i="82" s="1" a="1"/>
  <c r="B191" i="82" s="1"/>
  <c r="A192" i="82" l="1"/>
  <c r="B192" i="82" s="1" a="1"/>
  <c r="B192" i="82" s="1"/>
  <c r="A193" i="82" l="1"/>
  <c r="B193" i="82" s="1" a="1"/>
  <c r="B193" i="82" s="1"/>
  <c r="A194" i="82" l="1"/>
  <c r="B194" i="82" s="1" a="1"/>
  <c r="B194" i="82" s="1"/>
  <c r="A195" i="82" l="1"/>
  <c r="B195" i="82" s="1" a="1"/>
  <c r="B195" i="82" s="1"/>
  <c r="A196" i="82" l="1"/>
  <c r="B196" i="82" s="1" a="1"/>
  <c r="B196" i="82" s="1"/>
  <c r="A197" i="82" l="1"/>
  <c r="B197" i="82" s="1" a="1"/>
  <c r="B197" i="82" s="1"/>
  <c r="A198" i="82" l="1"/>
  <c r="B198" i="82" s="1" a="1"/>
  <c r="B198" i="82" s="1"/>
  <c r="A199" i="82" l="1"/>
  <c r="B199" i="82" s="1" a="1"/>
  <c r="B199" i="82" s="1"/>
  <c r="A200" i="82" l="1"/>
  <c r="B200" i="82" s="1" a="1"/>
  <c r="B200" i="82" s="1"/>
  <c r="I2" i="82" l="1" a="1"/>
  <c r="I2" i="82" s="1"/>
  <c r="L9" i="82" s="1" a="1"/>
  <c r="L9" i="82" s="1"/>
  <c r="L12" i="82" s="1"/>
  <c r="L21" i="82" s="1"/>
  <c r="O1" i="8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<sst xmlns="http://schemas.openxmlformats.org/spreadsheetml/2006/main" count="15128" uniqueCount="293">
  <si>
    <t>Linearity</t>
  </si>
  <si>
    <t>D_obs</t>
  </si>
  <si>
    <t>denominator</t>
  </si>
  <si>
    <t>numerator</t>
  </si>
  <si>
    <t>p_observed</t>
  </si>
  <si>
    <t>p</t>
  </si>
  <si>
    <t>Plot a learning curve across k.</t>
  </si>
  <si>
    <t>Use only two dimensions.</t>
  </si>
  <si>
    <t>Visualize your answer here.</t>
  </si>
  <si>
    <t>With a dataset of your choice and using Excel, R, Python, or Matlab …</t>
  </si>
  <si>
    <t>Code or Excel work</t>
  </si>
  <si>
    <t>K Nearest Neighbors</t>
  </si>
  <si>
    <t>Out of Sample Testing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</si>
  <si>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</si>
  <si>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</si>
  <si>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</si>
  <si>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</si>
  <si>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</si>
  <si>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</si>
  <si>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</si>
  <si>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</si>
  <si>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Diagnostics</t>
  </si>
  <si>
    <t>Positive</t>
  </si>
  <si>
    <t>Negative</t>
  </si>
  <si>
    <t>`</t>
  </si>
  <si>
    <t>Fit a regression model and find the best lambda .</t>
  </si>
  <si>
    <t>Optim_Shrinkage</t>
  </si>
  <si>
    <t>Optim_InAndOut</t>
  </si>
  <si>
    <t>LM_InAndOut</t>
  </si>
  <si>
    <t>Tools</t>
  </si>
  <si>
    <t>Setup</t>
  </si>
  <si>
    <t>ConstantVariance</t>
  </si>
  <si>
    <t>Leverage</t>
  </si>
  <si>
    <t>IndependentErrors</t>
  </si>
  <si>
    <t>DurbinWatson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</si>
  <si>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</si>
  <si>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</si>
  <si>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</si>
  <si>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</si>
  <si>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</si>
  <si>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</si>
  <si>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</si>
  <si>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</si>
  <si>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</si>
  <si>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</si>
  <si>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</si>
  <si>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</si>
  <si>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</si>
  <si>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</si>
  <si>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</si>
  <si>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</si>
  <si>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</si>
  <si>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</si>
  <si>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</si>
  <si>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</si>
  <si>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</si>
  <si>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</si>
  <si>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</si>
  <si>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</si>
  <si>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</si>
  <si>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</si>
  <si>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</si>
  <si>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</si>
  <si>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</si>
  <si>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</si>
  <si>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</si>
  <si>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</si>
  <si>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</si>
  <si>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</si>
  <si>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</si>
  <si>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</si>
  <si>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</si>
  <si>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</si>
  <si>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</si>
  <si>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</si>
  <si>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</si>
  <si>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</si>
  <si>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</si>
  <si>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</si>
  <si>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</si>
  <si>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</si>
  <si>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</si>
  <si>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</si>
  <si>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</si>
  <si>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</si>
  <si>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</si>
  <si>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</si>
  <si>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</si>
  <si>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</si>
  <si>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</si>
  <si>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</si>
  <si>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</si>
  <si>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</si>
  <si>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</si>
  <si>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</si>
  <si>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</si>
  <si>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</si>
  <si>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</si>
  <si>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</si>
  <si>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</si>
  <si>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</si>
  <si>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</si>
  <si>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</si>
  <si>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</si>
  <si>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</si>
  <si>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</si>
  <si>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</si>
  <si>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</si>
  <si>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</si>
  <si>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</si>
  <si>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</si>
  <si>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</si>
  <si>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</si>
  <si>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</si>
  <si>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</si>
  <si>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</si>
  <si>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</si>
  <si>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</si>
  <si>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</si>
  <si>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</si>
  <si>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</si>
  <si>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</si>
  <si>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</si>
  <si>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</si>
  <si>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</si>
  <si>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</si>
  <si>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</si>
  <si>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</si>
  <si>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</si>
  <si>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</si>
  <si>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</si>
  <si>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</si>
  <si>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</si>
  <si>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</si>
  <si>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</si>
  <si>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</si>
  <si>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</si>
  <si>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</si>
  <si>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</si>
  <si>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</si>
  <si>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</si>
  <si>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</si>
  <si>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</si>
  <si>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</si>
  <si>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</si>
  <si>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</si>
  <si>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</si>
  <si>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</si>
  <si>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</si>
  <si>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</si>
  <si>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</si>
  <si>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</si>
  <si>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</si>
  <si>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</si>
  <si>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</si>
  <si>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</si>
  <si>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</si>
  <si>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</si>
  <si>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</si>
  <si>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</si>
  <si>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AIC_0</t>
  </si>
  <si>
    <t>AIC_1</t>
  </si>
  <si>
    <t>Fit a KNN model for classification and find the best k.</t>
  </si>
  <si>
    <t>Perform a stepwise regression.</t>
  </si>
  <si>
    <t>Take two steps from any starting place.</t>
  </si>
  <si>
    <t>Table of AICs and variables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</si>
  <si>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</si>
  <si>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</si>
  <si>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</si>
  <si>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</si>
  <si>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</si>
  <si>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</si>
  <si>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</si>
  <si>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</si>
  <si>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</si>
  <si>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</si>
  <si>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Explore the mini-projects due in two weeks (yellow tabs)</t>
  </si>
  <si>
    <t>CooksDistance</t>
  </si>
  <si>
    <t>Question</t>
  </si>
  <si>
    <t>Points</t>
  </si>
  <si>
    <t>Notes: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</si>
  <si>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</si>
  <si>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</si>
  <si>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</si>
  <si>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</si>
  <si>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</si>
  <si>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</si>
  <si>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</si>
  <si>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</si>
  <si>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</si>
  <si>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</si>
  <si>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</si>
  <si>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KNN_RCode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</si>
  <si>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</si>
  <si>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</si>
  <si>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</si>
  <si>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</si>
  <si>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</si>
  <si>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</si>
  <si>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</si>
  <si>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</si>
  <si>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</si>
  <si>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</si>
  <si>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</si>
  <si>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</si>
  <si>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</si>
  <si>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</si>
  <si>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</si>
  <si>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</si>
  <si>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</si>
  <si>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</si>
  <si>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</si>
  <si>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</si>
  <si>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</si>
  <si>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</si>
  <si>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</si>
  <si>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</si>
  <si>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</si>
  <si>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You can use the LendingClubData and predict loan_outcome.</t>
  </si>
  <si>
    <t>In R: data(Hitters, package = "ISLR")</t>
  </si>
  <si>
    <t>Your answer should display the following in this tab.</t>
  </si>
  <si>
    <t>Someone has fit a model on time series data.</t>
  </si>
  <si>
    <t>The dataset below is the error terms of that model.</t>
  </si>
  <si>
    <t>What makes times series analysis complicated is the relationship between each data point and the next.</t>
  </si>
  <si>
    <t>Are there correlations between each data point and the next in this data set.</t>
  </si>
  <si>
    <t>Is the level of correlation statistically significant?</t>
  </si>
  <si>
    <t>Explain your reasoning.</t>
  </si>
  <si>
    <t>Confusion Matrix</t>
  </si>
  <si>
    <t>Learning Curve</t>
  </si>
  <si>
    <t>Implied probability for each observation.</t>
  </si>
  <si>
    <t>Use 3 or more dimensions.</t>
  </si>
  <si>
    <t>If you use code, manually calculate the distances.</t>
  </si>
  <si>
    <t>This works best on standardized data.</t>
  </si>
  <si>
    <t>Votes</t>
  </si>
  <si>
    <t>Distance Measures</t>
  </si>
  <si>
    <t>Code</t>
  </si>
  <si>
    <t>Regularization</t>
  </si>
  <si>
    <t>Specificity</t>
  </si>
  <si>
    <t>Model Selection</t>
  </si>
  <si>
    <t>https://en.wikipedia.org/wiki/Sensitivity_and_specificity</t>
  </si>
  <si>
    <t>Can you detect non-cases?</t>
  </si>
  <si>
    <t>You are looking for negative cases.</t>
  </si>
  <si>
    <t>If you do the work in Excel, you only need to try five lambdas using solver.</t>
  </si>
  <si>
    <t>Plot of In-Sample and Out-of-Sample MSE by lambda</t>
  </si>
  <si>
    <t>You can use the simplified Hitters dataset in the Hitters_Simple tab and forecast Salary.</t>
  </si>
  <si>
    <t>Fit a regression model and use it to estimate Cooks Distance for all of your data points.</t>
  </si>
  <si>
    <t>A display of the Cooks Distance values for each point.</t>
  </si>
  <si>
    <t>The cricitical value for the Cooks Distances at 95% confidence, 1 tail.</t>
  </si>
  <si>
    <t>KNN_wVote</t>
  </si>
  <si>
    <t>KNN_HighD</t>
  </si>
  <si>
    <t>IndepErrors</t>
  </si>
  <si>
    <t>CooksD</t>
  </si>
  <si>
    <t>How Specific can you be?</t>
  </si>
  <si>
    <t>Optim_LSearch</t>
  </si>
  <si>
    <t>LMFit</t>
  </si>
  <si>
    <t>LMOptim</t>
  </si>
  <si>
    <t>Lambda Search</t>
  </si>
  <si>
    <t>Shrinkage 1</t>
  </si>
  <si>
    <t>Shrinkage 2</t>
  </si>
  <si>
    <t>Knn Data</t>
  </si>
  <si>
    <t>KNN xNew</t>
  </si>
  <si>
    <t>Knn Distance</t>
  </si>
  <si>
    <t>KNN Nearest</t>
  </si>
  <si>
    <t>KNN Vote</t>
  </si>
  <si>
    <t>KNN Rcode</t>
  </si>
  <si>
    <t>Normal Errors 1</t>
  </si>
  <si>
    <t>Normal Errors 2</t>
  </si>
  <si>
    <t>Constant Variance</t>
  </si>
  <si>
    <t>Independent Errors</t>
  </si>
  <si>
    <t>DB1</t>
  </si>
  <si>
    <t>DB2</t>
  </si>
  <si>
    <t>Distance_Ndimensions</t>
  </si>
  <si>
    <t>AIC0</t>
  </si>
  <si>
    <t>Video</t>
  </si>
  <si>
    <t>AIC1</t>
  </si>
  <si>
    <t>youtube</t>
  </si>
  <si>
    <t>facebook</t>
  </si>
  <si>
    <t>newspaper</t>
  </si>
  <si>
    <t>sales</t>
  </si>
  <si>
    <t>i</t>
  </si>
  <si>
    <t>yhat_i</t>
  </si>
  <si>
    <t>RSS</t>
  </si>
  <si>
    <t>sumSq(yhat - yhat_i)</t>
  </si>
  <si>
    <t>sumSq(yhat - yhat_i) / p</t>
  </si>
  <si>
    <t>RSS_orig</t>
  </si>
  <si>
    <t>RSS_orig / n</t>
  </si>
  <si>
    <t>fcrit</t>
  </si>
  <si>
    <t>CooksDistance_Excel0</t>
  </si>
  <si>
    <t>CooksDistance_Excel1</t>
  </si>
  <si>
    <t>Cooks Distance</t>
  </si>
  <si>
    <t>Video:</t>
  </si>
  <si>
    <t>Cooks Distance Excel 0</t>
  </si>
  <si>
    <t>Cooks Distance Excel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</si>
</sst>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10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  <font>
      <sz val="20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9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2" fillId="5" borderId="0" xfId="0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7" fillId="6" borderId="0" xfId="0" applyFont="1" applyFill="1"/>
    <xf numFmtId="11" fontId="0" fillId="0" borderId="0" xfId="0" applyNumberFormat="1"/>
    <xf numFmtId="0" fontId="1" fillId="4" borderId="0" xfId="0" applyFont="1" applyFill="1"/>
    <xf numFmtId="0" fontId="8" fillId="2" borderId="0" xfId="0" applyFont="1" applyFill="1"/>
    <xf numFmtId="0" fontId="3" fillId="6" borderId="0" xfId="1" applyFill="1"/>
    <xf numFmtId="0" fontId="9" fillId="6" borderId="0" xfId="0" applyFont="1" applyFill="1"/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3" fillId="2" borderId="0" xfId="1" applyFill="1" applyBorder="1" applyAlignment="1">
      <alignment horizontal="center"/>
    </xf>
    <xf numFmtId="0" fontId="0" fillId="0" borderId="0" xfId="0" applyFont="1"/>
    <xf numFmtId="0" fontId="0" fillId="2" borderId="0" xfId="0" applyFont="1" applyFill="1"/>
    <xf numFmtId="0" fontId="0" fillId="2" borderId="0" xfId="0" applyFont="1" applyFill="1" applyAlignment="1">
      <alignment horizontal="right"/>
    </xf>
    <xf numFmtId="0" fontId="0" fillId="4" borderId="0" xfId="0" applyFont="1" applyFill="1"/>
    <xf numFmtId="0" fontId="0" fillId="3" borderId="0" xfId="0" applyFont="1" applyFill="1"/>
    <xf numFmtId="0" fontId="0" fillId="2" borderId="1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2" borderId="4" xfId="0" applyFont="1" applyFill="1" applyBorder="1"/>
    <xf numFmtId="0" fontId="0" fillId="2" borderId="0" xfId="0" applyFont="1" applyFill="1" applyBorder="1"/>
    <xf numFmtId="0" fontId="0" fillId="2" borderId="5" xfId="0" applyFont="1" applyFill="1" applyBorder="1"/>
    <xf numFmtId="0" fontId="0" fillId="2" borderId="6" xfId="0" applyFont="1" applyFill="1" applyBorder="1"/>
    <xf numFmtId="0" fontId="0" fillId="2" borderId="7" xfId="0" applyFont="1" applyFill="1" applyBorder="1"/>
    <xf numFmtId="0" fontId="0" fillId="2" borderId="8" xfId="0" applyFont="1" applyFill="1" applyBorder="1"/>
    <xf numFmtId="0" fontId="3" fillId="2" borderId="0" xfId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16.xml"/><Relationship Id="rId68" Type="http://schemas.openxmlformats.org/officeDocument/2006/relationships/externalLink" Target="externalLinks/externalLink2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6.xml"/><Relationship Id="rId58" Type="http://schemas.openxmlformats.org/officeDocument/2006/relationships/externalLink" Target="externalLinks/externalLink11.xml"/><Relationship Id="rId66" Type="http://schemas.openxmlformats.org/officeDocument/2006/relationships/externalLink" Target="externalLinks/externalLink19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4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56" Type="http://schemas.openxmlformats.org/officeDocument/2006/relationships/externalLink" Target="externalLinks/externalLink9.xml"/><Relationship Id="rId64" Type="http://schemas.openxmlformats.org/officeDocument/2006/relationships/externalLink" Target="externalLinks/externalLink17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.xml"/><Relationship Id="rId72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2.xml"/><Relationship Id="rId67" Type="http://schemas.openxmlformats.org/officeDocument/2006/relationships/externalLink" Target="externalLinks/externalLink20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7.xml"/><Relationship Id="rId62" Type="http://schemas.openxmlformats.org/officeDocument/2006/relationships/externalLink" Target="externalLinks/externalLink15.xml"/><Relationship Id="rId7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2.xml"/><Relationship Id="rId57" Type="http://schemas.openxmlformats.org/officeDocument/2006/relationships/externalLink" Target="externalLinks/externalLink10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5.xml"/><Relationship Id="rId60" Type="http://schemas.openxmlformats.org/officeDocument/2006/relationships/externalLink" Target="externalLinks/externalLink13.xml"/><Relationship Id="rId65" Type="http://schemas.openxmlformats.org/officeDocument/2006/relationships/externalLink" Target="externalLinks/externalLink18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3.xml"/><Relationship Id="rId55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7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CooksDistance_Excel1!$N$2:$N$201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CooksDistance_Excel1!$O$2:$O$201</c:f>
              <c:numCache>
                <c:formatCode>General</c:formatCode>
                <c:ptCount val="200"/>
                <c:pt idx="0">
                  <c:v>7.8874652768543066E-3</c:v>
                </c:pt>
                <c:pt idx="1">
                  <c:v>9.0797572848994E-3</c:v>
                </c:pt>
                <c:pt idx="2">
                  <c:v>4.602394470089903E-2</c:v>
                </c:pt>
                <c:pt idx="3">
                  <c:v>1.673694077370206E-3</c:v>
                </c:pt>
                <c:pt idx="4">
                  <c:v>2.4597622199469055E-4</c:v>
                </c:pt>
                <c:pt idx="5">
                  <c:v>0.17456577299925247</c:v>
                </c:pt>
                <c:pt idx="6">
                  <c:v>8.7782605350731023E-6</c:v>
                </c:pt>
                <c:pt idx="7">
                  <c:v>1.299351938873886E-3</c:v>
                </c:pt>
                <c:pt idx="8">
                  <c:v>4.5035210924796914E-3</c:v>
                </c:pt>
                <c:pt idx="9">
                  <c:v>8.0884429795452673E-3</c:v>
                </c:pt>
                <c:pt idx="10">
                  <c:v>4.8573637132850369E-3</c:v>
                </c:pt>
                <c:pt idx="11">
                  <c:v>2.8380707681008943E-5</c:v>
                </c:pt>
                <c:pt idx="12">
                  <c:v>7.351188302857809E-3</c:v>
                </c:pt>
                <c:pt idx="13">
                  <c:v>1.3749736565975919E-3</c:v>
                </c:pt>
                <c:pt idx="14">
                  <c:v>4.0308539515930005E-4</c:v>
                </c:pt>
                <c:pt idx="15">
                  <c:v>6.4838470921405444E-3</c:v>
                </c:pt>
                <c:pt idx="16">
                  <c:v>1.2970803884185329E-3</c:v>
                </c:pt>
                <c:pt idx="17">
                  <c:v>4.4248468508790708E-3</c:v>
                </c:pt>
                <c:pt idx="18">
                  <c:v>2.3250601761911067E-3</c:v>
                </c:pt>
                <c:pt idx="19">
                  <c:v>1.5295408624696924E-4</c:v>
                </c:pt>
                <c:pt idx="20">
                  <c:v>1.6978794417626824E-5</c:v>
                </c:pt>
                <c:pt idx="21">
                  <c:v>1.1778380721802102E-2</c:v>
                </c:pt>
                <c:pt idx="22">
                  <c:v>2.5017412063651177E-3</c:v>
                </c:pt>
                <c:pt idx="23">
                  <c:v>1.4327856860337463E-3</c:v>
                </c:pt>
                <c:pt idx="24">
                  <c:v>3.71825189700087E-3</c:v>
                </c:pt>
                <c:pt idx="25">
                  <c:v>3.9567822079772497E-2</c:v>
                </c:pt>
                <c:pt idx="26">
                  <c:v>1.5110484988751594E-7</c:v>
                </c:pt>
                <c:pt idx="27">
                  <c:v>2.0343528768461076E-3</c:v>
                </c:pt>
                <c:pt idx="28">
                  <c:v>4.3654885543586801E-4</c:v>
                </c:pt>
                <c:pt idx="29">
                  <c:v>2.842917138485738E-3</c:v>
                </c:pt>
                <c:pt idx="30">
                  <c:v>1.4156073278404399E-4</c:v>
                </c:pt>
                <c:pt idx="31">
                  <c:v>3.0138943494488246E-4</c:v>
                </c:pt>
                <c:pt idx="32">
                  <c:v>8.8774650900074071E-3</c:v>
                </c:pt>
                <c:pt idx="33">
                  <c:v>6.9553339337475898E-3</c:v>
                </c:pt>
                <c:pt idx="34">
                  <c:v>8.6731166116980774E-3</c:v>
                </c:pt>
                <c:pt idx="35">
                  <c:v>6.9762413259775446E-2</c:v>
                </c:pt>
                <c:pt idx="36">
                  <c:v>2.0817592518795388E-2</c:v>
                </c:pt>
                <c:pt idx="37">
                  <c:v>2.694634743535494E-3</c:v>
                </c:pt>
                <c:pt idx="38">
                  <c:v>5.8406151876170199E-5</c:v>
                </c:pt>
                <c:pt idx="39">
                  <c:v>1.9512355220955306E-3</c:v>
                </c:pt>
                <c:pt idx="40">
                  <c:v>4.298974917054883E-5</c:v>
                </c:pt>
                <c:pt idx="41">
                  <c:v>3.6981340689609225E-5</c:v>
                </c:pt>
                <c:pt idx="42">
                  <c:v>3.3487611056606148E-3</c:v>
                </c:pt>
                <c:pt idx="43">
                  <c:v>1.8073569021754333E-3</c:v>
                </c:pt>
                <c:pt idx="44">
                  <c:v>3.2408395866651311E-4</c:v>
                </c:pt>
                <c:pt idx="45">
                  <c:v>4.6164418950284479E-5</c:v>
                </c:pt>
                <c:pt idx="46">
                  <c:v>4.7343170767061458E-3</c:v>
                </c:pt>
                <c:pt idx="47">
                  <c:v>6.5342432576492556E-3</c:v>
                </c:pt>
                <c:pt idx="48">
                  <c:v>4.5223464874822473E-3</c:v>
                </c:pt>
                <c:pt idx="49">
                  <c:v>4.0727796439178647E-3</c:v>
                </c:pt>
                <c:pt idx="50">
                  <c:v>3.5882061292205709E-3</c:v>
                </c:pt>
                <c:pt idx="51">
                  <c:v>3.441760935975236E-3</c:v>
                </c:pt>
                <c:pt idx="52">
                  <c:v>7.1946528015798634E-3</c:v>
                </c:pt>
                <c:pt idx="53">
                  <c:v>4.0582174447074369E-3</c:v>
                </c:pt>
                <c:pt idx="54">
                  <c:v>7.1022449044786325E-5</c:v>
                </c:pt>
                <c:pt idx="55">
                  <c:v>1.8071293428916609E-2</c:v>
                </c:pt>
                <c:pt idx="56">
                  <c:v>2.3232026744754178E-2</c:v>
                </c:pt>
                <c:pt idx="57">
                  <c:v>1.5637618820454926E-4</c:v>
                </c:pt>
                <c:pt idx="58">
                  <c:v>1.0681105857359527E-2</c:v>
                </c:pt>
                <c:pt idx="59">
                  <c:v>1.4159870512577992E-4</c:v>
                </c:pt>
                <c:pt idx="60">
                  <c:v>1.4257958397072544E-2</c:v>
                </c:pt>
                <c:pt idx="61">
                  <c:v>5.0946453862151519E-3</c:v>
                </c:pt>
                <c:pt idx="62">
                  <c:v>1.8055861269761471E-3</c:v>
                </c:pt>
                <c:pt idx="63">
                  <c:v>1.1508857529452454E-3</c:v>
                </c:pt>
                <c:pt idx="64">
                  <c:v>2.0229670627133476E-3</c:v>
                </c:pt>
                <c:pt idx="65">
                  <c:v>4.9399270081131198E-3</c:v>
                </c:pt>
                <c:pt idx="66">
                  <c:v>6.9771438164778195E-4</c:v>
                </c:pt>
                <c:pt idx="67">
                  <c:v>2.2183111223067764E-3</c:v>
                </c:pt>
                <c:pt idx="68">
                  <c:v>1.2369766371118351E-5</c:v>
                </c:pt>
                <c:pt idx="69">
                  <c:v>3.5468436191027175E-3</c:v>
                </c:pt>
                <c:pt idx="70">
                  <c:v>2.6702134765055818E-4</c:v>
                </c:pt>
                <c:pt idx="71">
                  <c:v>3.0974749288885549E-3</c:v>
                </c:pt>
                <c:pt idx="72">
                  <c:v>6.2304902043722916E-3</c:v>
                </c:pt>
                <c:pt idx="73">
                  <c:v>1.9746923536746318E-3</c:v>
                </c:pt>
                <c:pt idx="74">
                  <c:v>1.6355643052924781E-4</c:v>
                </c:pt>
                <c:pt idx="75">
                  <c:v>7.6616103896665233E-2</c:v>
                </c:pt>
                <c:pt idx="76">
                  <c:v>1.8053137824892554E-2</c:v>
                </c:pt>
                <c:pt idx="77">
                  <c:v>1.9263721560615688E-4</c:v>
                </c:pt>
                <c:pt idx="78">
                  <c:v>4.1628681832766849E-2</c:v>
                </c:pt>
                <c:pt idx="79">
                  <c:v>2.3623043836726899E-3</c:v>
                </c:pt>
                <c:pt idx="80">
                  <c:v>1.5081096734450672E-4</c:v>
                </c:pt>
                <c:pt idx="81">
                  <c:v>1.5842735380341689E-2</c:v>
                </c:pt>
                <c:pt idx="82">
                  <c:v>1.3549281145711532E-3</c:v>
                </c:pt>
                <c:pt idx="83">
                  <c:v>1.7357524302984112E-3</c:v>
                </c:pt>
                <c:pt idx="84">
                  <c:v>1.7834187739028664E-3</c:v>
                </c:pt>
                <c:pt idx="85">
                  <c:v>1.0383060265060456E-6</c:v>
                </c:pt>
                <c:pt idx="86">
                  <c:v>2.3896004918495334E-4</c:v>
                </c:pt>
                <c:pt idx="87">
                  <c:v>4.1267139934309487E-4</c:v>
                </c:pt>
                <c:pt idx="88">
                  <c:v>5.2392173976195597E-3</c:v>
                </c:pt>
                <c:pt idx="89">
                  <c:v>1.2953412981285138E-4</c:v>
                </c:pt>
                <c:pt idx="90">
                  <c:v>2.553037491368627E-3</c:v>
                </c:pt>
                <c:pt idx="91">
                  <c:v>2.680532059675678E-2</c:v>
                </c:pt>
                <c:pt idx="92">
                  <c:v>1.2220850744383877E-4</c:v>
                </c:pt>
                <c:pt idx="93">
                  <c:v>3.5779579069454811E-3</c:v>
                </c:pt>
                <c:pt idx="94">
                  <c:v>1.3207810210552281E-3</c:v>
                </c:pt>
                <c:pt idx="95">
                  <c:v>4.434836980949724E-4</c:v>
                </c:pt>
                <c:pt idx="96">
                  <c:v>2.04881139411788E-3</c:v>
                </c:pt>
                <c:pt idx="97">
                  <c:v>2.2109254686150754E-5</c:v>
                </c:pt>
                <c:pt idx="98">
                  <c:v>5.6309643116341434E-3</c:v>
                </c:pt>
                <c:pt idx="99">
                  <c:v>1.1103403595709325E-4</c:v>
                </c:pt>
                <c:pt idx="100">
                  <c:v>1.6458298186834069E-2</c:v>
                </c:pt>
                <c:pt idx="101">
                  <c:v>3.0234251398098162E-3</c:v>
                </c:pt>
                <c:pt idx="102">
                  <c:v>2.2280993000193924E-2</c:v>
                </c:pt>
                <c:pt idx="103">
                  <c:v>3.9016002969370305E-6</c:v>
                </c:pt>
                <c:pt idx="104">
                  <c:v>5.0759702392584875E-4</c:v>
                </c:pt>
                <c:pt idx="105">
                  <c:v>4.1313690868219491E-3</c:v>
                </c:pt>
                <c:pt idx="106">
                  <c:v>2.6533943842235543E-3</c:v>
                </c:pt>
                <c:pt idx="107">
                  <c:v>5.9860355211020389E-3</c:v>
                </c:pt>
                <c:pt idx="108">
                  <c:v>1.0682114918227384E-2</c:v>
                </c:pt>
                <c:pt idx="109">
                  <c:v>3.2536323703017931E-5</c:v>
                </c:pt>
                <c:pt idx="110">
                  <c:v>6.5964890078900008E-3</c:v>
                </c:pt>
                <c:pt idx="111">
                  <c:v>1.0029443787001023E-3</c:v>
                </c:pt>
                <c:pt idx="112">
                  <c:v>8.4666008801133154E-5</c:v>
                </c:pt>
                <c:pt idx="113">
                  <c:v>3.8384995950587852E-4</c:v>
                </c:pt>
                <c:pt idx="114">
                  <c:v>1.3887511773139623E-3</c:v>
                </c:pt>
                <c:pt idx="115">
                  <c:v>1.9522914026367621E-4</c:v>
                </c:pt>
                <c:pt idx="116">
                  <c:v>4.070123071724021E-5</c:v>
                </c:pt>
                <c:pt idx="117">
                  <c:v>1.9345919114427942E-2</c:v>
                </c:pt>
                <c:pt idx="118">
                  <c:v>4.3911694515406393E-4</c:v>
                </c:pt>
                <c:pt idx="119">
                  <c:v>1.0248928346626041E-4</c:v>
                </c:pt>
                <c:pt idx="120">
                  <c:v>1.1052242552134642E-3</c:v>
                </c:pt>
                <c:pt idx="121">
                  <c:v>1.9357976405056554E-3</c:v>
                </c:pt>
                <c:pt idx="122">
                  <c:v>1.0234228820702639E-2</c:v>
                </c:pt>
                <c:pt idx="123">
                  <c:v>2.5970603973180141E-5</c:v>
                </c:pt>
                <c:pt idx="124">
                  <c:v>2.2126576839488947E-4</c:v>
                </c:pt>
                <c:pt idx="125">
                  <c:v>2.7025714237879366E-3</c:v>
                </c:pt>
                <c:pt idx="126">
                  <c:v>5.3873183049687141E-2</c:v>
                </c:pt>
                <c:pt idx="127">
                  <c:v>1.2496346722327615E-2</c:v>
                </c:pt>
                <c:pt idx="128">
                  <c:v>3.4214220244520754E-2</c:v>
                </c:pt>
                <c:pt idx="129">
                  <c:v>7.0181362664838449E-3</c:v>
                </c:pt>
                <c:pt idx="130">
                  <c:v>0.37136887255227063</c:v>
                </c:pt>
                <c:pt idx="131">
                  <c:v>3.2579458241453453E-2</c:v>
                </c:pt>
                <c:pt idx="132">
                  <c:v>2.7893618989241867E-2</c:v>
                </c:pt>
                <c:pt idx="133">
                  <c:v>1.5749144989715892E-4</c:v>
                </c:pt>
                <c:pt idx="134">
                  <c:v>3.9634228260436617E-3</c:v>
                </c:pt>
                <c:pt idx="135">
                  <c:v>2.9222668835665225E-2</c:v>
                </c:pt>
                <c:pt idx="136">
                  <c:v>1.5210801060180752E-2</c:v>
                </c:pt>
                <c:pt idx="137">
                  <c:v>7.9204893973668739E-6</c:v>
                </c:pt>
                <c:pt idx="138">
                  <c:v>4.8907764343784132E-5</c:v>
                </c:pt>
                <c:pt idx="139">
                  <c:v>4.67486136684599E-3</c:v>
                </c:pt>
                <c:pt idx="140">
                  <c:v>2.8502049760382895E-3</c:v>
                </c:pt>
                <c:pt idx="141">
                  <c:v>2.2285112830300086E-3</c:v>
                </c:pt>
                <c:pt idx="142">
                  <c:v>9.4227692151508638E-4</c:v>
                </c:pt>
                <c:pt idx="143">
                  <c:v>4.9884180179833827E-3</c:v>
                </c:pt>
                <c:pt idx="144">
                  <c:v>2.163153047300477E-3</c:v>
                </c:pt>
                <c:pt idx="145">
                  <c:v>7.2484010213514911E-4</c:v>
                </c:pt>
                <c:pt idx="146">
                  <c:v>1.0901138670224979E-2</c:v>
                </c:pt>
                <c:pt idx="147">
                  <c:v>1.464884091302943E-2</c:v>
                </c:pt>
                <c:pt idx="148">
                  <c:v>6.8549781497909152E-3</c:v>
                </c:pt>
                <c:pt idx="149">
                  <c:v>1.2548560550928892E-4</c:v>
                </c:pt>
                <c:pt idx="150">
                  <c:v>1.3470917094392782E-2</c:v>
                </c:pt>
                <c:pt idx="151">
                  <c:v>5.8464800404518878E-3</c:v>
                </c:pt>
                <c:pt idx="152">
                  <c:v>7.1745039667497692E-5</c:v>
                </c:pt>
                <c:pt idx="153">
                  <c:v>8.4393671518147512E-4</c:v>
                </c:pt>
                <c:pt idx="154">
                  <c:v>1.3386682612087823E-5</c:v>
                </c:pt>
                <c:pt idx="155">
                  <c:v>1.4024092676798824E-2</c:v>
                </c:pt>
                <c:pt idx="156">
                  <c:v>1.6065965703991403E-5</c:v>
                </c:pt>
                <c:pt idx="157">
                  <c:v>1.487694306315225E-5</c:v>
                </c:pt>
                <c:pt idx="158">
                  <c:v>2.8111349807766188E-2</c:v>
                </c:pt>
                <c:pt idx="159">
                  <c:v>1.8899387407316011E-4</c:v>
                </c:pt>
                <c:pt idx="160">
                  <c:v>2.600694245834832E-5</c:v>
                </c:pt>
                <c:pt idx="161">
                  <c:v>1.1157244426362602E-4</c:v>
                </c:pt>
                <c:pt idx="162">
                  <c:v>1.8491066294006043E-6</c:v>
                </c:pt>
                <c:pt idx="163">
                  <c:v>1.0708963090645634E-3</c:v>
                </c:pt>
                <c:pt idx="164">
                  <c:v>1.0397195971872256E-3</c:v>
                </c:pt>
                <c:pt idx="165">
                  <c:v>5.1635293541020547E-2</c:v>
                </c:pt>
                <c:pt idx="166">
                  <c:v>2.4784745774361853E-2</c:v>
                </c:pt>
                <c:pt idx="167">
                  <c:v>2.5805276512885764E-3</c:v>
                </c:pt>
                <c:pt idx="168">
                  <c:v>1.5185716541975347E-5</c:v>
                </c:pt>
                <c:pt idx="169">
                  <c:v>2.9133734963036798E-2</c:v>
                </c:pt>
                <c:pt idx="170">
                  <c:v>1.7912896607000601E-3</c:v>
                </c:pt>
                <c:pt idx="171">
                  <c:v>2.2642780057548931E-5</c:v>
                </c:pt>
                <c:pt idx="172">
                  <c:v>1.2883417761093716E-7</c:v>
                </c:pt>
                <c:pt idx="173">
                  <c:v>1.1317752071011248E-4</c:v>
                </c:pt>
                <c:pt idx="174">
                  <c:v>1.2110787218440033E-2</c:v>
                </c:pt>
                <c:pt idx="175">
                  <c:v>1.8857356004119415E-2</c:v>
                </c:pt>
                <c:pt idx="176">
                  <c:v>9.3052642289591429E-5</c:v>
                </c:pt>
                <c:pt idx="177">
                  <c:v>3.3730300170699192E-4</c:v>
                </c:pt>
                <c:pt idx="178">
                  <c:v>6.2478204026078094E-2</c:v>
                </c:pt>
                <c:pt idx="179">
                  <c:v>5.5796460147709384E-5</c:v>
                </c:pt>
                <c:pt idx="180">
                  <c:v>1.5592686345626321E-5</c:v>
                </c:pt>
                <c:pt idx="181">
                  <c:v>6.1735722535128656E-3</c:v>
                </c:pt>
                <c:pt idx="182">
                  <c:v>1.0288555264039843E-2</c:v>
                </c:pt>
                <c:pt idx="183">
                  <c:v>2.0366341515529202E-2</c:v>
                </c:pt>
                <c:pt idx="184">
                  <c:v>1.4046525433178978E-3</c:v>
                </c:pt>
                <c:pt idx="185">
                  <c:v>9.7182168015078983E-3</c:v>
                </c:pt>
                <c:pt idx="186">
                  <c:v>7.2407788180216357E-4</c:v>
                </c:pt>
                <c:pt idx="187">
                  <c:v>6.0079228930752439E-5</c:v>
                </c:pt>
                <c:pt idx="188">
                  <c:v>2.6096814012079597E-2</c:v>
                </c:pt>
                <c:pt idx="189">
                  <c:v>9.6617343981874812E-4</c:v>
                </c:pt>
                <c:pt idx="190">
                  <c:v>1.2518662216730375E-2</c:v>
                </c:pt>
                <c:pt idx="191">
                  <c:v>4.1310466531406251E-3</c:v>
                </c:pt>
                <c:pt idx="192">
                  <c:v>6.6484820381722699E-3</c:v>
                </c:pt>
                <c:pt idx="193">
                  <c:v>4.6588575669146296E-3</c:v>
                </c:pt>
                <c:pt idx="194">
                  <c:v>1.622240130767943E-3</c:v>
                </c:pt>
                <c:pt idx="195">
                  <c:v>1.324400197257127E-2</c:v>
                </c:pt>
                <c:pt idx="196">
                  <c:v>4.6857433779820164E-3</c:v>
                </c:pt>
                <c:pt idx="197">
                  <c:v>3.3809698439570114E-7</c:v>
                </c:pt>
                <c:pt idx="198">
                  <c:v>1.2298499880621887E-2</c:v>
                </c:pt>
                <c:pt idx="199">
                  <c:v>7.0940630274087136E-3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02-A74B-818D-CA37F925C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4560400"/>
        <c:axId val="1824733824"/>
      </c:barChart>
      <c:catAx>
        <c:axId val="182456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733824"/>
        <c:crosses val="autoZero"/>
        <c:auto val="1"/>
        <c:lblAlgn val="ctr"/>
        <c:lblOffset val="100"/>
        <c:noMultiLvlLbl val="0"/>
      </c:catAx>
      <c:valAx>
        <c:axId val="182473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56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0.48836971060852163</c:v>
                </c:pt>
                <c:pt idx="1">
                  <c:v>0.92968342098710754</c:v>
                </c:pt>
                <c:pt idx="2">
                  <c:v>0.66853543951876981</c:v>
                </c:pt>
                <c:pt idx="3">
                  <c:v>0.36874831878508452</c:v>
                </c:pt>
                <c:pt idx="4">
                  <c:v>0.62271662280414586</c:v>
                </c:pt>
                <c:pt idx="5">
                  <c:v>0.90214428578349415</c:v>
                </c:pt>
                <c:pt idx="6">
                  <c:v>4.6016868464000216E-2</c:v>
                </c:pt>
                <c:pt idx="7">
                  <c:v>0.60842606568864432</c:v>
                </c:pt>
                <c:pt idx="8">
                  <c:v>0.51723108592514744</c:v>
                </c:pt>
                <c:pt idx="9">
                  <c:v>0.10695722002489016</c:v>
                </c:pt>
                <c:pt idx="10">
                  <c:v>7.7237284191564393E-2</c:v>
                </c:pt>
                <c:pt idx="11">
                  <c:v>0.52741464075080513</c:v>
                </c:pt>
                <c:pt idx="12">
                  <c:v>0.86858531719334309</c:v>
                </c:pt>
                <c:pt idx="13">
                  <c:v>1.801300727699684E-3</c:v>
                </c:pt>
                <c:pt idx="14">
                  <c:v>0.60663260972799693</c:v>
                </c:pt>
                <c:pt idx="15">
                  <c:v>0.7438344503701888</c:v>
                </c:pt>
                <c:pt idx="16">
                  <c:v>0.99293692348110651</c:v>
                </c:pt>
                <c:pt idx="17">
                  <c:v>0.45706764964399749</c:v>
                </c:pt>
                <c:pt idx="18">
                  <c:v>0.72370491325233088</c:v>
                </c:pt>
                <c:pt idx="19">
                  <c:v>0.56031260794738458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0.75280230523971636</c:v>
                </c:pt>
                <c:pt idx="1">
                  <c:v>0.98056517739329552</c:v>
                </c:pt>
                <c:pt idx="2">
                  <c:v>0.7225954118386414</c:v>
                </c:pt>
                <c:pt idx="3">
                  <c:v>0.48492301434408541</c:v>
                </c:pt>
                <c:pt idx="4">
                  <c:v>0.65882131776881658</c:v>
                </c:pt>
                <c:pt idx="5">
                  <c:v>0.90595308206615133</c:v>
                </c:pt>
                <c:pt idx="6">
                  <c:v>0.40527441357289923</c:v>
                </c:pt>
                <c:pt idx="7">
                  <c:v>0.98527291782457693</c:v>
                </c:pt>
                <c:pt idx="8">
                  <c:v>0.90539874806274279</c:v>
                </c:pt>
                <c:pt idx="9">
                  <c:v>0.15798612250044342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F-FB46-9498-A7BA2972F2A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0.48836971060852163</c:v>
                </c:pt>
                <c:pt idx="1">
                  <c:v>0.92968342098710754</c:v>
                </c:pt>
                <c:pt idx="2">
                  <c:v>0.66853543951876981</c:v>
                </c:pt>
                <c:pt idx="3">
                  <c:v>0.36874831878508452</c:v>
                </c:pt>
                <c:pt idx="4">
                  <c:v>0.62271662280414586</c:v>
                </c:pt>
                <c:pt idx="5">
                  <c:v>0.90214428578349415</c:v>
                </c:pt>
                <c:pt idx="6">
                  <c:v>4.6016868464000216E-2</c:v>
                </c:pt>
                <c:pt idx="7">
                  <c:v>0.60842606568864432</c:v>
                </c:pt>
                <c:pt idx="8">
                  <c:v>0.51723108592514744</c:v>
                </c:pt>
                <c:pt idx="9">
                  <c:v>0.10695722002489016</c:v>
                </c:pt>
                <c:pt idx="10">
                  <c:v>7.7237284191564393E-2</c:v>
                </c:pt>
                <c:pt idx="11">
                  <c:v>0.52741464075080513</c:v>
                </c:pt>
                <c:pt idx="12">
                  <c:v>0.86858531719334309</c:v>
                </c:pt>
                <c:pt idx="13">
                  <c:v>1.801300727699684E-3</c:v>
                </c:pt>
                <c:pt idx="14">
                  <c:v>0.60663260972799693</c:v>
                </c:pt>
                <c:pt idx="15">
                  <c:v>0.7438344503701888</c:v>
                </c:pt>
                <c:pt idx="16">
                  <c:v>0.99293692348110651</c:v>
                </c:pt>
                <c:pt idx="17">
                  <c:v>0.45706764964399749</c:v>
                </c:pt>
                <c:pt idx="18">
                  <c:v>0.72370491325233088</c:v>
                </c:pt>
                <c:pt idx="19">
                  <c:v>0.56031260794738458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5.623626031367554E-2</c:v>
                </c:pt>
                <c:pt idx="11">
                  <c:v>9.9317729078519226E-2</c:v>
                </c:pt>
                <c:pt idx="12">
                  <c:v>0.85222929243900014</c:v>
                </c:pt>
                <c:pt idx="13">
                  <c:v>1.3418625657435354E-3</c:v>
                </c:pt>
                <c:pt idx="14">
                  <c:v>0.10452517075057162</c:v>
                </c:pt>
                <c:pt idx="15">
                  <c:v>0.31964826100940658</c:v>
                </c:pt>
                <c:pt idx="16">
                  <c:v>0.2500587442598019</c:v>
                </c:pt>
                <c:pt idx="17">
                  <c:v>0.10229543716775477</c:v>
                </c:pt>
                <c:pt idx="18">
                  <c:v>0.50891235153864767</c:v>
                </c:pt>
                <c:pt idx="19">
                  <c:v>1.9183357071002903E-2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F-FB46-9498-A7BA2972F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0.76170441416889789</c:v>
                </c:pt>
                <c:pt idx="1">
                  <c:v>0.52004528083104251</c:v>
                </c:pt>
                <c:pt idx="2">
                  <c:v>0.60988625936814223</c:v>
                </c:pt>
                <c:pt idx="3">
                  <c:v>0.21288258484019007</c:v>
                </c:pt>
                <c:pt idx="4">
                  <c:v>0.23092958760383409</c:v>
                </c:pt>
                <c:pt idx="5">
                  <c:v>0.79465882844140423</c:v>
                </c:pt>
                <c:pt idx="6">
                  <c:v>0.3987128438890557</c:v>
                </c:pt>
                <c:pt idx="7">
                  <c:v>0.15496889109532175</c:v>
                </c:pt>
                <c:pt idx="8">
                  <c:v>0.25282942281095333</c:v>
                </c:pt>
                <c:pt idx="9">
                  <c:v>0.73225536095700006</c:v>
                </c:pt>
                <c:pt idx="10">
                  <c:v>0.31514557045610192</c:v>
                </c:pt>
                <c:pt idx="11">
                  <c:v>0.12523570326446887</c:v>
                </c:pt>
                <c:pt idx="12">
                  <c:v>0.45170621595184401</c:v>
                </c:pt>
                <c:pt idx="13">
                  <c:v>0.42388294990634401</c:v>
                </c:pt>
                <c:pt idx="14">
                  <c:v>0.79793993208002212</c:v>
                </c:pt>
                <c:pt idx="15">
                  <c:v>0.93229738213471214</c:v>
                </c:pt>
                <c:pt idx="16">
                  <c:v>0.64080056994440737</c:v>
                </c:pt>
                <c:pt idx="17">
                  <c:v>0.26369369627941575</c:v>
                </c:pt>
                <c:pt idx="18">
                  <c:v>0.52857437694918397</c:v>
                </c:pt>
                <c:pt idx="19">
                  <c:v>7.4758063471891512E-2</c:v>
                </c:pt>
                <c:pt idx="20">
                  <c:v>0.62674115993849711</c:v>
                </c:pt>
                <c:pt idx="21">
                  <c:v>0.54909357638019285</c:v>
                </c:pt>
                <c:pt idx="22">
                  <c:v>0.11741723971699058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0.76862590978989997</c:v>
                </c:pt>
                <c:pt idx="1">
                  <c:v>0.84466496231048915</c:v>
                </c:pt>
                <c:pt idx="2">
                  <c:v>0.91622080221335311</c:v>
                </c:pt>
                <c:pt idx="3">
                  <c:v>0.97520609360910382</c:v>
                </c:pt>
                <c:pt idx="4">
                  <c:v>0.34170064003153455</c:v>
                </c:pt>
                <c:pt idx="5">
                  <c:v>0.85475322185222424</c:v>
                </c:pt>
                <c:pt idx="6">
                  <c:v>0.8810775956303547</c:v>
                </c:pt>
                <c:pt idx="7">
                  <c:v>0.38425205619987896</c:v>
                </c:pt>
                <c:pt idx="8">
                  <c:v>0.65803732518472979</c:v>
                </c:pt>
                <c:pt idx="9">
                  <c:v>0.78202882887496983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B-F445-8FE2-4909B939B3F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0.76170441416889789</c:v>
                </c:pt>
                <c:pt idx="1">
                  <c:v>0.52004528083104251</c:v>
                </c:pt>
                <c:pt idx="2">
                  <c:v>0.60988625936814223</c:v>
                </c:pt>
                <c:pt idx="3">
                  <c:v>0.21288258484019007</c:v>
                </c:pt>
                <c:pt idx="4">
                  <c:v>0.23092958760383409</c:v>
                </c:pt>
                <c:pt idx="5">
                  <c:v>0.79465882844140423</c:v>
                </c:pt>
                <c:pt idx="6">
                  <c:v>0.3987128438890557</c:v>
                </c:pt>
                <c:pt idx="7">
                  <c:v>0.15496889109532175</c:v>
                </c:pt>
                <c:pt idx="8">
                  <c:v>0.25282942281095333</c:v>
                </c:pt>
                <c:pt idx="9">
                  <c:v>0.73225536095700006</c:v>
                </c:pt>
                <c:pt idx="10">
                  <c:v>0.31514557045610192</c:v>
                </c:pt>
                <c:pt idx="11">
                  <c:v>0.12523570326446887</c:v>
                </c:pt>
                <c:pt idx="12">
                  <c:v>0.45170621595184401</c:v>
                </c:pt>
                <c:pt idx="13">
                  <c:v>0.42388294990634401</c:v>
                </c:pt>
                <c:pt idx="14">
                  <c:v>0.79793993208002212</c:v>
                </c:pt>
                <c:pt idx="15">
                  <c:v>0.93229738213471214</c:v>
                </c:pt>
                <c:pt idx="16">
                  <c:v>0.64080056994440737</c:v>
                </c:pt>
                <c:pt idx="17">
                  <c:v>0.26369369627941575</c:v>
                </c:pt>
                <c:pt idx="18">
                  <c:v>0.52857437694918397</c:v>
                </c:pt>
                <c:pt idx="19">
                  <c:v>7.4758063471891512E-2</c:v>
                </c:pt>
                <c:pt idx="20">
                  <c:v>0.62674115993849711</c:v>
                </c:pt>
                <c:pt idx="21">
                  <c:v>0.54909357638019285</c:v>
                </c:pt>
                <c:pt idx="22">
                  <c:v>0.11741723971699058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2.9439692043268666E-2</c:v>
                </c:pt>
                <c:pt idx="11">
                  <c:v>4.877403441344557E-2</c:v>
                </c:pt>
                <c:pt idx="12">
                  <c:v>0.1128285202682382</c:v>
                </c:pt>
                <c:pt idx="13">
                  <c:v>0.42212285589188553</c:v>
                </c:pt>
                <c:pt idx="14">
                  <c:v>0.70011887404921558</c:v>
                </c:pt>
                <c:pt idx="15">
                  <c:v>0.1031121826606592</c:v>
                </c:pt>
                <c:pt idx="16">
                  <c:v>4.5172359250424267E-2</c:v>
                </c:pt>
                <c:pt idx="17">
                  <c:v>7.2477928801566865E-2</c:v>
                </c:pt>
                <c:pt idx="18">
                  <c:v>1.4097937300915089E-2</c:v>
                </c:pt>
                <c:pt idx="19">
                  <c:v>4.9671532454303988E-2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B-F445-8FE2-4909B939B3F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61B-F445-8FE2-4909B939B3F2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61B-F445-8FE2-4909B939B3F2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0.76170441416889789</c:v>
                </c:pt>
                <c:pt idx="1">
                  <c:v>0.52004528083104251</c:v>
                </c:pt>
                <c:pt idx="2">
                  <c:v>0.60988625936814223</c:v>
                </c:pt>
                <c:pt idx="3">
                  <c:v>0.21288258484019007</c:v>
                </c:pt>
                <c:pt idx="4">
                  <c:v>0.23092958760383409</c:v>
                </c:pt>
                <c:pt idx="5">
                  <c:v>0.79465882844140423</c:v>
                </c:pt>
                <c:pt idx="6">
                  <c:v>0.3987128438890557</c:v>
                </c:pt>
                <c:pt idx="7">
                  <c:v>0.15496889109532175</c:v>
                </c:pt>
                <c:pt idx="8">
                  <c:v>0.25282942281095333</c:v>
                </c:pt>
                <c:pt idx="9">
                  <c:v>0.73225536095700006</c:v>
                </c:pt>
                <c:pt idx="10">
                  <c:v>0.31514557045610192</c:v>
                </c:pt>
                <c:pt idx="11">
                  <c:v>0.12523570326446887</c:v>
                </c:pt>
                <c:pt idx="12">
                  <c:v>0.45170621595184401</c:v>
                </c:pt>
                <c:pt idx="13">
                  <c:v>0.42388294990634401</c:v>
                </c:pt>
                <c:pt idx="14">
                  <c:v>0.79793993208002212</c:v>
                </c:pt>
                <c:pt idx="15">
                  <c:v>0.93229738213471214</c:v>
                </c:pt>
                <c:pt idx="16">
                  <c:v>0.64080056994440737</c:v>
                </c:pt>
                <c:pt idx="17">
                  <c:v>0.26369369627941575</c:v>
                </c:pt>
                <c:pt idx="18">
                  <c:v>0.52857437694918397</c:v>
                </c:pt>
                <c:pt idx="19">
                  <c:v>7.4758063471891512E-2</c:v>
                </c:pt>
                <c:pt idx="20">
                  <c:v>0.62674115993849711</c:v>
                </c:pt>
                <c:pt idx="21">
                  <c:v>0.54909357638019285</c:v>
                </c:pt>
                <c:pt idx="22">
                  <c:v>0.11741723971699058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0.42290367301059295</c:v>
                </c:pt>
                <c:pt idx="21" formatCode="0.00">
                  <c:v>8.1062612625916963E-2</c:v>
                </c:pt>
                <c:pt idx="22" formatCode="0.00">
                  <c:v>0.93807288135812561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1B-F445-8FE2-4909B939B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0.88051113745951992</c:v>
                </c:pt>
                <c:pt idx="1">
                  <c:v>0.32448018647572274</c:v>
                </c:pt>
                <c:pt idx="2">
                  <c:v>0.79072247393562667</c:v>
                </c:pt>
                <c:pt idx="3">
                  <c:v>0.94911406915395014</c:v>
                </c:pt>
                <c:pt idx="4">
                  <c:v>0.63479026007724293</c:v>
                </c:pt>
                <c:pt idx="5">
                  <c:v>0.76108234347767212</c:v>
                </c:pt>
                <c:pt idx="6">
                  <c:v>0.47009337387260031</c:v>
                </c:pt>
                <c:pt idx="7">
                  <c:v>0.96085811754777772</c:v>
                </c:pt>
                <c:pt idx="8">
                  <c:v>0.74191100466026716</c:v>
                </c:pt>
                <c:pt idx="9">
                  <c:v>0.56843562474938913</c:v>
                </c:pt>
                <c:pt idx="10">
                  <c:v>0.86061669106289385</c:v>
                </c:pt>
                <c:pt idx="11">
                  <c:v>0.28074140238818579</c:v>
                </c:pt>
                <c:pt idx="12">
                  <c:v>0.9652296344828214</c:v>
                </c:pt>
                <c:pt idx="13">
                  <c:v>0.96950133627964552</c:v>
                </c:pt>
                <c:pt idx="14">
                  <c:v>0.94839842051192558</c:v>
                </c:pt>
                <c:pt idx="15">
                  <c:v>1.3652531220064934E-2</c:v>
                </c:pt>
                <c:pt idx="16">
                  <c:v>0.92382196921649196</c:v>
                </c:pt>
                <c:pt idx="17">
                  <c:v>0.33931717726885446</c:v>
                </c:pt>
                <c:pt idx="18">
                  <c:v>0.73711738467634513</c:v>
                </c:pt>
                <c:pt idx="19">
                  <c:v>0.72520790363988274</c:v>
                </c:pt>
                <c:pt idx="20">
                  <c:v>0.56846456218330754</c:v>
                </c:pt>
                <c:pt idx="21">
                  <c:v>0.67340328119699944</c:v>
                </c:pt>
                <c:pt idx="22">
                  <c:v>0.52276221171851578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0.92132465683143427</c:v>
                </c:pt>
                <c:pt idx="1">
                  <c:v>0.58235255237486949</c:v>
                </c:pt>
                <c:pt idx="2">
                  <c:v>0.8994274579635283</c:v>
                </c:pt>
                <c:pt idx="3">
                  <c:v>0.98513866630850566</c:v>
                </c:pt>
                <c:pt idx="4">
                  <c:v>0.8472443269332729</c:v>
                </c:pt>
                <c:pt idx="5">
                  <c:v>0.9085775570277459</c:v>
                </c:pt>
                <c:pt idx="6">
                  <c:v>0.83016445516984549</c:v>
                </c:pt>
                <c:pt idx="7">
                  <c:v>0.96136357665044636</c:v>
                </c:pt>
                <c:pt idx="8">
                  <c:v>0.87334650072539777</c:v>
                </c:pt>
                <c:pt idx="9">
                  <c:v>0.98092924029043105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2-3B42-965F-1D66351B52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0.88051113745951992</c:v>
                </c:pt>
                <c:pt idx="1">
                  <c:v>0.32448018647572274</c:v>
                </c:pt>
                <c:pt idx="2">
                  <c:v>0.79072247393562667</c:v>
                </c:pt>
                <c:pt idx="3">
                  <c:v>0.94911406915395014</c:v>
                </c:pt>
                <c:pt idx="4">
                  <c:v>0.63479026007724293</c:v>
                </c:pt>
                <c:pt idx="5">
                  <c:v>0.76108234347767212</c:v>
                </c:pt>
                <c:pt idx="6">
                  <c:v>0.47009337387260031</c:v>
                </c:pt>
                <c:pt idx="7">
                  <c:v>0.96085811754777772</c:v>
                </c:pt>
                <c:pt idx="8">
                  <c:v>0.74191100466026716</c:v>
                </c:pt>
                <c:pt idx="9">
                  <c:v>0.56843562474938913</c:v>
                </c:pt>
                <c:pt idx="10">
                  <c:v>0.86061669106289385</c:v>
                </c:pt>
                <c:pt idx="11">
                  <c:v>0.28074140238818579</c:v>
                </c:pt>
                <c:pt idx="12">
                  <c:v>0.9652296344828214</c:v>
                </c:pt>
                <c:pt idx="13">
                  <c:v>0.96950133627964552</c:v>
                </c:pt>
                <c:pt idx="14">
                  <c:v>0.94839842051192558</c:v>
                </c:pt>
                <c:pt idx="15">
                  <c:v>1.3652531220064934E-2</c:v>
                </c:pt>
                <c:pt idx="16">
                  <c:v>0.92382196921649196</c:v>
                </c:pt>
                <c:pt idx="17">
                  <c:v>0.33931717726885446</c:v>
                </c:pt>
                <c:pt idx="18">
                  <c:v>0.73711738467634513</c:v>
                </c:pt>
                <c:pt idx="19">
                  <c:v>0.72520790363988274</c:v>
                </c:pt>
                <c:pt idx="20">
                  <c:v>0.56846456218330754</c:v>
                </c:pt>
                <c:pt idx="21">
                  <c:v>0.67340328119699944</c:v>
                </c:pt>
                <c:pt idx="22">
                  <c:v>0.52276221171851578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0.81515871341174995</c:v>
                </c:pt>
                <c:pt idx="11">
                  <c:v>6.8454796801294057E-3</c:v>
                </c:pt>
                <c:pt idx="12">
                  <c:v>0.28556498166527566</c:v>
                </c:pt>
                <c:pt idx="13">
                  <c:v>0.16940294986688992</c:v>
                </c:pt>
                <c:pt idx="14">
                  <c:v>0.53304790216216469</c:v>
                </c:pt>
                <c:pt idx="15">
                  <c:v>5.4705031718385189E-3</c:v>
                </c:pt>
                <c:pt idx="16">
                  <c:v>0.19295310757749143</c:v>
                </c:pt>
                <c:pt idx="17">
                  <c:v>5.4532230147661544E-2</c:v>
                </c:pt>
                <c:pt idx="18">
                  <c:v>0.40892631233912985</c:v>
                </c:pt>
                <c:pt idx="19">
                  <c:v>0.49028353552432768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2-3B42-965F-1D66351B52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042-3B42-965F-1D66351B52C8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042-3B42-965F-1D66351B52C8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0.88051113745951992</c:v>
                </c:pt>
                <c:pt idx="1">
                  <c:v>0.32448018647572274</c:v>
                </c:pt>
                <c:pt idx="2">
                  <c:v>0.79072247393562667</c:v>
                </c:pt>
                <c:pt idx="3">
                  <c:v>0.94911406915395014</c:v>
                </c:pt>
                <c:pt idx="4">
                  <c:v>0.63479026007724293</c:v>
                </c:pt>
                <c:pt idx="5">
                  <c:v>0.76108234347767212</c:v>
                </c:pt>
                <c:pt idx="6">
                  <c:v>0.47009337387260031</c:v>
                </c:pt>
                <c:pt idx="7">
                  <c:v>0.96085811754777772</c:v>
                </c:pt>
                <c:pt idx="8">
                  <c:v>0.74191100466026716</c:v>
                </c:pt>
                <c:pt idx="9">
                  <c:v>0.56843562474938913</c:v>
                </c:pt>
                <c:pt idx="10">
                  <c:v>0.86061669106289385</c:v>
                </c:pt>
                <c:pt idx="11">
                  <c:v>0.28074140238818579</c:v>
                </c:pt>
                <c:pt idx="12">
                  <c:v>0.9652296344828214</c:v>
                </c:pt>
                <c:pt idx="13">
                  <c:v>0.96950133627964552</c:v>
                </c:pt>
                <c:pt idx="14">
                  <c:v>0.94839842051192558</c:v>
                </c:pt>
                <c:pt idx="15">
                  <c:v>1.3652531220064934E-2</c:v>
                </c:pt>
                <c:pt idx="16">
                  <c:v>0.92382196921649196</c:v>
                </c:pt>
                <c:pt idx="17">
                  <c:v>0.33931717726885446</c:v>
                </c:pt>
                <c:pt idx="18">
                  <c:v>0.73711738467634513</c:v>
                </c:pt>
                <c:pt idx="19">
                  <c:v>0.72520790363988274</c:v>
                </c:pt>
                <c:pt idx="20">
                  <c:v>0.56846456218330754</c:v>
                </c:pt>
                <c:pt idx="21">
                  <c:v>0.67340328119699944</c:v>
                </c:pt>
                <c:pt idx="22">
                  <c:v>0.52276221171851578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0.35025938590881167</c:v>
                </c:pt>
                <c:pt idx="21" formatCode="0.00">
                  <c:v>0.43491393621830698</c:v>
                </c:pt>
                <c:pt idx="22" formatCode="0.00">
                  <c:v>0.68124073164203303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42-3B42-965F-1D66351B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0.13933263275133001</c:v>
                </c:pt>
                <c:pt idx="1">
                  <c:v>0.49811060413269981</c:v>
                </c:pt>
                <c:pt idx="2">
                  <c:v>0.1044025229967479</c:v>
                </c:pt>
                <c:pt idx="3">
                  <c:v>0.40352514886085389</c:v>
                </c:pt>
                <c:pt idx="4">
                  <c:v>0.36134618965980547</c:v>
                </c:pt>
                <c:pt idx="5">
                  <c:v>0.7574229570943285</c:v>
                </c:pt>
                <c:pt idx="6">
                  <c:v>0.92087281667094156</c:v>
                </c:pt>
                <c:pt idx="7">
                  <c:v>0.30491617575926755</c:v>
                </c:pt>
                <c:pt idx="8">
                  <c:v>0.7890147124873822</c:v>
                </c:pt>
                <c:pt idx="9">
                  <c:v>0.4918817279972284</c:v>
                </c:pt>
                <c:pt idx="10">
                  <c:v>0.68847499257871159</c:v>
                </c:pt>
                <c:pt idx="11">
                  <c:v>0.57894062778154654</c:v>
                </c:pt>
                <c:pt idx="12">
                  <c:v>0.52557620211261524</c:v>
                </c:pt>
                <c:pt idx="13">
                  <c:v>3.8246966930186699E-2</c:v>
                </c:pt>
                <c:pt idx="14">
                  <c:v>0.68111363460043106</c:v>
                </c:pt>
                <c:pt idx="15">
                  <c:v>0.8036606134127412</c:v>
                </c:pt>
                <c:pt idx="16">
                  <c:v>0.24471301624793773</c:v>
                </c:pt>
                <c:pt idx="17">
                  <c:v>0.49940428116802804</c:v>
                </c:pt>
                <c:pt idx="18">
                  <c:v>0.28490581124526115</c:v>
                </c:pt>
                <c:pt idx="19">
                  <c:v>0.49543103961157653</c:v>
                </c:pt>
                <c:pt idx="21">
                  <c:v>0.44433103379733319</c:v>
                </c:pt>
                <c:pt idx="22">
                  <c:v>0.46271051674552344</c:v>
                </c:pt>
                <c:pt idx="23">
                  <c:v>0.43546220147066417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0.50291374561926339</c:v>
                </c:pt>
                <c:pt idx="1">
                  <c:v>0.5093271872027535</c:v>
                </c:pt>
                <c:pt idx="2">
                  <c:v>0.40774381828577438</c:v>
                </c:pt>
                <c:pt idx="3">
                  <c:v>0.6600442905631364</c:v>
                </c:pt>
                <c:pt idx="4">
                  <c:v>0.47257656420612942</c:v>
                </c:pt>
                <c:pt idx="5">
                  <c:v>0.77689881453364884</c:v>
                </c:pt>
                <c:pt idx="6">
                  <c:v>0.9836674960016516</c:v>
                </c:pt>
                <c:pt idx="7">
                  <c:v>0.85873626509278878</c:v>
                </c:pt>
                <c:pt idx="8">
                  <c:v>0.79257800831839853</c:v>
                </c:pt>
                <c:pt idx="9">
                  <c:v>0.94830915702758367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7-2D4F-8EB0-0721D5BBB9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0.13933263275133001</c:v>
                </c:pt>
                <c:pt idx="1">
                  <c:v>0.49811060413269981</c:v>
                </c:pt>
                <c:pt idx="2">
                  <c:v>0.1044025229967479</c:v>
                </c:pt>
                <c:pt idx="3">
                  <c:v>0.40352514886085389</c:v>
                </c:pt>
                <c:pt idx="4">
                  <c:v>0.36134618965980547</c:v>
                </c:pt>
                <c:pt idx="5">
                  <c:v>0.7574229570943285</c:v>
                </c:pt>
                <c:pt idx="6">
                  <c:v>0.92087281667094156</c:v>
                </c:pt>
                <c:pt idx="7">
                  <c:v>0.30491617575926755</c:v>
                </c:pt>
                <c:pt idx="8">
                  <c:v>0.7890147124873822</c:v>
                </c:pt>
                <c:pt idx="9">
                  <c:v>0.4918817279972284</c:v>
                </c:pt>
                <c:pt idx="10">
                  <c:v>0.68847499257871159</c:v>
                </c:pt>
                <c:pt idx="11">
                  <c:v>0.57894062778154654</c:v>
                </c:pt>
                <c:pt idx="12">
                  <c:v>0.52557620211261524</c:v>
                </c:pt>
                <c:pt idx="13">
                  <c:v>3.8246966930186699E-2</c:v>
                </c:pt>
                <c:pt idx="14">
                  <c:v>0.68111363460043106</c:v>
                </c:pt>
                <c:pt idx="15">
                  <c:v>0.8036606134127412</c:v>
                </c:pt>
                <c:pt idx="16">
                  <c:v>0.24471301624793773</c:v>
                </c:pt>
                <c:pt idx="17">
                  <c:v>0.49940428116802804</c:v>
                </c:pt>
                <c:pt idx="18">
                  <c:v>0.28490581124526115</c:v>
                </c:pt>
                <c:pt idx="19">
                  <c:v>0.49543103961157653</c:v>
                </c:pt>
                <c:pt idx="21">
                  <c:v>0.44433103379733319</c:v>
                </c:pt>
                <c:pt idx="22">
                  <c:v>0.46271051674552344</c:v>
                </c:pt>
                <c:pt idx="23">
                  <c:v>0.43546220147066417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0.44357502946410432</c:v>
                </c:pt>
                <c:pt idx="11">
                  <c:v>3.1445595732442176E-2</c:v>
                </c:pt>
                <c:pt idx="12">
                  <c:v>0.50123658497401757</c:v>
                </c:pt>
                <c:pt idx="13">
                  <c:v>1.2966094693643898E-2</c:v>
                </c:pt>
                <c:pt idx="14">
                  <c:v>9.9902070511554711E-2</c:v>
                </c:pt>
                <c:pt idx="15">
                  <c:v>0.55386742491844243</c:v>
                </c:pt>
                <c:pt idx="16">
                  <c:v>0.24120275676145483</c:v>
                </c:pt>
                <c:pt idx="17">
                  <c:v>0.44553806264747886</c:v>
                </c:pt>
                <c:pt idx="18">
                  <c:v>6.0426870358555235E-2</c:v>
                </c:pt>
                <c:pt idx="19">
                  <c:v>0.24714926599817963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7-2D4F-8EB0-0721D5BBB96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957-2D4F-8EB0-0721D5BBB965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957-2D4F-8EB0-0721D5BBB965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0.13933263275133001</c:v>
                </c:pt>
                <c:pt idx="1">
                  <c:v>0.49811060413269981</c:v>
                </c:pt>
                <c:pt idx="2">
                  <c:v>0.1044025229967479</c:v>
                </c:pt>
                <c:pt idx="3">
                  <c:v>0.40352514886085389</c:v>
                </c:pt>
                <c:pt idx="4">
                  <c:v>0.36134618965980547</c:v>
                </c:pt>
                <c:pt idx="5">
                  <c:v>0.7574229570943285</c:v>
                </c:pt>
                <c:pt idx="6">
                  <c:v>0.92087281667094156</c:v>
                </c:pt>
                <c:pt idx="7">
                  <c:v>0.30491617575926755</c:v>
                </c:pt>
                <c:pt idx="8">
                  <c:v>0.7890147124873822</c:v>
                </c:pt>
                <c:pt idx="9">
                  <c:v>0.4918817279972284</c:v>
                </c:pt>
                <c:pt idx="10">
                  <c:v>0.68847499257871159</c:v>
                </c:pt>
                <c:pt idx="11">
                  <c:v>0.57894062778154654</c:v>
                </c:pt>
                <c:pt idx="12">
                  <c:v>0.52557620211261524</c:v>
                </c:pt>
                <c:pt idx="13">
                  <c:v>3.8246966930186699E-2</c:v>
                </c:pt>
                <c:pt idx="14">
                  <c:v>0.68111363460043106</c:v>
                </c:pt>
                <c:pt idx="15">
                  <c:v>0.8036606134127412</c:v>
                </c:pt>
                <c:pt idx="16">
                  <c:v>0.24471301624793773</c:v>
                </c:pt>
                <c:pt idx="17">
                  <c:v>0.49940428116802804</c:v>
                </c:pt>
                <c:pt idx="18">
                  <c:v>0.28490581124526115</c:v>
                </c:pt>
                <c:pt idx="19">
                  <c:v>0.49543103961157653</c:v>
                </c:pt>
                <c:pt idx="21">
                  <c:v>0.44433103379733319</c:v>
                </c:pt>
                <c:pt idx="22">
                  <c:v>0.46271051674552344</c:v>
                </c:pt>
                <c:pt idx="23">
                  <c:v>0.43546220147066417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7.2223376985096621E-2</c:v>
                </c:pt>
                <c:pt idx="22" formatCode="0.00">
                  <c:v>0.46744719271572843</c:v>
                </c:pt>
                <c:pt idx="23" formatCode="0.00">
                  <c:v>0.88083636595907977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57-2D4F-8EB0-0721D5BB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0.2899950073660672</c:v>
                </c:pt>
                <c:pt idx="1">
                  <c:v>0.61427418351578034</c:v>
                </c:pt>
                <c:pt idx="2">
                  <c:v>0.42875067621566632</c:v>
                </c:pt>
                <c:pt idx="3">
                  <c:v>0.60233096607168468</c:v>
                </c:pt>
                <c:pt idx="4">
                  <c:v>7.6164662860536914E-2</c:v>
                </c:pt>
                <c:pt idx="5">
                  <c:v>0.57777594813749733</c:v>
                </c:pt>
                <c:pt idx="6">
                  <c:v>0.10677153592298549</c:v>
                </c:pt>
                <c:pt idx="7">
                  <c:v>0.13672588920737461</c:v>
                </c:pt>
                <c:pt idx="8">
                  <c:v>0.93429205635901036</c:v>
                </c:pt>
                <c:pt idx="9">
                  <c:v>0.39400688386945659</c:v>
                </c:pt>
                <c:pt idx="10">
                  <c:v>0.61174863946105751</c:v>
                </c:pt>
                <c:pt idx="11">
                  <c:v>0.40545142766679421</c:v>
                </c:pt>
                <c:pt idx="12">
                  <c:v>5.2930459277932718E-2</c:v>
                </c:pt>
                <c:pt idx="13">
                  <c:v>0.13121522266255048</c:v>
                </c:pt>
                <c:pt idx="14">
                  <c:v>0.48786219622345162</c:v>
                </c:pt>
                <c:pt idx="15">
                  <c:v>0.22143001989095312</c:v>
                </c:pt>
                <c:pt idx="16">
                  <c:v>0.71617181125202323</c:v>
                </c:pt>
                <c:pt idx="17">
                  <c:v>0.43635859836846058</c:v>
                </c:pt>
                <c:pt idx="18">
                  <c:v>0.51139807903130829</c:v>
                </c:pt>
                <c:pt idx="19">
                  <c:v>0.86665535273042882</c:v>
                </c:pt>
                <c:pt idx="21">
                  <c:v>0.12728564107383722</c:v>
                </c:pt>
                <c:pt idx="22">
                  <c:v>0.39930280068579538</c:v>
                </c:pt>
                <c:pt idx="23">
                  <c:v>6.1286197609083937E-3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0.32044185015982046</c:v>
                </c:pt>
                <c:pt idx="1">
                  <c:v>0.83769275519959485</c:v>
                </c:pt>
                <c:pt idx="2">
                  <c:v>0.7021031308311998</c:v>
                </c:pt>
                <c:pt idx="3">
                  <c:v>0.82109583451372792</c:v>
                </c:pt>
                <c:pt idx="4">
                  <c:v>0.78029507206181381</c:v>
                </c:pt>
                <c:pt idx="5">
                  <c:v>0.6065885653305616</c:v>
                </c:pt>
                <c:pt idx="6">
                  <c:v>0.13711037773743823</c:v>
                </c:pt>
                <c:pt idx="7">
                  <c:v>0.89531380091474677</c:v>
                </c:pt>
                <c:pt idx="8">
                  <c:v>0.9709078421446784</c:v>
                </c:pt>
                <c:pt idx="9">
                  <c:v>0.81301444526086075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9-6949-9B98-1B7D65989EE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0.2899950073660672</c:v>
                </c:pt>
                <c:pt idx="1">
                  <c:v>0.61427418351578034</c:v>
                </c:pt>
                <c:pt idx="2">
                  <c:v>0.42875067621566632</c:v>
                </c:pt>
                <c:pt idx="3">
                  <c:v>0.60233096607168468</c:v>
                </c:pt>
                <c:pt idx="4">
                  <c:v>7.6164662860536914E-2</c:v>
                </c:pt>
                <c:pt idx="5">
                  <c:v>0.57777594813749733</c:v>
                </c:pt>
                <c:pt idx="6">
                  <c:v>0.10677153592298549</c:v>
                </c:pt>
                <c:pt idx="7">
                  <c:v>0.13672588920737461</c:v>
                </c:pt>
                <c:pt idx="8">
                  <c:v>0.93429205635901036</c:v>
                </c:pt>
                <c:pt idx="9">
                  <c:v>0.39400688386945659</c:v>
                </c:pt>
                <c:pt idx="10">
                  <c:v>0.61174863946105751</c:v>
                </c:pt>
                <c:pt idx="11">
                  <c:v>0.40545142766679421</c:v>
                </c:pt>
                <c:pt idx="12">
                  <c:v>5.2930459277932718E-2</c:v>
                </c:pt>
                <c:pt idx="13">
                  <c:v>0.13121522266255048</c:v>
                </c:pt>
                <c:pt idx="14">
                  <c:v>0.48786219622345162</c:v>
                </c:pt>
                <c:pt idx="15">
                  <c:v>0.22143001989095312</c:v>
                </c:pt>
                <c:pt idx="16">
                  <c:v>0.71617181125202323</c:v>
                </c:pt>
                <c:pt idx="17">
                  <c:v>0.43635859836846058</c:v>
                </c:pt>
                <c:pt idx="18">
                  <c:v>0.51139807903130829</c:v>
                </c:pt>
                <c:pt idx="19">
                  <c:v>0.86665535273042882</c:v>
                </c:pt>
                <c:pt idx="21">
                  <c:v>0.12728564107383722</c:v>
                </c:pt>
                <c:pt idx="22">
                  <c:v>0.39930280068579538</c:v>
                </c:pt>
                <c:pt idx="23">
                  <c:v>6.1286197609083937E-3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6.5425438587679866E-2</c:v>
                </c:pt>
                <c:pt idx="11">
                  <c:v>8.3738065984059362E-2</c:v>
                </c:pt>
                <c:pt idx="12">
                  <c:v>3.0762196507567088E-2</c:v>
                </c:pt>
                <c:pt idx="13">
                  <c:v>2.6502917642078936E-2</c:v>
                </c:pt>
                <c:pt idx="14">
                  <c:v>8.6647754667126528E-2</c:v>
                </c:pt>
                <c:pt idx="15">
                  <c:v>0.12861353273433659</c:v>
                </c:pt>
                <c:pt idx="16">
                  <c:v>0.39541276088582777</c:v>
                </c:pt>
                <c:pt idx="17">
                  <c:v>0.34236071317799716</c:v>
                </c:pt>
                <c:pt idx="18">
                  <c:v>0.11923673134732019</c:v>
                </c:pt>
                <c:pt idx="19">
                  <c:v>0.17418477540622537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9-6949-9B98-1B7D65989EE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8C9-6949-9B98-1B7D65989EE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8C9-6949-9B98-1B7D65989EEB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0.2899950073660672</c:v>
                </c:pt>
                <c:pt idx="1">
                  <c:v>0.61427418351578034</c:v>
                </c:pt>
                <c:pt idx="2">
                  <c:v>0.42875067621566632</c:v>
                </c:pt>
                <c:pt idx="3">
                  <c:v>0.60233096607168468</c:v>
                </c:pt>
                <c:pt idx="4">
                  <c:v>7.6164662860536914E-2</c:v>
                </c:pt>
                <c:pt idx="5">
                  <c:v>0.57777594813749733</c:v>
                </c:pt>
                <c:pt idx="6">
                  <c:v>0.10677153592298549</c:v>
                </c:pt>
                <c:pt idx="7">
                  <c:v>0.13672588920737461</c:v>
                </c:pt>
                <c:pt idx="8">
                  <c:v>0.93429205635901036</c:v>
                </c:pt>
                <c:pt idx="9">
                  <c:v>0.39400688386945659</c:v>
                </c:pt>
                <c:pt idx="10">
                  <c:v>0.61174863946105751</c:v>
                </c:pt>
                <c:pt idx="11">
                  <c:v>0.40545142766679421</c:v>
                </c:pt>
                <c:pt idx="12">
                  <c:v>5.2930459277932718E-2</c:v>
                </c:pt>
                <c:pt idx="13">
                  <c:v>0.13121522266255048</c:v>
                </c:pt>
                <c:pt idx="14">
                  <c:v>0.48786219622345162</c:v>
                </c:pt>
                <c:pt idx="15">
                  <c:v>0.22143001989095312</c:v>
                </c:pt>
                <c:pt idx="16">
                  <c:v>0.71617181125202323</c:v>
                </c:pt>
                <c:pt idx="17">
                  <c:v>0.43635859836846058</c:v>
                </c:pt>
                <c:pt idx="18">
                  <c:v>0.51139807903130829</c:v>
                </c:pt>
                <c:pt idx="19">
                  <c:v>0.86665535273042882</c:v>
                </c:pt>
                <c:pt idx="21">
                  <c:v>0.12728564107383722</c:v>
                </c:pt>
                <c:pt idx="22">
                  <c:v>0.39930280068579538</c:v>
                </c:pt>
                <c:pt idx="23">
                  <c:v>6.1286197609083937E-3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0.32317043761571362</c:v>
                </c:pt>
                <c:pt idx="22" formatCode="0.00">
                  <c:v>0.87978850420079757</c:v>
                </c:pt>
                <c:pt idx="23" formatCode="0.00">
                  <c:v>0.88159984022266769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C9-6949-9B98-1B7D65989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0.4648729003124924</c:v>
                </c:pt>
                <c:pt idx="1">
                  <c:v>0.62845511056559966</c:v>
                </c:pt>
                <c:pt idx="2">
                  <c:v>0.98315357562992134</c:v>
                </c:pt>
                <c:pt idx="3">
                  <c:v>0.16165058422192968</c:v>
                </c:pt>
                <c:pt idx="4">
                  <c:v>0.20371252849043031</c:v>
                </c:pt>
                <c:pt idx="5">
                  <c:v>7.5396934564602502E-2</c:v>
                </c:pt>
                <c:pt idx="6">
                  <c:v>0.99674625185395249</c:v>
                </c:pt>
                <c:pt idx="7">
                  <c:v>0.24767594214151478</c:v>
                </c:pt>
                <c:pt idx="8">
                  <c:v>4.840457413325383E-2</c:v>
                </c:pt>
                <c:pt idx="9">
                  <c:v>6.8080121222957923E-2</c:v>
                </c:pt>
                <c:pt idx="10">
                  <c:v>0.75679856422676728</c:v>
                </c:pt>
                <c:pt idx="11">
                  <c:v>0.36569071051056867</c:v>
                </c:pt>
                <c:pt idx="12">
                  <c:v>0.89444584817394857</c:v>
                </c:pt>
                <c:pt idx="13">
                  <c:v>0.88933663952610065</c:v>
                </c:pt>
                <c:pt idx="14">
                  <c:v>0.85289885625922945</c:v>
                </c:pt>
                <c:pt idx="15">
                  <c:v>9.8446128964446711E-3</c:v>
                </c:pt>
                <c:pt idx="16">
                  <c:v>0.11225083590922624</c:v>
                </c:pt>
                <c:pt idx="17">
                  <c:v>0.67456493424418551</c:v>
                </c:pt>
                <c:pt idx="18">
                  <c:v>0.98685198230044857</c:v>
                </c:pt>
                <c:pt idx="19">
                  <c:v>0.25149132287915721</c:v>
                </c:pt>
                <c:pt idx="21">
                  <c:v>0.54804847085664377</c:v>
                </c:pt>
                <c:pt idx="22">
                  <c:v>0.56170838984143323</c:v>
                </c:pt>
                <c:pt idx="23">
                  <c:v>0.64172952209956735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0.96814007534678315</c:v>
                </c:pt>
                <c:pt idx="1">
                  <c:v>0.9617803597566903</c:v>
                </c:pt>
                <c:pt idx="2">
                  <c:v>0.98376214524084749</c:v>
                </c:pt>
                <c:pt idx="3">
                  <c:v>0.3436740257591252</c:v>
                </c:pt>
                <c:pt idx="4">
                  <c:v>0.79900127856617875</c:v>
                </c:pt>
                <c:pt idx="5">
                  <c:v>0.50658299534258777</c:v>
                </c:pt>
                <c:pt idx="6">
                  <c:v>0.99986104190075742</c:v>
                </c:pt>
                <c:pt idx="7">
                  <c:v>0.94977606134563997</c:v>
                </c:pt>
                <c:pt idx="8">
                  <c:v>0.31679293035550316</c:v>
                </c:pt>
                <c:pt idx="9">
                  <c:v>0.48315317420907766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1-FD4E-8167-A740676409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0.4648729003124924</c:v>
                </c:pt>
                <c:pt idx="1">
                  <c:v>0.62845511056559966</c:v>
                </c:pt>
                <c:pt idx="2">
                  <c:v>0.98315357562992134</c:v>
                </c:pt>
                <c:pt idx="3">
                  <c:v>0.16165058422192968</c:v>
                </c:pt>
                <c:pt idx="4">
                  <c:v>0.20371252849043031</c:v>
                </c:pt>
                <c:pt idx="5">
                  <c:v>7.5396934564602502E-2</c:v>
                </c:pt>
                <c:pt idx="6">
                  <c:v>0.99674625185395249</c:v>
                </c:pt>
                <c:pt idx="7">
                  <c:v>0.24767594214151478</c:v>
                </c:pt>
                <c:pt idx="8">
                  <c:v>4.840457413325383E-2</c:v>
                </c:pt>
                <c:pt idx="9">
                  <c:v>6.8080121222957923E-2</c:v>
                </c:pt>
                <c:pt idx="10">
                  <c:v>0.75679856422676728</c:v>
                </c:pt>
                <c:pt idx="11">
                  <c:v>0.36569071051056867</c:v>
                </c:pt>
                <c:pt idx="12">
                  <c:v>0.89444584817394857</c:v>
                </c:pt>
                <c:pt idx="13">
                  <c:v>0.88933663952610065</c:v>
                </c:pt>
                <c:pt idx="14">
                  <c:v>0.85289885625922945</c:v>
                </c:pt>
                <c:pt idx="15">
                  <c:v>9.8446128964446711E-3</c:v>
                </c:pt>
                <c:pt idx="16">
                  <c:v>0.11225083590922624</c:v>
                </c:pt>
                <c:pt idx="17">
                  <c:v>0.67456493424418551</c:v>
                </c:pt>
                <c:pt idx="18">
                  <c:v>0.98685198230044857</c:v>
                </c:pt>
                <c:pt idx="19">
                  <c:v>0.25149132287915721</c:v>
                </c:pt>
                <c:pt idx="21">
                  <c:v>0.54804847085664377</c:v>
                </c:pt>
                <c:pt idx="22">
                  <c:v>0.56170838984143323</c:v>
                </c:pt>
                <c:pt idx="23">
                  <c:v>0.64172952209956735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0.47226016831804624</c:v>
                </c:pt>
                <c:pt idx="11">
                  <c:v>0.25899544642174588</c:v>
                </c:pt>
                <c:pt idx="12">
                  <c:v>0.41351191557729355</c:v>
                </c:pt>
                <c:pt idx="13">
                  <c:v>4.0992568490159705E-2</c:v>
                </c:pt>
                <c:pt idx="14">
                  <c:v>0.41613114357922182</c:v>
                </c:pt>
                <c:pt idx="15">
                  <c:v>7.5696498530692926E-3</c:v>
                </c:pt>
                <c:pt idx="16">
                  <c:v>9.9635961687283489E-2</c:v>
                </c:pt>
                <c:pt idx="17">
                  <c:v>0.28426610310360273</c:v>
                </c:pt>
                <c:pt idx="18">
                  <c:v>0.35595156318937649</c:v>
                </c:pt>
                <c:pt idx="19">
                  <c:v>8.5263603594933804E-2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1-FD4E-8167-A740676409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31-FD4E-8167-A740676409C8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31-FD4E-8167-A740676409C8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0.4648729003124924</c:v>
                </c:pt>
                <c:pt idx="1">
                  <c:v>0.62845511056559966</c:v>
                </c:pt>
                <c:pt idx="2">
                  <c:v>0.98315357562992134</c:v>
                </c:pt>
                <c:pt idx="3">
                  <c:v>0.16165058422192968</c:v>
                </c:pt>
                <c:pt idx="4">
                  <c:v>0.20371252849043031</c:v>
                </c:pt>
                <c:pt idx="5">
                  <c:v>7.5396934564602502E-2</c:v>
                </c:pt>
                <c:pt idx="6">
                  <c:v>0.99674625185395249</c:v>
                </c:pt>
                <c:pt idx="7">
                  <c:v>0.24767594214151478</c:v>
                </c:pt>
                <c:pt idx="8">
                  <c:v>4.840457413325383E-2</c:v>
                </c:pt>
                <c:pt idx="9">
                  <c:v>6.8080121222957923E-2</c:v>
                </c:pt>
                <c:pt idx="10">
                  <c:v>0.75679856422676728</c:v>
                </c:pt>
                <c:pt idx="11">
                  <c:v>0.36569071051056867</c:v>
                </c:pt>
                <c:pt idx="12">
                  <c:v>0.89444584817394857</c:v>
                </c:pt>
                <c:pt idx="13">
                  <c:v>0.88933663952610065</c:v>
                </c:pt>
                <c:pt idx="14">
                  <c:v>0.85289885625922945</c:v>
                </c:pt>
                <c:pt idx="15">
                  <c:v>9.8446128964446711E-3</c:v>
                </c:pt>
                <c:pt idx="16">
                  <c:v>0.11225083590922624</c:v>
                </c:pt>
                <c:pt idx="17">
                  <c:v>0.67456493424418551</c:v>
                </c:pt>
                <c:pt idx="18">
                  <c:v>0.98685198230044857</c:v>
                </c:pt>
                <c:pt idx="19">
                  <c:v>0.25149132287915721</c:v>
                </c:pt>
                <c:pt idx="21">
                  <c:v>0.54804847085664377</c:v>
                </c:pt>
                <c:pt idx="22">
                  <c:v>0.56170838984143323</c:v>
                </c:pt>
                <c:pt idx="23">
                  <c:v>0.64172952209956735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0.16936820775849193</c:v>
                </c:pt>
                <c:pt idx="22" formatCode="0.00">
                  <c:v>3.4479699136453767E-2</c:v>
                </c:pt>
                <c:pt idx="23" formatCode="0.00">
                  <c:v>0.42352905598024659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31-FD4E-8167-A74067640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1</xdr:row>
      <xdr:rowOff>25400</xdr:rowOff>
    </xdr:from>
    <xdr:to>
      <xdr:col>12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endParaRPr lang="en-US" sz="2000"/>
        </a:p>
        <a:p>
          <a:r>
            <a:rPr lang="en-US" sz="2000"/>
            <a:t>install.packages('tidyverse')</a:t>
          </a:r>
        </a:p>
        <a:p>
          <a:r>
            <a:rPr lang="en-US" sz="2000"/>
            <a:t>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endParaRPr lang="en-US" sz="2000"/>
        </a:p>
        <a:p>
          <a:r>
            <a:rPr lang="en-US" sz="2000"/>
            <a:t>y = marketing$sales</a:t>
          </a:r>
        </a:p>
        <a:p>
          <a:endParaRPr lang="en-US" sz="2000"/>
        </a:p>
        <a:p>
          <a:r>
            <a:rPr lang="en-US" sz="2000"/>
            <a:t>n = dim(marketing)[1]</a:t>
          </a:r>
        </a:p>
        <a:p>
          <a:endParaRPr lang="en-US" sz="2000"/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yhat = predict(object = fit_lm,newdata = marketing)</a:t>
          </a:r>
        </a:p>
        <a:p>
          <a:r>
            <a:rPr lang="en-US" sz="2000"/>
            <a:t>errors = y - yhat</a:t>
          </a:r>
        </a:p>
        <a:p>
          <a:r>
            <a:rPr lang="en-US" sz="2000"/>
            <a:t>plot(x = yhat, y = errors)</a:t>
          </a:r>
        </a:p>
      </xdr:txBody>
    </xdr:sp>
    <xdr:clientData/>
  </xdr:twoCellAnchor>
  <xdr:twoCellAnchor editAs="oneCell">
    <xdr:from>
      <xdr:col>11</xdr:col>
      <xdr:colOff>457200</xdr:colOff>
      <xdr:row>1</xdr:row>
      <xdr:rowOff>12700</xdr:rowOff>
    </xdr:from>
    <xdr:to>
      <xdr:col>22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Normal Errors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ptiles = (1:n)/(n+1)</a:t>
          </a:r>
        </a:p>
        <a:p>
          <a:r>
            <a:rPr lang="en-US" sz="2000"/>
            <a:t>theoreticals = qnorm(ptiles)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11</xdr:col>
      <xdr:colOff>469900</xdr:colOff>
      <xdr:row>1</xdr:row>
      <xdr:rowOff>0</xdr:rowOff>
    </xdr:from>
    <xdr:to>
      <xdr:col>22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3)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plot(yhat,sqrt(abs(std_residual)))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idx_yhat = order(yhat)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  </a:t>
          </a:r>
        </a:p>
        <a:p>
          <a:r>
            <a:rPr lang="en-US" sz="2000"/>
            <a:t>qf(.025,n/2-1,n/2-1)</a:t>
          </a:r>
        </a:p>
        <a:p>
          <a:r>
            <a:rPr lang="en-US" sz="2000"/>
            <a:t>qf(.975,n/2-1,n/2-1)</a:t>
          </a:r>
        </a:p>
      </xdr:txBody>
    </xdr:sp>
    <xdr:clientData/>
  </xdr:twoCellAnchor>
  <xdr:twoCellAnchor editAs="oneCell">
    <xdr:from>
      <xdr:col>11</xdr:col>
      <xdr:colOff>495300</xdr:colOff>
      <xdr:row>1</xdr:row>
      <xdr:rowOff>12700</xdr:rowOff>
    </xdr:from>
    <xdr:to>
      <xdr:col>22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11490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7606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Leverage Points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5)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X = cbind(1,as.matrix(marketing$youtube))</a:t>
          </a:r>
        </a:p>
        <a:p>
          <a:r>
            <a:rPr lang="en-US" sz="2000"/>
            <a:t>y = as.matrix(marketing$sales)</a:t>
          </a:r>
        </a:p>
        <a:p>
          <a:r>
            <a:rPr lang="en-US" sz="2000"/>
            <a:t>plot(hatvalues(fit_lm),std_residual,xlim = c(0,max(hatvalues(fit_lm))))</a:t>
          </a:r>
        </a:p>
        <a:p>
          <a:endParaRPr lang="en-US" sz="2000"/>
        </a:p>
        <a:p>
          <a:r>
            <a:rPr lang="en-US" sz="2000"/>
            <a:t># Hat Values</a:t>
          </a:r>
        </a:p>
        <a:p>
          <a:r>
            <a:rPr lang="en-US" sz="2000"/>
            <a:t>H = X %*% solve(t(X) %*% X) %*% t(X)</a:t>
          </a:r>
        </a:p>
        <a:p>
          <a:r>
            <a:rPr lang="en-US" sz="2000"/>
            <a:t>yhat_CF = H %*% y</a:t>
          </a:r>
        </a:p>
        <a:p>
          <a:r>
            <a:rPr lang="en-US" sz="2000"/>
            <a:t>hatvalues(fit_lm)</a:t>
          </a:r>
        </a:p>
        <a:p>
          <a:r>
            <a:rPr lang="en-US" sz="2000"/>
            <a:t>plot(diag(H),hatvalues(fit_lm))</a:t>
          </a:r>
        </a:p>
        <a:p>
          <a:r>
            <a:rPr lang="en-US" sz="2000"/>
            <a:t>abline(0,1,col='green')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46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2D1925C-1133-1045-9F2B-ABF3ED341045}"/>
            </a:ext>
          </a:extLst>
        </xdr:cNvPr>
        <xdr:cNvSpPr txBox="1"/>
      </xdr:nvSpPr>
      <xdr:spPr>
        <a:xfrm>
          <a:off x="0" y="330200"/>
          <a:ext cx="8572500" cy="760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# Cooks Distance</a:t>
          </a:r>
          <a:r>
            <a:rPr lang="en-US" sz="1800" baseline="0"/>
            <a:t> ####</a:t>
          </a:r>
          <a:endParaRPr lang="en-US" sz="1800"/>
        </a:p>
        <a:p>
          <a:endParaRPr lang="en-US" sz="1800"/>
        </a:p>
        <a:p>
          <a:r>
            <a:rPr lang="en-US" sz="1800"/>
            <a:t>MSE = mean(fit_lm$residuals^2)</a:t>
          </a:r>
        </a:p>
        <a:p>
          <a:r>
            <a:rPr lang="en-US" sz="1800"/>
            <a:t>yhat = fit_lm$fitted.values</a:t>
          </a:r>
        </a:p>
        <a:p>
          <a:r>
            <a:rPr lang="en-US" sz="1800"/>
            <a:t>p = n - fit_lm$df.residual</a:t>
          </a:r>
        </a:p>
        <a:p>
          <a:endParaRPr lang="en-US" sz="1800"/>
        </a:p>
        <a:p>
          <a:r>
            <a:rPr lang="en-US" sz="1800"/>
            <a:t>cooksDvec = vector(mode = 'numeric', length = n)</a:t>
          </a:r>
        </a:p>
        <a:p>
          <a:r>
            <a:rPr lang="en-US" sz="1800"/>
            <a:t>for (i in 1:n){</a:t>
          </a:r>
        </a:p>
        <a:p>
          <a:r>
            <a:rPr lang="en-US" sz="1800"/>
            <a:t>  data_i = marketing[-i,]</a:t>
          </a:r>
        </a:p>
        <a:p>
          <a:r>
            <a:rPr lang="en-US" sz="1800"/>
            <a:t>  fit_lm_i = lm(sales ~ youtube, data = data_i)</a:t>
          </a:r>
        </a:p>
        <a:p>
          <a:r>
            <a:rPr lang="en-US" sz="1800"/>
            <a:t>  yhat_i = predict(object = fit_lm_i, newdata = marketing)</a:t>
          </a:r>
        </a:p>
        <a:p>
          <a:r>
            <a:rPr lang="en-US" sz="1800"/>
            <a:t>  cooksDvec[i] = sum((yhat_i-yhat)^2)/p / MSE</a:t>
          </a:r>
        </a:p>
        <a:p>
          <a:r>
            <a:rPr lang="en-US" sz="1800"/>
            <a:t>}</a:t>
          </a:r>
        </a:p>
        <a:p>
          <a:endParaRPr lang="en-US" sz="1800"/>
        </a:p>
        <a:p>
          <a:r>
            <a:rPr lang="en-US" sz="1800"/>
            <a:t>cooksD = cooks.distance(model = fit_lm)</a:t>
          </a:r>
        </a:p>
        <a:p>
          <a:r>
            <a:rPr lang="en-US" sz="1800"/>
            <a:t>max(abs(cooksDvec-cooksD))</a:t>
          </a:r>
        </a:p>
        <a:p>
          <a:endParaRPr lang="en-US" sz="1800"/>
        </a:p>
        <a:p>
          <a:r>
            <a:rPr lang="en-US" sz="1800"/>
            <a:t>plot(cooksDvec,cooksD)</a:t>
          </a:r>
        </a:p>
        <a:p>
          <a:r>
            <a:rPr lang="en-US" sz="1800"/>
            <a:t>abline(a=0,b=1)</a:t>
          </a:r>
        </a:p>
        <a:p>
          <a:endParaRPr lang="en-US" sz="1800"/>
        </a:p>
        <a:p>
          <a:r>
            <a:rPr lang="en-US" sz="1800"/>
            <a:t>f_crit = qf(.95,p,n-p)</a:t>
          </a:r>
        </a:p>
        <a:p>
          <a:r>
            <a:rPr lang="en-US" sz="1800"/>
            <a:t>barplot(cooksD)</a:t>
          </a:r>
        </a:p>
        <a:p>
          <a:r>
            <a:rPr lang="en-US" sz="1800"/>
            <a:t>abline(h = f_crit,col = 'red')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1209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52B148-FD31-DE40-9C2B-D06BB6DAD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580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7</xdr:row>
      <xdr:rowOff>0</xdr:rowOff>
    </xdr:from>
    <xdr:to>
      <xdr:col>12</xdr:col>
      <xdr:colOff>698500</xdr:colOff>
      <xdr:row>12</xdr:row>
      <xdr:rowOff>114300</xdr:rowOff>
    </xdr:to>
    <xdr:pic>
      <xdr:nvPicPr>
        <xdr:cNvPr id="3" name="Picture 2" descr="A key of regression statistics">
          <a:extLst>
            <a:ext uri="{FF2B5EF4-FFF2-40B4-BE49-F238E27FC236}">
              <a16:creationId xmlns:a16="http://schemas.microsoft.com/office/drawing/2014/main" id="{083537EF-F88A-B146-9760-1F7A10DF0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422400"/>
          <a:ext cx="4000500" cy="1130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0</xdr:rowOff>
    </xdr:from>
    <xdr:to>
      <xdr:col>21</xdr:col>
      <xdr:colOff>444500</xdr:colOff>
      <xdr:row>14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702696-F454-6A4A-A7B4-E379BE83B0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1F5D5E-0528-C34A-9F6C-9B989FB18EDA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endParaRPr lang="en-US" sz="2000"/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11</xdr:col>
      <xdr:colOff>406400</xdr:colOff>
      <xdr:row>1</xdr:row>
      <xdr:rowOff>12700</xdr:rowOff>
    </xdr:from>
    <xdr:to>
      <xdr:col>22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E13CE0-2403-1241-AFE8-48821215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7F6E56-4A7C-DC4F-893E-05C05B6F8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07349-1C81-984E-BCE8-F6B4F5885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04D80-2CB9-0144-B60C-20031C92D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0C40D4-0492-B540-BA41-E1CFE7341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B0D311-8777-C147-914C-7164D4B6F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355A8C-8D0D-8C40-8B15-293009D82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9</xdr:col>
      <xdr:colOff>190500</xdr:colOff>
      <xdr:row>23</xdr:row>
      <xdr:rowOff>241300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BB45083-D8DF-1642-B61E-FBA51CCAE3EE}"/>
            </a:ext>
          </a:extLst>
        </xdr:cNvPr>
        <xdr:cNvSpPr txBox="1"/>
      </xdr:nvSpPr>
      <xdr:spPr>
        <a:xfrm>
          <a:off x="850900" y="330200"/>
          <a:ext cx="6769100" cy="750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install.packages('class')</a:t>
          </a:r>
        </a:p>
        <a:p>
          <a:endParaRPr lang="en-US" sz="1400"/>
        </a:p>
        <a:p>
          <a:r>
            <a:rPr lang="en-US" sz="1400"/>
            <a:t>INSAMPLE_FRACTION = .7</a:t>
          </a:r>
        </a:p>
        <a:p>
          <a:endParaRPr lang="en-US" sz="1400"/>
        </a:p>
        <a:p>
          <a:r>
            <a:rPr lang="en-US" sz="1400"/>
            <a:t>d = iris</a:t>
          </a:r>
        </a:p>
        <a:p>
          <a:r>
            <a:rPr lang="en-US" sz="1400"/>
            <a:t>y = iris$Species</a:t>
          </a:r>
        </a:p>
        <a:p>
          <a:r>
            <a:rPr lang="en-US" sz="1400"/>
            <a:t>X = iris[,setdiff(colnames(iris),'Species')]</a:t>
          </a:r>
        </a:p>
        <a:p>
          <a:endParaRPr lang="en-US" sz="1400"/>
        </a:p>
        <a:p>
          <a:r>
            <a:rPr lang="en-US" sz="1400"/>
            <a:t>n = dim(d)[1]</a:t>
          </a:r>
        </a:p>
        <a:p>
          <a:r>
            <a:rPr lang="en-US" sz="1400"/>
            <a:t>idx_iis = sample(1:n,INSAMPLE_FRACTION*n)</a:t>
          </a:r>
        </a:p>
        <a:p>
          <a:r>
            <a:rPr lang="en-US" sz="1400"/>
            <a:t>idx_oos = setdiff(1:n,idx_iis)</a:t>
          </a:r>
        </a:p>
        <a:p>
          <a:endParaRPr lang="en-US" sz="1400"/>
        </a:p>
        <a:p>
          <a:r>
            <a:rPr lang="en-US" sz="1400"/>
            <a:t>X_iis = X[idx_iis,]</a:t>
          </a:r>
        </a:p>
        <a:p>
          <a:r>
            <a:rPr lang="en-US" sz="1400"/>
            <a:t>X_oos = X[idx_oos,]</a:t>
          </a:r>
        </a:p>
        <a:p>
          <a:r>
            <a:rPr lang="en-US" sz="1400"/>
            <a:t>d_iis = d[idx_iis,]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y_iis = y[idx_iis]</a:t>
          </a:r>
        </a:p>
        <a:p>
          <a:r>
            <a:rPr lang="en-US" sz="1400"/>
            <a:t>y_oos = y[idx_oos]</a:t>
          </a:r>
        </a:p>
        <a:p>
          <a:endParaRPr lang="en-US" sz="1400"/>
        </a:p>
        <a:p>
          <a:r>
            <a:rPr lang="en-US" sz="1400"/>
            <a:t>yhat = class::knn(train = X_iis,test = X_oos,cl = y_iis, k = 1)</a:t>
          </a:r>
        </a:p>
        <a:p>
          <a:r>
            <a:rPr lang="en-US" sz="1400"/>
            <a:t>table(y_oos,yhat)</a:t>
          </a:r>
        </a:p>
        <a:p>
          <a:endParaRPr lang="en-US" sz="1400"/>
        </a:p>
        <a:p>
          <a:r>
            <a:rPr lang="en-US" sz="1400"/>
            <a:t>n_oos = length(y_oos)</a:t>
          </a:r>
        </a:p>
        <a:p>
          <a:r>
            <a:rPr lang="en-US" sz="1400"/>
            <a:t>n_kLEVELS = 15</a:t>
          </a:r>
        </a:p>
        <a:p>
          <a:r>
            <a:rPr lang="en-US" sz="1400"/>
            <a:t>errors_oos = vector('numeric',length = n_kLEVELS)</a:t>
          </a:r>
        </a:p>
        <a:p>
          <a:endParaRPr lang="en-US" sz="1400"/>
        </a:p>
        <a:p>
          <a:r>
            <a:rPr lang="en-US" sz="1400"/>
            <a:t>for (k in 1:n_kLEVELS){</a:t>
          </a:r>
        </a:p>
        <a:p>
          <a:r>
            <a:rPr lang="en-US" sz="1400"/>
            <a:t>  yhat = class::knn(train = X_iis,test = X_oos,cl = y_iis, k = k)</a:t>
          </a:r>
        </a:p>
        <a:p>
          <a:r>
            <a:rPr lang="en-US" sz="1400"/>
            <a:t>  errors_oos[k] = n_oos - sum(diag(table(y_oos,yhat)))</a:t>
          </a:r>
        </a:p>
        <a:p>
          <a:r>
            <a:rPr lang="en-US" sz="1400"/>
            <a:t>}</a:t>
          </a:r>
        </a:p>
        <a:p>
          <a:endParaRPr lang="en-US" sz="1400"/>
        </a:p>
        <a:p>
          <a:r>
            <a:rPr lang="en-US" sz="1400"/>
            <a:t>kvec = 1:n_kLEVELS</a:t>
          </a:r>
        </a:p>
        <a:p>
          <a:r>
            <a:rPr lang="en-US" sz="1400"/>
            <a:t>barplot(errors_oos ~ kvec)</a:t>
          </a:r>
        </a:p>
        <a:p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40E1D8EB-AFBA-5B43-9B85-D0E5D3FEB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Fit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A5C475-1FBA-5E49-A901-6AFD84834C89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Optim</a:t>
          </a:r>
          <a:r>
            <a:rPr lang="en-US" sz="2000" baseline="0"/>
            <a:t> L Search </a:t>
          </a:r>
          <a:r>
            <a:rPr lang="en-US" sz="2000"/>
            <a:t>####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r>
            <a:rPr lang="en-US" sz="2000"/>
            <a:t>b_init = matrix(0,p,1)</a:t>
          </a:r>
        </a:p>
        <a:p>
          <a:endParaRPr lang="en-US" sz="2000"/>
        </a:p>
        <a:p>
          <a:r>
            <a:rPr lang="en-US" sz="2000"/>
            <a:t>X = X_iis</a:t>
          </a:r>
        </a:p>
        <a:p>
          <a:r>
            <a:rPr lang="en-US" sz="2000"/>
            <a:t>y = y_iis</a:t>
          </a:r>
        </a:p>
        <a:p>
          <a:r>
            <a:rPr lang="en-US" sz="2000"/>
            <a:t>Xt = t(X)</a:t>
          </a:r>
        </a:p>
        <a:p>
          <a:r>
            <a:rPr lang="en-US" sz="2000"/>
            <a:t>lambdas &lt;- 10^seq(-2, 2, length.out = 10)</a:t>
          </a:r>
        </a:p>
        <a:p>
          <a:r>
            <a:rPr lang="en-US" sz="2000"/>
            <a:t>nLambdas = length(lambdas)</a:t>
          </a:r>
        </a:p>
        <a:p>
          <a:r>
            <a:rPr lang="en-US" sz="2000"/>
            <a:t>MSE_vec = vector('numeric',nLambdas)</a:t>
          </a:r>
        </a:p>
        <a:p>
          <a:r>
            <a:rPr lang="en-US" sz="2000"/>
            <a:t>for (i in 1:nLambdas){</a:t>
          </a:r>
        </a:p>
        <a:p>
          <a:r>
            <a:rPr lang="en-US" sz="2000"/>
            <a:t>  lambda = lambdas[i]</a:t>
          </a:r>
        </a:p>
        <a:p>
          <a:r>
            <a:rPr lang="en-US" sz="2000"/>
            <a:t>  fit_optim = optim(b_init,f_RSS)</a:t>
          </a:r>
        </a:p>
        <a:p>
          <a:r>
            <a:rPr lang="en-US" sz="2000"/>
            <a:t>  b_optim = fit_optim$par</a:t>
          </a:r>
        </a:p>
        <a:p>
          <a:r>
            <a:rPr lang="en-US" sz="2000"/>
            <a:t>  ypred = X_oos %*% b_optim</a:t>
          </a:r>
        </a:p>
        <a:p>
          <a:r>
            <a:rPr lang="en-US" sz="2000"/>
            <a:t>  MSE_vec[i] = mean(sum((y_oos-ypred)^2))</a:t>
          </a:r>
        </a:p>
        <a:p>
          <a:r>
            <a:rPr lang="en-US" sz="2000"/>
            <a:t>}</a:t>
          </a:r>
        </a:p>
        <a:p>
          <a:r>
            <a:rPr lang="en-US" sz="2000"/>
            <a:t>plot(log(lambdas),MSE_vec)</a:t>
          </a:r>
        </a:p>
        <a:p>
          <a:r>
            <a:rPr lang="en-US" sz="2000"/>
            <a:t>lambdas[which.min(MSE_vec)]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2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2">
          <cell r="C12">
            <v>10</v>
          </cell>
        </row>
        <row r="13">
          <cell r="C13">
            <v>0.02</v>
          </cell>
        </row>
        <row r="14">
          <cell r="C14">
            <v>3</v>
          </cell>
        </row>
      </sheetData>
      <sheetData sheetId="5" refreshError="1"/>
      <sheetData sheetId="6" refreshError="1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KNN"/>
      <sheetName val="KNN_Data"/>
      <sheetName val="KNN_XNew"/>
      <sheetName val="KNN_Distance"/>
      <sheetName val="KNN_Nearest"/>
      <sheetName val="KNN_K"/>
      <sheetName val="KNN_Vote"/>
      <sheetName val="KNN_Probability"/>
      <sheetName val="KNN_Link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Optim_LSearch"/>
      <sheetName val="Diagnostics"/>
      <sheetName val="Overall_Ftest_Importance"/>
      <sheetName val="Data"/>
      <sheetName val="AIC_0"/>
      <sheetName val="Overall_Ftest"/>
      <sheetName val="Narcissus"/>
      <sheetName val="Importance"/>
      <sheetName val="MLR_Step"/>
      <sheetName val="LogisticRegression"/>
      <sheetName val="Concept"/>
      <sheetName val="YourTurn"/>
      <sheetName val="Iris_Data"/>
      <sheetName val="Iris_Fit"/>
      <sheetName val="Iris_Forecast_OOS"/>
      <sheetName val="R_Code"/>
      <sheetName val="PCA"/>
      <sheetName val="Terminology"/>
      <sheetName val="Boxers1"/>
      <sheetName val="Boxers2"/>
      <sheetName val="Boxers3"/>
      <sheetName val="Dimensions"/>
      <sheetName val="GreenPaint1"/>
      <sheetName val="GreenPaint2"/>
      <sheetName val="LimePaint"/>
      <sheetName val="Boxers4"/>
      <sheetName val="Calculation"/>
      <sheetName val="Code_R"/>
      <sheetName val="Extra"/>
      <sheetName val="PreWork4NextClass"/>
      <sheetName val="InClassProjects"/>
      <sheetName val="Q_KNN"/>
      <sheetName val="Q_Diagnostics"/>
      <sheetName val="Q_Regression"/>
      <sheetName val="Q_LogisticRegress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">
          <cell r="AB4">
            <v>3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IJxpXPk3ZQqyIUYLe-nSMMlxxI2vNpSu&amp;authuser=davethemovie%40gmail.com&amp;usp=drive_f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I_hDTBBsvzuY9XQPICpP68tYX_-76xvs&amp;authuser=davethemovie%40gmail.com&amp;usp=drive_fs" TargetMode="External"/><Relationship Id="rId1" Type="http://schemas.openxmlformats.org/officeDocument/2006/relationships/hyperlink" Target="https://drive.google.com/open?id=1IPhpm0bG6SdjD2skEmwafvyE9jCfQsm-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HknUOwna21IfYHbNF2MLrDd_ES5stnY2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II3Icnjy2VxGZ9tRPB1cANpcnqGTa5Da&amp;authuser=davethemovie%40gmail.com&amp;usp=drive_fs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drive.google.com/open?id=1MRxKp-Flo52cfplZNbu1kuhx_Wc7-m1k&amp;authuser=davethemovie%40gmail.com&amp;usp=drive_fs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MToZPP0CTFuyzPWEjhdtkE2JlkuLSupd&amp;authuser=davethemovie%40gmail.com&amp;usp=drive_fs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MTu82xAC4QARPXcbRddKRlC0O4rRxv4w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open?id=1I7PrkYDAMgnqaHq5QMRqHKcKTKRHJXPL&amp;authuser=davethemovie%40gmail.com&amp;usp=drive_fs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Hwe9CFM3oUzuFZSMaNQggm-wOkkccOkw&amp;authuser=davethemovie%40gmail.com&amp;usp=drive_fs" TargetMode="External"/><Relationship Id="rId1" Type="http://schemas.openxmlformats.org/officeDocument/2006/relationships/hyperlink" Target="https://drive.google.com/open?id=1HnEBe_Quq9jy91IT4hE_RP9DuBXof7r2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JhjNmL1YUJHHmKbgWjO2xTXG4bgtpzwT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drive.google.com/open?id=1JfLoKZCGr70BR_5QhkgCzp6SDD0EEZm1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hyperlink" Target="https://drive.google.com/open?id=1KKzO6JxRiEYAP7m5e9ptvYqNGuHFkO1c&amp;authuser=davethemovie%40gmail.com&amp;usp=drive_fs" TargetMode="External"/><Relationship Id="rId1" Type="http://schemas.openxmlformats.org/officeDocument/2006/relationships/hyperlink" Target="https://drive.google.com/open?id=1JbQtUvd8yVLid0UW6Jdv13vXaPn4I702&amp;authuser=davethemovie%40gmail.com&amp;usp=drive_fs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s://drive.google.com/open?id=1JZszUinBBViGZC8yMf-YzTp0f_H7K9Ys&amp;authuser=davethemovie%40gmail.com&amp;usp=drive_fs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https://drive.google.com/open?id=1JX9pt8JEB2CwVKxLBO0T2Q00T3G7mO2n&amp;authuser=davethemovie%40gmail.com&amp;usp=drive_fs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drive.google.com/open?id=1JSt0ZnSlxL0t9YL-mVt7i_iKSnEcSr-C&amp;authuser=davethemovie%40gmail.com&amp;usp=drive_fs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en.wikipedia.org/wiki/Sensitivity_and_specificity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open?id=1K6knjHeTetHgtJMJ2MJxNOWG1pKmtQgN&amp;authuser=davethemovie%40gmail.com&amp;usp=drive_fs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hyperlink" Target="https://drive.google.com/open?id=1K5oDO4ygr9MypS1zRFrYucFY7KNPmFFt&amp;authuser=davethemovie%40gmail.com&amp;usp=drive_fs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https://drive.google.com/open?id=1K5fi_ITnH332fPYH88BUqz7SFBRI-Y23&amp;authuser=davethemovie%40gmail.com&amp;usp=drive_fs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hyperlink" Target="https://drive.google.com/open?id=1K3wBagisP3TeFnCVeLIemh7P5qvOGLSY&amp;authuser=davethemovie%40gmail.com&amp;usp=drive_fs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hyperlink" Target="https://drive.google.com/open?id=1JrAOv29S3Q904pwmOf5YnhjYi14vdJXV&amp;authuser=davethemovie%40gmail.com&amp;usp=drive_fs" TargetMode="External"/><Relationship Id="rId1" Type="http://schemas.openxmlformats.org/officeDocument/2006/relationships/hyperlink" Target="https://drive.google.com/open?id=1JrbsdZ1oK2jO0G5K_Rafg3OIYciiPiZQ&amp;authuser=davethemovie%40gmail.com&amp;usp=drive_fs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hyperlink" Target="https://drive.google.com/open?id=1JpVkecCefACuIJL0T9l8TMDDW6dU7eiM&amp;authuser=davethemovie%40gmail.com&amp;usp=drive_fs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hyperlink" Target="https://drive.google.com/open?id=1KFb259Iqbycx5GIi7An0ohUHUvoMh1EY&amp;authuser=davethemovie%40gmail.com&amp;usp=drive_fs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DWHVzjHwUwyr5gfDlQWSNJX6af-Lx3j&amp;authuser=davethemovie%40gmail.com&amp;usp=drive_fs" TargetMode="Externa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CNO7gwTwBj-8EpEmmW69RC9obXSilBW&amp;authuser=davethemovie%40gmail.com&amp;usp=drive_fs" TargetMode="Externa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Sensitivity_and_specificit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5926-1961-FA4A-9D27-0995B64EA819}">
  <sheetPr codeName="Sheet1"/>
  <dimension ref="B3:C15"/>
  <sheetViews>
    <sheetView tabSelected="1" workbookViewId="0"/>
  </sheetViews>
  <sheetFormatPr baseColWidth="10" defaultRowHeight="26" x14ac:dyDescent="0.3"/>
  <cols>
    <col min="1" max="16384" width="10.83203125" style="1"/>
  </cols>
  <sheetData>
    <row r="3" spans="2:3" x14ac:dyDescent="0.3">
      <c r="B3" s="1" t="s">
        <v>11</v>
      </c>
    </row>
    <row r="4" spans="2:3" x14ac:dyDescent="0.3">
      <c r="C4" s="1" t="s">
        <v>233</v>
      </c>
    </row>
    <row r="5" spans="2:3" x14ac:dyDescent="0.3">
      <c r="C5" s="1" t="s">
        <v>234</v>
      </c>
    </row>
    <row r="7" spans="2:3" x14ac:dyDescent="0.3">
      <c r="B7" s="1" t="s">
        <v>12</v>
      </c>
    </row>
    <row r="8" spans="2:3" x14ac:dyDescent="0.3">
      <c r="C8" s="1" t="s">
        <v>235</v>
      </c>
    </row>
    <row r="9" spans="2:3" x14ac:dyDescent="0.3">
      <c r="C9" s="1" t="s">
        <v>236</v>
      </c>
    </row>
    <row r="11" spans="2:3" x14ac:dyDescent="0.3">
      <c r="B11" s="1" t="s">
        <v>21</v>
      </c>
    </row>
    <row r="12" spans="2:3" x14ac:dyDescent="0.3">
      <c r="C12" s="1" t="s">
        <v>237</v>
      </c>
    </row>
    <row r="14" spans="2:3" x14ac:dyDescent="0.3">
      <c r="B14" s="1" t="s">
        <v>149</v>
      </c>
    </row>
    <row r="15" spans="2:3" x14ac:dyDescent="0.3">
      <c r="C15" s="1" t="s">
        <v>238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13</v>
      </c>
    </row>
    <row r="4" spans="2:2" x14ac:dyDescent="0.3">
      <c r="B4" s="1" t="s">
        <v>14</v>
      </c>
    </row>
    <row r="6" spans="2:2" x14ac:dyDescent="0.3">
      <c r="B6" s="1" t="s">
        <v>15</v>
      </c>
    </row>
    <row r="8" spans="2:2" x14ac:dyDescent="0.3">
      <c r="B8" s="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10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30</v>
      </c>
    </row>
    <row r="2" spans="1:1" x14ac:dyDescent="0.3">
      <c r="A2" s="1" t="s">
        <v>0</v>
      </c>
    </row>
    <row r="3" spans="1:1" x14ac:dyDescent="0.3">
      <c r="A3" s="1" t="s">
        <v>166</v>
      </c>
    </row>
    <row r="4" spans="1:1" x14ac:dyDescent="0.3">
      <c r="A4" s="1" t="s">
        <v>31</v>
      </c>
    </row>
    <row r="5" spans="1:1" x14ac:dyDescent="0.3">
      <c r="A5" s="1" t="s">
        <v>177</v>
      </c>
    </row>
    <row r="6" spans="1:1" x14ac:dyDescent="0.3">
      <c r="A6" s="1" t="s">
        <v>287</v>
      </c>
    </row>
    <row r="7" spans="1:1" x14ac:dyDescent="0.3">
      <c r="A7" s="1" t="s">
        <v>288</v>
      </c>
    </row>
    <row r="8" spans="1:1" x14ac:dyDescent="0.3">
      <c r="A8" s="1" t="s">
        <v>32</v>
      </c>
    </row>
    <row r="9" spans="1:1" x14ac:dyDescent="0.3">
      <c r="A9" s="1" t="s">
        <v>33</v>
      </c>
    </row>
    <row r="10" spans="1:1" x14ac:dyDescent="0.3">
      <c r="A10" s="1" t="s">
        <v>34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0</v>
      </c>
    </row>
  </sheetData>
  <hyperlinks>
    <hyperlink ref="B1" r:id="rId1" xr:uid="{F9A73072-18CB-DC44-9EB2-1F95132F964A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FF0000"/>
  </sheetPr>
  <dimension ref="B1:D1"/>
  <sheetViews>
    <sheetView zoomScaleNormal="100"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4" x14ac:dyDescent="0.3">
      <c r="B1" s="9" t="s">
        <v>265</v>
      </c>
      <c r="D1" s="9" t="s">
        <v>266</v>
      </c>
    </row>
  </sheetData>
  <hyperlinks>
    <hyperlink ref="B1" r:id="rId1" xr:uid="{126E63BA-8D6D-1C4C-A38B-66245A22D507}"/>
    <hyperlink ref="D1" r:id="rId2" xr:uid="{C582B87D-0B21-5641-8A90-0659505FAA47}"/>
  </hyperlinks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267</v>
      </c>
    </row>
  </sheetData>
  <hyperlinks>
    <hyperlink ref="B1" r:id="rId1" xr:uid="{F6CF2515-D1DE-4944-8F5A-47EAC6B1D27D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32</v>
      </c>
    </row>
  </sheetData>
  <hyperlinks>
    <hyperlink ref="B1" r:id="rId1" xr:uid="{B53F1B0C-C5C0-8447-BF7D-A856A8E28D02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8B327-C03A-AE4D-8323-E736048C4912}">
  <sheetPr codeName="Sheet41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289</v>
      </c>
    </row>
  </sheetData>
  <hyperlinks>
    <hyperlink ref="B1" r:id="rId1" xr:uid="{22769466-B572-484C-9091-568DFB2E32AD}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DF96F-F643-4246-BA5E-D586FB69C741}">
  <sheetPr codeName="Sheet49">
    <tabColor rgb="FFFF0000"/>
  </sheetPr>
  <dimension ref="A1:R201"/>
  <sheetViews>
    <sheetView workbookViewId="0">
      <selection activeCell="P5" sqref="P5"/>
    </sheetView>
  </sheetViews>
  <sheetFormatPr baseColWidth="10" defaultRowHeight="16" x14ac:dyDescent="0.2"/>
  <cols>
    <col min="1" max="1" width="4.1640625" style="45" bestFit="1" customWidth="1"/>
    <col min="2" max="5" width="10.83203125" style="44"/>
    <col min="6" max="16384" width="10.83203125" style="45"/>
  </cols>
  <sheetData>
    <row r="1" spans="1:18" x14ac:dyDescent="0.2">
      <c r="B1" s="24" t="s">
        <v>275</v>
      </c>
      <c r="C1" s="24" t="s">
        <v>276</v>
      </c>
      <c r="D1" s="24" t="s">
        <v>277</v>
      </c>
      <c r="E1" s="24" t="s">
        <v>278</v>
      </c>
      <c r="G1" s="45" t="s">
        <v>144</v>
      </c>
    </row>
    <row r="2" spans="1:18" x14ac:dyDescent="0.2">
      <c r="A2" s="45">
        <v>1</v>
      </c>
      <c r="B2" s="44">
        <v>276.12</v>
      </c>
      <c r="C2" s="44">
        <v>45.36</v>
      </c>
      <c r="D2" s="44">
        <v>83.04</v>
      </c>
      <c r="E2" s="44">
        <v>26.52</v>
      </c>
      <c r="G2" s="45" cm="1">
        <f t="array" ref="G2:G201">TREND(y,X,X,TRUE)</f>
        <v>24.628769291658195</v>
      </c>
      <c r="I2" s="47" cm="1">
        <f t="array" ref="I2:L6">LINEST(y,X,TRUE,TRUE)</f>
        <v>-1.0374930424763289E-3</v>
      </c>
      <c r="J2" s="47">
        <v>0.18853001691820423</v>
      </c>
      <c r="K2" s="47">
        <v>4.576464545539758E-2</v>
      </c>
      <c r="L2" s="47">
        <v>3.5266672433513042</v>
      </c>
    </row>
    <row r="3" spans="1:18" x14ac:dyDescent="0.2">
      <c r="A3" s="45">
        <v>2</v>
      </c>
      <c r="B3" s="44">
        <v>53.4</v>
      </c>
      <c r="C3" s="44">
        <v>47.16</v>
      </c>
      <c r="D3" s="44">
        <v>54.12</v>
      </c>
      <c r="E3" s="44">
        <v>12.48</v>
      </c>
      <c r="G3" s="45">
        <v>14.805425785073226</v>
      </c>
      <c r="I3" s="47">
        <v>5.8710096470863697E-3</v>
      </c>
      <c r="J3" s="47">
        <v>8.6112339673019428E-3</v>
      </c>
      <c r="K3" s="47">
        <v>1.3948968069749745E-3</v>
      </c>
      <c r="L3" s="47">
        <v>0.37428988358614923</v>
      </c>
      <c r="O3" s="49"/>
      <c r="P3" s="50"/>
      <c r="Q3" s="50"/>
      <c r="R3" s="51"/>
    </row>
    <row r="4" spans="1:18" x14ac:dyDescent="0.2">
      <c r="A4" s="45">
        <v>3</v>
      </c>
      <c r="B4" s="44">
        <v>20.64</v>
      </c>
      <c r="C4" s="44">
        <v>55.08</v>
      </c>
      <c r="D4" s="44">
        <v>83.16</v>
      </c>
      <c r="E4" s="44">
        <v>11.16</v>
      </c>
      <c r="G4" s="45">
        <v>14.769204935993066</v>
      </c>
      <c r="I4" s="47">
        <v>0.89721063817895208</v>
      </c>
      <c r="J4" s="47">
        <v>2.0226124480976928</v>
      </c>
      <c r="K4" s="47" t="e">
        <v>#N/A</v>
      </c>
      <c r="L4" s="47" t="e">
        <v>#N/A</v>
      </c>
      <c r="O4" s="52"/>
      <c r="P4" s="53" t="s">
        <v>290</v>
      </c>
      <c r="Q4" s="53"/>
      <c r="R4" s="54"/>
    </row>
    <row r="5" spans="1:18" x14ac:dyDescent="0.2">
      <c r="A5" s="45">
        <v>4</v>
      </c>
      <c r="B5" s="44">
        <v>181.8</v>
      </c>
      <c r="C5" s="44">
        <v>49.56</v>
      </c>
      <c r="D5" s="44">
        <v>70.2</v>
      </c>
      <c r="E5" s="44">
        <v>22.2</v>
      </c>
      <c r="G5" s="45">
        <v>21.117395414026952</v>
      </c>
      <c r="I5" s="47">
        <v>570.27070365909424</v>
      </c>
      <c r="J5" s="47">
        <v>196</v>
      </c>
      <c r="K5" s="47" t="e">
        <v>#N/A</v>
      </c>
      <c r="L5" s="47" t="e">
        <v>#N/A</v>
      </c>
      <c r="O5" s="52"/>
      <c r="P5" s="58" t="s">
        <v>291</v>
      </c>
      <c r="Q5" s="53"/>
      <c r="R5" s="54"/>
    </row>
    <row r="6" spans="1:18" x14ac:dyDescent="0.2">
      <c r="A6" s="45">
        <v>5</v>
      </c>
      <c r="B6" s="44">
        <v>216.96</v>
      </c>
      <c r="C6" s="44">
        <v>12.96</v>
      </c>
      <c r="D6" s="44">
        <v>70.08</v>
      </c>
      <c r="E6" s="44">
        <v>15.48</v>
      </c>
      <c r="G6" s="45">
        <v>15.826406228197548</v>
      </c>
      <c r="I6" s="47">
        <v>6998.8658214208499</v>
      </c>
      <c r="J6" s="47">
        <v>801.82837857914956</v>
      </c>
      <c r="K6" s="47" t="e">
        <v>#N/A</v>
      </c>
      <c r="L6" s="47" t="e">
        <v>#N/A</v>
      </c>
      <c r="O6" s="52"/>
      <c r="P6" s="53"/>
      <c r="Q6" s="53"/>
      <c r="R6" s="54"/>
    </row>
    <row r="7" spans="1:18" x14ac:dyDescent="0.2">
      <c r="A7" s="45">
        <v>6</v>
      </c>
      <c r="B7" s="44">
        <v>10.44</v>
      </c>
      <c r="C7" s="44">
        <v>58.68</v>
      </c>
      <c r="D7" s="44">
        <v>90</v>
      </c>
      <c r="E7" s="44">
        <v>8.64</v>
      </c>
      <c r="G7" s="45">
        <v>14.974017160843008</v>
      </c>
      <c r="O7" s="55"/>
      <c r="P7" s="56"/>
      <c r="Q7" s="56"/>
      <c r="R7" s="57"/>
    </row>
    <row r="8" spans="1:18" x14ac:dyDescent="0.2">
      <c r="A8" s="45">
        <v>7</v>
      </c>
      <c r="B8" s="44">
        <v>69</v>
      </c>
      <c r="C8" s="44">
        <v>39.36</v>
      </c>
      <c r="D8" s="44">
        <v>28.2</v>
      </c>
      <c r="E8" s="44">
        <v>14.16</v>
      </c>
      <c r="G8" s="45">
        <v>14.075711941876424</v>
      </c>
    </row>
    <row r="9" spans="1:18" x14ac:dyDescent="0.2">
      <c r="A9" s="45">
        <v>8</v>
      </c>
      <c r="B9" s="44">
        <v>144.24</v>
      </c>
      <c r="C9" s="44">
        <v>23.52</v>
      </c>
      <c r="D9" s="44">
        <v>13.92</v>
      </c>
      <c r="E9" s="44">
        <v>15.84</v>
      </c>
      <c r="G9" s="45">
        <v>14.547543798602742</v>
      </c>
    </row>
    <row r="10" spans="1:18" x14ac:dyDescent="0.2">
      <c r="A10" s="45">
        <v>9</v>
      </c>
      <c r="B10" s="44">
        <v>10.32</v>
      </c>
      <c r="C10" s="44">
        <v>2.52</v>
      </c>
      <c r="D10" s="44">
        <v>1.2</v>
      </c>
      <c r="E10" s="44">
        <v>5.76</v>
      </c>
      <c r="G10" s="45">
        <v>4.4728090354339098</v>
      </c>
    </row>
    <row r="11" spans="1:18" x14ac:dyDescent="0.2">
      <c r="A11" s="45">
        <v>10</v>
      </c>
      <c r="B11" s="44">
        <v>239.76</v>
      </c>
      <c r="C11" s="44">
        <v>3.12</v>
      </c>
      <c r="D11" s="44">
        <v>25.44</v>
      </c>
      <c r="E11" s="44">
        <v>12.72</v>
      </c>
      <c r="G11" s="45">
        <v>15.061018467521627</v>
      </c>
    </row>
    <row r="12" spans="1:18" x14ac:dyDescent="0.2">
      <c r="A12" s="45">
        <v>11</v>
      </c>
      <c r="B12" s="44">
        <v>79.319999999999993</v>
      </c>
      <c r="C12" s="44">
        <v>6.96</v>
      </c>
      <c r="D12" s="44">
        <v>29.04</v>
      </c>
      <c r="E12" s="44">
        <v>10.32</v>
      </c>
      <c r="G12" s="45">
        <v>8.4387590406706288</v>
      </c>
    </row>
    <row r="13" spans="1:18" x14ac:dyDescent="0.2">
      <c r="A13" s="45">
        <v>12</v>
      </c>
      <c r="B13" s="44">
        <v>257.64</v>
      </c>
      <c r="C13" s="44">
        <v>28.8</v>
      </c>
      <c r="D13" s="44">
        <v>4.8</v>
      </c>
      <c r="E13" s="44">
        <v>20.88</v>
      </c>
      <c r="G13" s="45">
        <v>20.742155019120332</v>
      </c>
    </row>
    <row r="14" spans="1:18" x14ac:dyDescent="0.2">
      <c r="A14" s="45">
        <v>13</v>
      </c>
      <c r="B14" s="44">
        <v>28.56</v>
      </c>
      <c r="C14" s="44">
        <v>42.12</v>
      </c>
      <c r="D14" s="44">
        <v>79.08</v>
      </c>
      <c r="E14" s="44">
        <v>11.04</v>
      </c>
      <c r="G14" s="45">
        <v>12.692544880353193</v>
      </c>
    </row>
    <row r="15" spans="1:18" x14ac:dyDescent="0.2">
      <c r="A15" s="45">
        <v>14</v>
      </c>
      <c r="B15" s="44">
        <v>117</v>
      </c>
      <c r="C15" s="44">
        <v>9.1199999999999992</v>
      </c>
      <c r="D15" s="44">
        <v>8.64</v>
      </c>
      <c r="E15" s="44">
        <v>11.64</v>
      </c>
      <c r="G15" s="45">
        <v>10.591560576039848</v>
      </c>
      <c r="I15" s="45" t="s">
        <v>281</v>
      </c>
    </row>
    <row r="16" spans="1:18" x14ac:dyDescent="0.2">
      <c r="A16" s="45">
        <v>15</v>
      </c>
      <c r="B16" s="44">
        <v>244.92</v>
      </c>
      <c r="C16" s="44">
        <v>39.479999999999997</v>
      </c>
      <c r="D16" s="44">
        <v>55.2</v>
      </c>
      <c r="E16" s="44">
        <v>22.8</v>
      </c>
      <c r="G16" s="45">
        <v>22.121239660273289</v>
      </c>
      <c r="I16" s="45" cm="1">
        <f t="array" ref="I16">SUMSQ(y-yhat)</f>
        <v>801.8283785791499</v>
      </c>
    </row>
    <row r="17" spans="1:9" x14ac:dyDescent="0.2">
      <c r="A17" s="45">
        <v>16</v>
      </c>
      <c r="B17" s="44">
        <v>234.48</v>
      </c>
      <c r="C17" s="44">
        <v>57.24</v>
      </c>
      <c r="D17" s="44">
        <v>63.48</v>
      </c>
      <c r="E17" s="44">
        <v>26.88</v>
      </c>
      <c r="G17" s="45">
        <v>24.983159419794543</v>
      </c>
    </row>
    <row r="18" spans="1:9" x14ac:dyDescent="0.2">
      <c r="A18" s="45">
        <v>17</v>
      </c>
      <c r="B18" s="44">
        <v>81.36</v>
      </c>
      <c r="C18" s="44">
        <v>43.92</v>
      </c>
      <c r="D18" s="44">
        <v>136.80000000000001</v>
      </c>
      <c r="E18" s="44">
        <v>15</v>
      </c>
      <c r="G18" s="45">
        <v>15.388388092439222</v>
      </c>
      <c r="I18" s="45" t="s">
        <v>152</v>
      </c>
    </row>
    <row r="19" spans="1:9" x14ac:dyDescent="0.2">
      <c r="A19" s="45">
        <v>18</v>
      </c>
      <c r="B19" s="44">
        <v>337.68</v>
      </c>
      <c r="C19" s="44">
        <v>47.52</v>
      </c>
      <c r="D19" s="44">
        <v>66.959999999999994</v>
      </c>
      <c r="E19" s="44">
        <v>29.28</v>
      </c>
      <c r="G19" s="45">
        <v>27.869948590558813</v>
      </c>
      <c r="I19" s="45">
        <f>I16/COUNT(A:A)</f>
        <v>4.0091418928957498</v>
      </c>
    </row>
    <row r="20" spans="1:9" x14ac:dyDescent="0.2">
      <c r="A20" s="45">
        <v>19</v>
      </c>
      <c r="B20" s="44">
        <v>83.04</v>
      </c>
      <c r="C20" s="44">
        <v>24.6</v>
      </c>
      <c r="D20" s="44">
        <v>21.96</v>
      </c>
      <c r="E20" s="44">
        <v>13.56</v>
      </c>
      <c r="G20" s="45">
        <v>11.942018470942564</v>
      </c>
    </row>
    <row r="21" spans="1:9" x14ac:dyDescent="0.2">
      <c r="A21" s="45">
        <v>20</v>
      </c>
      <c r="B21" s="44">
        <v>176.76</v>
      </c>
      <c r="C21" s="44">
        <v>28.68</v>
      </c>
      <c r="D21" s="44">
        <v>22.92</v>
      </c>
      <c r="E21" s="44">
        <v>17.52</v>
      </c>
      <c r="G21" s="45">
        <v>16.999287518727918</v>
      </c>
    </row>
    <row r="22" spans="1:9" x14ac:dyDescent="0.2">
      <c r="A22" s="45">
        <v>21</v>
      </c>
      <c r="B22" s="44">
        <v>262.08</v>
      </c>
      <c r="C22" s="44">
        <v>33.24</v>
      </c>
      <c r="D22" s="44">
        <v>64.08</v>
      </c>
      <c r="E22" s="44">
        <v>21.6</v>
      </c>
      <c r="G22" s="45">
        <v>21.720920732501128</v>
      </c>
    </row>
    <row r="23" spans="1:9" x14ac:dyDescent="0.2">
      <c r="A23" s="45">
        <v>22</v>
      </c>
      <c r="B23" s="44">
        <v>284.88</v>
      </c>
      <c r="C23" s="44">
        <v>6.12</v>
      </c>
      <c r="D23" s="44">
        <v>28.2</v>
      </c>
      <c r="E23" s="44">
        <v>15</v>
      </c>
      <c r="G23" s="45">
        <v>17.688645840426545</v>
      </c>
    </row>
    <row r="24" spans="1:9" x14ac:dyDescent="0.2">
      <c r="A24" s="45">
        <v>23</v>
      </c>
      <c r="B24" s="44">
        <v>15.84</v>
      </c>
      <c r="C24" s="44">
        <v>19.079999999999998</v>
      </c>
      <c r="D24" s="44">
        <v>59.52</v>
      </c>
      <c r="E24" s="44">
        <v>6.72</v>
      </c>
      <c r="G24" s="45">
        <v>7.786980364275947</v>
      </c>
    </row>
    <row r="25" spans="1:9" x14ac:dyDescent="0.2">
      <c r="A25" s="45">
        <v>24</v>
      </c>
      <c r="B25" s="44">
        <v>273.95999999999998</v>
      </c>
      <c r="C25" s="44">
        <v>20.28</v>
      </c>
      <c r="D25" s="44">
        <v>31.44</v>
      </c>
      <c r="E25" s="44">
        <v>18.600000000000001</v>
      </c>
      <c r="G25" s="45">
        <v>19.855119474157753</v>
      </c>
    </row>
    <row r="26" spans="1:9" x14ac:dyDescent="0.2">
      <c r="A26" s="45">
        <v>25</v>
      </c>
      <c r="B26" s="44">
        <v>74.760000000000005</v>
      </c>
      <c r="C26" s="44">
        <v>15.12</v>
      </c>
      <c r="D26" s="44">
        <v>21.96</v>
      </c>
      <c r="E26" s="44">
        <v>11.64</v>
      </c>
      <c r="G26" s="45">
        <v>9.7758226461872955</v>
      </c>
    </row>
    <row r="27" spans="1:9" x14ac:dyDescent="0.2">
      <c r="A27" s="45">
        <v>26</v>
      </c>
      <c r="B27" s="44">
        <v>315.48</v>
      </c>
      <c r="C27" s="44">
        <v>4.2</v>
      </c>
      <c r="D27" s="44">
        <v>23.4</v>
      </c>
      <c r="E27" s="44">
        <v>14.4</v>
      </c>
      <c r="G27" s="45">
        <v>18.732046325482646</v>
      </c>
    </row>
    <row r="28" spans="1:9" x14ac:dyDescent="0.2">
      <c r="A28" s="45">
        <v>27</v>
      </c>
      <c r="B28" s="44">
        <v>171.48</v>
      </c>
      <c r="C28" s="44">
        <v>35.159999999999997</v>
      </c>
      <c r="D28" s="44">
        <v>15.12</v>
      </c>
      <c r="E28" s="44">
        <v>18</v>
      </c>
      <c r="G28" s="45">
        <v>17.987417146084699</v>
      </c>
    </row>
    <row r="29" spans="1:9" x14ac:dyDescent="0.2">
      <c r="A29" s="45">
        <v>28</v>
      </c>
      <c r="B29" s="44">
        <v>288.12</v>
      </c>
      <c r="C29" s="44">
        <v>20.04</v>
      </c>
      <c r="D29" s="44">
        <v>27.48</v>
      </c>
      <c r="E29" s="44">
        <v>19.079999999999998</v>
      </c>
      <c r="G29" s="45">
        <v>20.462008122194021</v>
      </c>
    </row>
    <row r="30" spans="1:9" x14ac:dyDescent="0.2">
      <c r="A30" s="45">
        <v>29</v>
      </c>
      <c r="B30" s="44">
        <v>298.56</v>
      </c>
      <c r="C30" s="44">
        <v>32.520000000000003</v>
      </c>
      <c r="D30" s="44">
        <v>27.48</v>
      </c>
      <c r="E30" s="44">
        <v>22.68</v>
      </c>
      <c r="G30" s="45">
        <v>23.292645631887559</v>
      </c>
    </row>
    <row r="31" spans="1:9" x14ac:dyDescent="0.2">
      <c r="A31" s="45">
        <v>30</v>
      </c>
      <c r="B31" s="44">
        <v>84.72</v>
      </c>
      <c r="C31" s="44">
        <v>19.2</v>
      </c>
      <c r="D31" s="44">
        <v>48.96</v>
      </c>
      <c r="E31" s="44">
        <v>12.6</v>
      </c>
      <c r="G31" s="45">
        <v>10.972828671802468</v>
      </c>
    </row>
    <row r="32" spans="1:9" x14ac:dyDescent="0.2">
      <c r="A32" s="45">
        <v>31</v>
      </c>
      <c r="B32" s="44">
        <v>351.48</v>
      </c>
      <c r="C32" s="44">
        <v>33.96</v>
      </c>
      <c r="D32" s="44">
        <v>51.84</v>
      </c>
      <c r="E32" s="44">
        <v>25.68</v>
      </c>
      <c r="G32" s="45">
        <v>25.960720563234691</v>
      </c>
    </row>
    <row r="33" spans="1:7" x14ac:dyDescent="0.2">
      <c r="A33" s="45">
        <v>32</v>
      </c>
      <c r="B33" s="44">
        <v>135.47999999999999</v>
      </c>
      <c r="C33" s="44">
        <v>20.88</v>
      </c>
      <c r="D33" s="44">
        <v>46.32</v>
      </c>
      <c r="E33" s="44">
        <v>14.28</v>
      </c>
      <c r="G33" s="45">
        <v>13.615311485173169</v>
      </c>
    </row>
    <row r="34" spans="1:7" x14ac:dyDescent="0.2">
      <c r="A34" s="45">
        <v>33</v>
      </c>
      <c r="B34" s="44">
        <v>116.64</v>
      </c>
      <c r="C34" s="44">
        <v>1.8</v>
      </c>
      <c r="D34" s="44">
        <v>36</v>
      </c>
      <c r="E34" s="44">
        <v>11.52</v>
      </c>
      <c r="G34" s="45">
        <v>9.1666597701924974</v>
      </c>
    </row>
    <row r="35" spans="1:7" x14ac:dyDescent="0.2">
      <c r="A35" s="45">
        <v>34</v>
      </c>
      <c r="B35" s="44">
        <v>318.72000000000003</v>
      </c>
      <c r="C35" s="44">
        <v>24</v>
      </c>
      <c r="D35" s="44">
        <v>0.36</v>
      </c>
      <c r="E35" s="44">
        <v>20.88</v>
      </c>
      <c r="G35" s="45">
        <v>22.637121951437233</v>
      </c>
    </row>
    <row r="36" spans="1:7" x14ac:dyDescent="0.2">
      <c r="A36" s="45">
        <v>35</v>
      </c>
      <c r="B36" s="44">
        <v>114.84</v>
      </c>
      <c r="C36" s="44">
        <v>1.68</v>
      </c>
      <c r="D36" s="44">
        <v>8.8800000000000008</v>
      </c>
      <c r="E36" s="44">
        <v>11.4</v>
      </c>
      <c r="G36" s="45">
        <v>9.0897966176545566</v>
      </c>
    </row>
    <row r="37" spans="1:7" x14ac:dyDescent="0.2">
      <c r="A37" s="45">
        <v>36</v>
      </c>
      <c r="B37" s="44">
        <v>348.84</v>
      </c>
      <c r="C37" s="44">
        <v>4.92</v>
      </c>
      <c r="D37" s="44">
        <v>10.199999999999999</v>
      </c>
      <c r="E37" s="44">
        <v>15.36</v>
      </c>
      <c r="G37" s="45">
        <v>20.4081914182165</v>
      </c>
    </row>
    <row r="38" spans="1:7" x14ac:dyDescent="0.2">
      <c r="A38" s="45">
        <v>37</v>
      </c>
      <c r="B38" s="44">
        <v>320.27999999999997</v>
      </c>
      <c r="C38" s="44">
        <v>52.56</v>
      </c>
      <c r="D38" s="44">
        <v>6</v>
      </c>
      <c r="E38" s="44">
        <v>30.48</v>
      </c>
      <c r="G38" s="45">
        <v>28.087080620771996</v>
      </c>
    </row>
    <row r="39" spans="1:7" x14ac:dyDescent="0.2">
      <c r="A39" s="45">
        <v>38</v>
      </c>
      <c r="B39" s="44">
        <v>89.64</v>
      </c>
      <c r="C39" s="44">
        <v>59.28</v>
      </c>
      <c r="D39" s="44">
        <v>54.84</v>
      </c>
      <c r="E39" s="44">
        <v>17.64</v>
      </c>
      <c r="G39" s="45">
        <v>18.748173346434889</v>
      </c>
    </row>
    <row r="40" spans="1:7" x14ac:dyDescent="0.2">
      <c r="A40" s="45">
        <v>39</v>
      </c>
      <c r="B40" s="44">
        <v>51.72</v>
      </c>
      <c r="C40" s="44">
        <v>32.04</v>
      </c>
      <c r="D40" s="44">
        <v>42.12</v>
      </c>
      <c r="E40" s="44">
        <v>12.12</v>
      </c>
      <c r="G40" s="45">
        <v>11.890417241414628</v>
      </c>
    </row>
    <row r="41" spans="1:7" x14ac:dyDescent="0.2">
      <c r="A41" s="45">
        <v>40</v>
      </c>
      <c r="B41" s="44">
        <v>273.60000000000002</v>
      </c>
      <c r="C41" s="44">
        <v>45.24</v>
      </c>
      <c r="D41" s="44">
        <v>38.4</v>
      </c>
      <c r="E41" s="44">
        <v>25.8</v>
      </c>
      <c r="G41" s="45">
        <v>24.537132472496552</v>
      </c>
    </row>
    <row r="42" spans="1:7" x14ac:dyDescent="0.2">
      <c r="A42" s="45">
        <v>41</v>
      </c>
      <c r="B42" s="44">
        <v>243</v>
      </c>
      <c r="C42" s="44">
        <v>26.76</v>
      </c>
      <c r="D42" s="44">
        <v>37.92</v>
      </c>
      <c r="E42" s="44">
        <v>19.920000000000002</v>
      </c>
      <c r="G42" s="45">
        <v>19.653197605573361</v>
      </c>
    </row>
    <row r="43" spans="1:7" x14ac:dyDescent="0.2">
      <c r="A43" s="45">
        <v>42</v>
      </c>
      <c r="B43" s="44">
        <v>212.4</v>
      </c>
      <c r="C43" s="44">
        <v>40.08</v>
      </c>
      <c r="D43" s="44">
        <v>46.44</v>
      </c>
      <c r="E43" s="44">
        <v>20.52</v>
      </c>
      <c r="G43" s="45">
        <v>20.755179839266777</v>
      </c>
    </row>
    <row r="44" spans="1:7" x14ac:dyDescent="0.2">
      <c r="A44" s="45">
        <v>43</v>
      </c>
      <c r="B44" s="44">
        <v>352.32</v>
      </c>
      <c r="C44" s="44">
        <v>33.24</v>
      </c>
      <c r="D44" s="44">
        <v>2.16</v>
      </c>
      <c r="E44" s="44">
        <v>24.84</v>
      </c>
      <c r="G44" s="45">
        <v>25.91496390758634</v>
      </c>
    </row>
    <row r="45" spans="1:7" x14ac:dyDescent="0.2">
      <c r="A45" s="45">
        <v>44</v>
      </c>
      <c r="B45" s="44">
        <v>248.28</v>
      </c>
      <c r="C45" s="44">
        <v>10.08</v>
      </c>
      <c r="D45" s="44">
        <v>31.68</v>
      </c>
      <c r="E45" s="44">
        <v>15.48</v>
      </c>
      <c r="G45" s="45">
        <v>16.756628207967264</v>
      </c>
    </row>
    <row r="46" spans="1:7" x14ac:dyDescent="0.2">
      <c r="A46" s="45">
        <v>45</v>
      </c>
      <c r="B46" s="44">
        <v>30.12</v>
      </c>
      <c r="C46" s="44">
        <v>30.84</v>
      </c>
      <c r="D46" s="44">
        <v>51.96</v>
      </c>
      <c r="E46" s="44">
        <v>10.199999999999999</v>
      </c>
      <c r="G46" s="45">
        <v>10.665455947738227</v>
      </c>
    </row>
    <row r="47" spans="1:7" x14ac:dyDescent="0.2">
      <c r="A47" s="45">
        <v>46</v>
      </c>
      <c r="B47" s="44">
        <v>210.12</v>
      </c>
      <c r="C47" s="44">
        <v>27</v>
      </c>
      <c r="D47" s="44">
        <v>37.799999999999997</v>
      </c>
      <c r="E47" s="44">
        <v>17.88</v>
      </c>
      <c r="G47" s="45">
        <v>18.193827766225354</v>
      </c>
    </row>
    <row r="48" spans="1:7" x14ac:dyDescent="0.2">
      <c r="A48" s="45">
        <v>47</v>
      </c>
      <c r="B48" s="44">
        <v>107.64</v>
      </c>
      <c r="C48" s="44">
        <v>11.88</v>
      </c>
      <c r="D48" s="44">
        <v>42.84</v>
      </c>
      <c r="E48" s="44">
        <v>12.72</v>
      </c>
      <c r="G48" s="45">
        <v>10.64806407921888</v>
      </c>
    </row>
    <row r="49" spans="1:7" x14ac:dyDescent="0.2">
      <c r="A49" s="45">
        <v>48</v>
      </c>
      <c r="B49" s="44">
        <v>287.88</v>
      </c>
      <c r="C49" s="44">
        <v>49.8</v>
      </c>
      <c r="D49" s="44">
        <v>22.2</v>
      </c>
      <c r="E49" s="44">
        <v>27.84</v>
      </c>
      <c r="G49" s="45">
        <v>26.067155874034754</v>
      </c>
    </row>
    <row r="50" spans="1:7" x14ac:dyDescent="0.2">
      <c r="A50" s="45">
        <v>49</v>
      </c>
      <c r="B50" s="44">
        <v>272.64</v>
      </c>
      <c r="C50" s="44">
        <v>18.96</v>
      </c>
      <c r="D50" s="44">
        <v>59.88</v>
      </c>
      <c r="E50" s="44">
        <v>17.760000000000002</v>
      </c>
      <c r="G50" s="45">
        <v>19.516344217696567</v>
      </c>
    </row>
    <row r="51" spans="1:7" x14ac:dyDescent="0.2">
      <c r="A51" s="45">
        <v>50</v>
      </c>
      <c r="B51" s="44">
        <v>80.28</v>
      </c>
      <c r="C51" s="44">
        <v>14.04</v>
      </c>
      <c r="D51" s="44">
        <v>44.16</v>
      </c>
      <c r="E51" s="44">
        <v>11.64</v>
      </c>
      <c r="G51" s="45">
        <v>9.8017987252864547</v>
      </c>
    </row>
    <row r="52" spans="1:7" x14ac:dyDescent="0.2">
      <c r="A52" s="45">
        <v>51</v>
      </c>
      <c r="B52" s="44">
        <v>239.76</v>
      </c>
      <c r="C52" s="44">
        <v>3.72</v>
      </c>
      <c r="D52" s="44">
        <v>41.52</v>
      </c>
      <c r="E52" s="44">
        <v>13.68</v>
      </c>
      <c r="G52" s="45">
        <v>15.157453589549529</v>
      </c>
    </row>
    <row r="53" spans="1:7" x14ac:dyDescent="0.2">
      <c r="A53" s="45">
        <v>52</v>
      </c>
      <c r="B53" s="44">
        <v>120.48</v>
      </c>
      <c r="C53" s="44">
        <v>11.52</v>
      </c>
      <c r="D53" s="44">
        <v>4.32</v>
      </c>
      <c r="E53" s="44">
        <v>12.84</v>
      </c>
      <c r="G53" s="45">
        <v>11.207775552771819</v>
      </c>
    </row>
    <row r="54" spans="1:7" x14ac:dyDescent="0.2">
      <c r="A54" s="45">
        <v>53</v>
      </c>
      <c r="B54" s="44">
        <v>259.68</v>
      </c>
      <c r="C54" s="44">
        <v>50.04</v>
      </c>
      <c r="D54" s="44">
        <v>47.52</v>
      </c>
      <c r="E54" s="44">
        <v>27.12</v>
      </c>
      <c r="G54" s="45">
        <v>24.795570752417415</v>
      </c>
    </row>
    <row r="55" spans="1:7" x14ac:dyDescent="0.2">
      <c r="A55" s="45">
        <v>54</v>
      </c>
      <c r="B55" s="44">
        <v>219.12</v>
      </c>
      <c r="C55" s="44">
        <v>55.44</v>
      </c>
      <c r="D55" s="44">
        <v>70.44</v>
      </c>
      <c r="E55" s="44">
        <v>25.44</v>
      </c>
      <c r="G55" s="45">
        <v>23.93363948357123</v>
      </c>
    </row>
    <row r="56" spans="1:7" x14ac:dyDescent="0.2">
      <c r="A56" s="45">
        <v>55</v>
      </c>
      <c r="B56" s="44">
        <v>315.24</v>
      </c>
      <c r="C56" s="44">
        <v>34.56</v>
      </c>
      <c r="D56" s="44">
        <v>19.079999999999998</v>
      </c>
      <c r="E56" s="44">
        <v>24.24</v>
      </c>
      <c r="G56" s="45">
        <v>24.449316094153527</v>
      </c>
    </row>
    <row r="57" spans="1:7" x14ac:dyDescent="0.2">
      <c r="A57" s="45">
        <v>56</v>
      </c>
      <c r="B57" s="44">
        <v>238.68</v>
      </c>
      <c r="C57" s="44">
        <v>59.28</v>
      </c>
      <c r="D57" s="44">
        <v>72</v>
      </c>
      <c r="E57" s="44">
        <v>28.44</v>
      </c>
      <c r="G57" s="45">
        <v>25.551132724498455</v>
      </c>
    </row>
    <row r="58" spans="1:7" x14ac:dyDescent="0.2">
      <c r="A58" s="45">
        <v>57</v>
      </c>
      <c r="B58" s="44">
        <v>8.76</v>
      </c>
      <c r="C58" s="44">
        <v>33.72</v>
      </c>
      <c r="D58" s="44">
        <v>49.68</v>
      </c>
      <c r="E58" s="44">
        <v>6.6</v>
      </c>
      <c r="G58" s="45">
        <v>10.23325505367221</v>
      </c>
    </row>
    <row r="59" spans="1:7" x14ac:dyDescent="0.2">
      <c r="A59" s="45">
        <v>58</v>
      </c>
      <c r="B59" s="44">
        <v>163.44</v>
      </c>
      <c r="C59" s="44">
        <v>23.04</v>
      </c>
      <c r="D59" s="44">
        <v>19.920000000000002</v>
      </c>
      <c r="E59" s="44">
        <v>15.84</v>
      </c>
      <c r="G59" s="45">
        <v>15.329505624970782</v>
      </c>
    </row>
    <row r="60" spans="1:7" x14ac:dyDescent="0.2">
      <c r="A60" s="45">
        <v>59</v>
      </c>
      <c r="B60" s="44">
        <v>252.96</v>
      </c>
      <c r="C60" s="44">
        <v>59.52</v>
      </c>
      <c r="D60" s="44">
        <v>45.24</v>
      </c>
      <c r="E60" s="44">
        <v>28.56</v>
      </c>
      <c r="G60" s="45">
        <v>26.277662379478564</v>
      </c>
    </row>
    <row r="61" spans="1:7" x14ac:dyDescent="0.2">
      <c r="A61" s="45">
        <v>60</v>
      </c>
      <c r="B61" s="44">
        <v>252.84</v>
      </c>
      <c r="C61" s="44">
        <v>35.4</v>
      </c>
      <c r="D61" s="44">
        <v>11.16</v>
      </c>
      <c r="E61" s="44">
        <v>22.08</v>
      </c>
      <c r="G61" s="45">
        <v>21.760184376844425</v>
      </c>
    </row>
    <row r="62" spans="1:7" x14ac:dyDescent="0.2">
      <c r="A62" s="45">
        <v>61</v>
      </c>
      <c r="B62" s="44">
        <v>64.2</v>
      </c>
      <c r="C62" s="44">
        <v>2.4</v>
      </c>
      <c r="D62" s="44">
        <v>25.68</v>
      </c>
      <c r="E62" s="44">
        <v>9.7200000000000006</v>
      </c>
      <c r="G62" s="45">
        <v>6.8905867008607267</v>
      </c>
    </row>
    <row r="63" spans="1:7" x14ac:dyDescent="0.2">
      <c r="A63" s="45">
        <v>62</v>
      </c>
      <c r="B63" s="44">
        <v>313.56</v>
      </c>
      <c r="C63" s="44">
        <v>51.24</v>
      </c>
      <c r="D63" s="44">
        <v>65.64</v>
      </c>
      <c r="E63" s="44">
        <v>29.04</v>
      </c>
      <c r="G63" s="45">
        <v>27.468806495926408</v>
      </c>
    </row>
    <row r="64" spans="1:7" x14ac:dyDescent="0.2">
      <c r="A64" s="45">
        <v>63</v>
      </c>
      <c r="B64" s="44">
        <v>287.16000000000003</v>
      </c>
      <c r="C64" s="44">
        <v>18.600000000000001</v>
      </c>
      <c r="D64" s="44">
        <v>32.76</v>
      </c>
      <c r="E64" s="44">
        <v>18.84</v>
      </c>
      <c r="G64" s="45">
        <v>20.14111287493035</v>
      </c>
    </row>
    <row r="65" spans="1:7" x14ac:dyDescent="0.2">
      <c r="A65" s="45">
        <v>64</v>
      </c>
      <c r="B65" s="44">
        <v>123.24</v>
      </c>
      <c r="C65" s="44">
        <v>35.520000000000003</v>
      </c>
      <c r="D65" s="44">
        <v>10.08</v>
      </c>
      <c r="E65" s="44">
        <v>16.8</v>
      </c>
      <c r="G65" s="45">
        <v>15.852830420340954</v>
      </c>
    </row>
    <row r="66" spans="1:7" x14ac:dyDescent="0.2">
      <c r="A66" s="45">
        <v>65</v>
      </c>
      <c r="B66" s="44">
        <v>157.32</v>
      </c>
      <c r="C66" s="44">
        <v>51.36</v>
      </c>
      <c r="D66" s="44">
        <v>34.68</v>
      </c>
      <c r="E66" s="44">
        <v>21.6</v>
      </c>
      <c r="G66" s="45">
        <v>20.373282676600343</v>
      </c>
    </row>
    <row r="67" spans="1:7" x14ac:dyDescent="0.2">
      <c r="A67" s="45">
        <v>66</v>
      </c>
      <c r="B67" s="44">
        <v>82.8</v>
      </c>
      <c r="C67" s="44">
        <v>11.16</v>
      </c>
      <c r="D67" s="44">
        <v>1.08</v>
      </c>
      <c r="E67" s="44">
        <v>11.16</v>
      </c>
      <c r="G67" s="45">
        <v>9.4188543833795073</v>
      </c>
    </row>
    <row r="68" spans="1:7" x14ac:dyDescent="0.2">
      <c r="A68" s="45">
        <v>67</v>
      </c>
      <c r="B68" s="44">
        <v>37.799999999999997</v>
      </c>
      <c r="C68" s="44">
        <v>29.52</v>
      </c>
      <c r="D68" s="44">
        <v>2.64</v>
      </c>
      <c r="E68" s="44">
        <v>11.4</v>
      </c>
      <c r="G68" s="45">
        <v>10.819237959358585</v>
      </c>
    </row>
    <row r="69" spans="1:7" x14ac:dyDescent="0.2">
      <c r="A69" s="45">
        <v>68</v>
      </c>
      <c r="B69" s="44">
        <v>167.16</v>
      </c>
      <c r="C69" s="44">
        <v>17.399999999999999</v>
      </c>
      <c r="D69" s="44">
        <v>12.24</v>
      </c>
      <c r="E69" s="44">
        <v>16.079999999999998</v>
      </c>
      <c r="G69" s="45">
        <v>14.444408757212408</v>
      </c>
    </row>
    <row r="70" spans="1:7" x14ac:dyDescent="0.2">
      <c r="A70" s="45">
        <v>69</v>
      </c>
      <c r="B70" s="44">
        <v>284.88</v>
      </c>
      <c r="C70" s="44">
        <v>33</v>
      </c>
      <c r="D70" s="44">
        <v>13.2</v>
      </c>
      <c r="E70" s="44">
        <v>22.68</v>
      </c>
      <c r="G70" s="45">
        <v>22.771895090825019</v>
      </c>
    </row>
    <row r="71" spans="1:7" x14ac:dyDescent="0.2">
      <c r="A71" s="45">
        <v>70</v>
      </c>
      <c r="B71" s="44">
        <v>260.16000000000003</v>
      </c>
      <c r="C71" s="44">
        <v>52.68</v>
      </c>
      <c r="D71" s="44">
        <v>32.64</v>
      </c>
      <c r="E71" s="44">
        <v>26.76</v>
      </c>
      <c r="G71" s="45">
        <v>25.330694923372111</v>
      </c>
    </row>
    <row r="72" spans="1:7" x14ac:dyDescent="0.2">
      <c r="A72" s="45">
        <v>71</v>
      </c>
      <c r="B72" s="44">
        <v>238.92</v>
      </c>
      <c r="C72" s="44">
        <v>36.72</v>
      </c>
      <c r="D72" s="44">
        <v>46.44</v>
      </c>
      <c r="E72" s="44">
        <v>21.96</v>
      </c>
      <c r="G72" s="45">
        <v>21.335397379898751</v>
      </c>
    </row>
    <row r="73" spans="1:7" x14ac:dyDescent="0.2">
      <c r="A73" s="45">
        <v>72</v>
      </c>
      <c r="B73" s="44">
        <v>131.76</v>
      </c>
      <c r="C73" s="44">
        <v>17.16</v>
      </c>
      <c r="D73" s="44">
        <v>38.04</v>
      </c>
      <c r="E73" s="44">
        <v>14.88</v>
      </c>
      <c r="G73" s="45">
        <v>12.752325783535074</v>
      </c>
    </row>
    <row r="74" spans="1:7" x14ac:dyDescent="0.2">
      <c r="A74" s="45">
        <v>73</v>
      </c>
      <c r="B74" s="44">
        <v>32.159999999999997</v>
      </c>
      <c r="C74" s="44">
        <v>39.6</v>
      </c>
      <c r="D74" s="44">
        <v>23.16</v>
      </c>
      <c r="E74" s="44">
        <v>10.56</v>
      </c>
      <c r="G74" s="45">
        <v>12.440218572294025</v>
      </c>
    </row>
    <row r="75" spans="1:7" x14ac:dyDescent="0.2">
      <c r="A75" s="45">
        <v>74</v>
      </c>
      <c r="B75" s="44">
        <v>155.28</v>
      </c>
      <c r="C75" s="44">
        <v>6.84</v>
      </c>
      <c r="D75" s="44">
        <v>37.56</v>
      </c>
      <c r="E75" s="44">
        <v>13.2</v>
      </c>
      <c r="G75" s="45">
        <v>11.883578466710546</v>
      </c>
    </row>
    <row r="76" spans="1:7" x14ac:dyDescent="0.2">
      <c r="A76" s="45">
        <v>75</v>
      </c>
      <c r="B76" s="44">
        <v>256.08</v>
      </c>
      <c r="C76" s="44">
        <v>29.52</v>
      </c>
      <c r="D76" s="44">
        <v>15.72</v>
      </c>
      <c r="E76" s="44">
        <v>20.399999999999999</v>
      </c>
      <c r="G76" s="45">
        <v>20.795174360367177</v>
      </c>
    </row>
    <row r="77" spans="1:7" x14ac:dyDescent="0.2">
      <c r="A77" s="45">
        <v>76</v>
      </c>
      <c r="B77" s="44">
        <v>20.28</v>
      </c>
      <c r="C77" s="44">
        <v>52.44</v>
      </c>
      <c r="D77" s="44">
        <v>107.28</v>
      </c>
      <c r="E77" s="44">
        <v>10.44</v>
      </c>
      <c r="G77" s="45">
        <v>14.229986086780535</v>
      </c>
    </row>
    <row r="78" spans="1:7" x14ac:dyDescent="0.2">
      <c r="A78" s="45">
        <v>77</v>
      </c>
      <c r="B78" s="44">
        <v>33</v>
      </c>
      <c r="C78" s="44">
        <v>1.92</v>
      </c>
      <c r="D78" s="44">
        <v>24.84</v>
      </c>
      <c r="E78" s="44">
        <v>8.2799999999999994</v>
      </c>
      <c r="G78" s="45">
        <v>5.3731068486872644</v>
      </c>
    </row>
    <row r="79" spans="1:7" x14ac:dyDescent="0.2">
      <c r="A79" s="45">
        <v>78</v>
      </c>
      <c r="B79" s="44">
        <v>144.6</v>
      </c>
      <c r="C79" s="44">
        <v>34.200000000000003</v>
      </c>
      <c r="D79" s="44">
        <v>17.04</v>
      </c>
      <c r="E79" s="44">
        <v>17.04</v>
      </c>
      <c r="G79" s="45">
        <v>16.574282673360582</v>
      </c>
    </row>
    <row r="80" spans="1:7" x14ac:dyDescent="0.2">
      <c r="A80" s="45">
        <v>79</v>
      </c>
      <c r="B80" s="44">
        <v>6.48</v>
      </c>
      <c r="C80" s="44">
        <v>35.880000000000003</v>
      </c>
      <c r="D80" s="44">
        <v>11.28</v>
      </c>
      <c r="E80" s="44">
        <v>6.36</v>
      </c>
      <c r="G80" s="45">
        <v>10.575976231408315</v>
      </c>
    </row>
    <row r="81" spans="1:7" x14ac:dyDescent="0.2">
      <c r="A81" s="45">
        <v>80</v>
      </c>
      <c r="B81" s="44">
        <v>139.19999999999999</v>
      </c>
      <c r="C81" s="44">
        <v>9.24</v>
      </c>
      <c r="D81" s="44">
        <v>27.72</v>
      </c>
      <c r="E81" s="44">
        <v>13.2</v>
      </c>
      <c r="G81" s="45">
        <v>11.61036393992941</v>
      </c>
    </row>
    <row r="82" spans="1:7" x14ac:dyDescent="0.2">
      <c r="A82" s="45">
        <v>81</v>
      </c>
      <c r="B82" s="44">
        <v>91.68</v>
      </c>
      <c r="C82" s="44">
        <v>32.04</v>
      </c>
      <c r="D82" s="44">
        <v>26.76</v>
      </c>
      <c r="E82" s="44">
        <v>14.16</v>
      </c>
      <c r="G82" s="45">
        <v>13.73510836694475</v>
      </c>
    </row>
    <row r="83" spans="1:7" x14ac:dyDescent="0.2">
      <c r="A83" s="45">
        <v>82</v>
      </c>
      <c r="B83" s="44">
        <v>287.76</v>
      </c>
      <c r="C83" s="44">
        <v>4.92</v>
      </c>
      <c r="D83" s="44">
        <v>44.28</v>
      </c>
      <c r="E83" s="44">
        <v>14.76</v>
      </c>
      <c r="G83" s="45">
        <v>17.577529110913222</v>
      </c>
    </row>
    <row r="84" spans="1:7" x14ac:dyDescent="0.2">
      <c r="A84" s="45">
        <v>83</v>
      </c>
      <c r="B84" s="44">
        <v>90.36</v>
      </c>
      <c r="C84" s="44">
        <v>24.36</v>
      </c>
      <c r="D84" s="44">
        <v>39</v>
      </c>
      <c r="E84" s="44">
        <v>13.56</v>
      </c>
      <c r="G84" s="45">
        <v>12.214089590171909</v>
      </c>
    </row>
    <row r="85" spans="1:7" x14ac:dyDescent="0.2">
      <c r="A85" s="45">
        <v>84</v>
      </c>
      <c r="B85" s="44">
        <v>82.08</v>
      </c>
      <c r="C85" s="44">
        <v>53.4</v>
      </c>
      <c r="D85" s="44">
        <v>42.72</v>
      </c>
      <c r="E85" s="44">
        <v>16.32</v>
      </c>
      <c r="G85" s="45">
        <v>17.306210542987856</v>
      </c>
    </row>
    <row r="86" spans="1:7" x14ac:dyDescent="0.2">
      <c r="A86" s="45">
        <v>85</v>
      </c>
      <c r="B86" s="44">
        <v>256.2</v>
      </c>
      <c r="C86" s="44">
        <v>51.6</v>
      </c>
      <c r="D86" s="44">
        <v>40.56</v>
      </c>
      <c r="E86" s="44">
        <v>26.04</v>
      </c>
      <c r="G86" s="45">
        <v>24.937637564200664</v>
      </c>
    </row>
    <row r="87" spans="1:7" x14ac:dyDescent="0.2">
      <c r="A87" s="45">
        <v>86</v>
      </c>
      <c r="B87" s="44">
        <v>231.84</v>
      </c>
      <c r="C87" s="44">
        <v>22.08</v>
      </c>
      <c r="D87" s="44">
        <v>78.84</v>
      </c>
      <c r="E87" s="44">
        <v>18.239999999999998</v>
      </c>
      <c r="G87" s="45">
        <v>18.217689467815795</v>
      </c>
    </row>
    <row r="88" spans="1:7" x14ac:dyDescent="0.2">
      <c r="A88" s="45">
        <v>87</v>
      </c>
      <c r="B88" s="44">
        <v>91.56</v>
      </c>
      <c r="C88" s="44">
        <v>33</v>
      </c>
      <c r="D88" s="44">
        <v>19.2</v>
      </c>
      <c r="E88" s="44">
        <v>14.4</v>
      </c>
      <c r="G88" s="45">
        <v>13.9184488731327</v>
      </c>
    </row>
    <row r="89" spans="1:7" x14ac:dyDescent="0.2">
      <c r="A89" s="45">
        <v>88</v>
      </c>
      <c r="B89" s="44">
        <v>132.84</v>
      </c>
      <c r="C89" s="44">
        <v>48.72</v>
      </c>
      <c r="D89" s="44">
        <v>75.84</v>
      </c>
      <c r="E89" s="44">
        <v>19.2</v>
      </c>
      <c r="G89" s="45">
        <v>18.712541697559825</v>
      </c>
    </row>
    <row r="90" spans="1:7" x14ac:dyDescent="0.2">
      <c r="A90" s="45">
        <v>89</v>
      </c>
      <c r="B90" s="44">
        <v>105.96</v>
      </c>
      <c r="C90" s="44">
        <v>30.6</v>
      </c>
      <c r="D90" s="44">
        <v>88.08</v>
      </c>
      <c r="E90" s="44">
        <v>15.48</v>
      </c>
      <c r="G90" s="45">
        <v>14.053525206320966</v>
      </c>
    </row>
    <row r="91" spans="1:7" x14ac:dyDescent="0.2">
      <c r="A91" s="45">
        <v>90</v>
      </c>
      <c r="B91" s="44">
        <v>131.76</v>
      </c>
      <c r="C91" s="44">
        <v>57.36</v>
      </c>
      <c r="D91" s="44">
        <v>61.68</v>
      </c>
      <c r="E91" s="44">
        <v>20.04</v>
      </c>
      <c r="G91" s="45">
        <v>20.306706128122745</v>
      </c>
    </row>
    <row r="92" spans="1:7" x14ac:dyDescent="0.2">
      <c r="A92" s="45">
        <v>91</v>
      </c>
      <c r="B92" s="44">
        <v>161.16</v>
      </c>
      <c r="C92" s="44">
        <v>5.88</v>
      </c>
      <c r="D92" s="44">
        <v>11.16</v>
      </c>
      <c r="E92" s="44">
        <v>13.44</v>
      </c>
      <c r="G92" s="45">
        <v>11.999075582068183</v>
      </c>
    </row>
    <row r="93" spans="1:7" x14ac:dyDescent="0.2">
      <c r="A93" s="45">
        <v>92</v>
      </c>
      <c r="B93" s="44">
        <v>34.32</v>
      </c>
      <c r="C93" s="44">
        <v>1.8</v>
      </c>
      <c r="D93" s="44">
        <v>39.6</v>
      </c>
      <c r="E93" s="44">
        <v>8.76</v>
      </c>
      <c r="G93" s="45">
        <v>5.3955791813512537</v>
      </c>
    </row>
    <row r="94" spans="1:7" x14ac:dyDescent="0.2">
      <c r="A94" s="45">
        <v>93</v>
      </c>
      <c r="B94" s="44">
        <v>261.24</v>
      </c>
      <c r="C94" s="44">
        <v>40.200000000000003</v>
      </c>
      <c r="D94" s="44">
        <v>70.8</v>
      </c>
      <c r="E94" s="44">
        <v>23.28</v>
      </c>
      <c r="G94" s="45">
        <v>22.987675394823857</v>
      </c>
    </row>
    <row r="95" spans="1:7" x14ac:dyDescent="0.2">
      <c r="A95" s="45">
        <v>94</v>
      </c>
      <c r="B95" s="44">
        <v>301.08</v>
      </c>
      <c r="C95" s="44">
        <v>43.8</v>
      </c>
      <c r="D95" s="44">
        <v>86.76</v>
      </c>
      <c r="E95" s="44">
        <v>26.64</v>
      </c>
      <c r="G95" s="45">
        <v>25.47308854171451</v>
      </c>
    </row>
    <row r="96" spans="1:7" x14ac:dyDescent="0.2">
      <c r="A96" s="45">
        <v>95</v>
      </c>
      <c r="B96" s="44">
        <v>128.88</v>
      </c>
      <c r="C96" s="44">
        <v>16.8</v>
      </c>
      <c r="D96" s="44">
        <v>13.08</v>
      </c>
      <c r="E96" s="44">
        <v>13.8</v>
      </c>
      <c r="G96" s="45">
        <v>12.578548624873186</v>
      </c>
    </row>
    <row r="97" spans="1:7" x14ac:dyDescent="0.2">
      <c r="A97" s="45">
        <v>96</v>
      </c>
      <c r="B97" s="44">
        <v>195.96</v>
      </c>
      <c r="C97" s="44">
        <v>37.92</v>
      </c>
      <c r="D97" s="44">
        <v>63.48</v>
      </c>
      <c r="E97" s="44">
        <v>20.28</v>
      </c>
      <c r="G97" s="45">
        <v>19.577905349992921</v>
      </c>
    </row>
    <row r="98" spans="1:7" x14ac:dyDescent="0.2">
      <c r="A98" s="45">
        <v>97</v>
      </c>
      <c r="B98" s="44">
        <v>237.12</v>
      </c>
      <c r="C98" s="44">
        <v>4.2</v>
      </c>
      <c r="D98" s="44">
        <v>7.08</v>
      </c>
      <c r="E98" s="44">
        <v>14.04</v>
      </c>
      <c r="G98" s="45">
        <v>15.162860594050905</v>
      </c>
    </row>
    <row r="99" spans="1:7" x14ac:dyDescent="0.2">
      <c r="A99" s="45">
        <v>98</v>
      </c>
      <c r="B99" s="44">
        <v>221.88</v>
      </c>
      <c r="C99" s="44">
        <v>25.2</v>
      </c>
      <c r="D99" s="44">
        <v>26.4</v>
      </c>
      <c r="E99" s="44">
        <v>18.600000000000001</v>
      </c>
      <c r="G99" s="45">
        <v>18.404493387012291</v>
      </c>
    </row>
    <row r="100" spans="1:7" x14ac:dyDescent="0.2">
      <c r="A100" s="45">
        <v>99</v>
      </c>
      <c r="B100" s="44">
        <v>347.64</v>
      </c>
      <c r="C100" s="44">
        <v>50.76</v>
      </c>
      <c r="D100" s="44">
        <v>61.44</v>
      </c>
      <c r="E100" s="44">
        <v>30.48</v>
      </c>
      <c r="G100" s="45">
        <v>28.942328675704019</v>
      </c>
    </row>
    <row r="101" spans="1:7" x14ac:dyDescent="0.2">
      <c r="A101" s="45">
        <v>100</v>
      </c>
      <c r="B101" s="44">
        <v>162.24</v>
      </c>
      <c r="C101" s="44">
        <v>50.04</v>
      </c>
      <c r="D101" s="44">
        <v>55.08</v>
      </c>
      <c r="E101" s="44">
        <v>20.64</v>
      </c>
      <c r="G101" s="45">
        <v>20.328420251842353</v>
      </c>
    </row>
    <row r="102" spans="1:7" x14ac:dyDescent="0.2">
      <c r="A102" s="45">
        <v>101</v>
      </c>
      <c r="B102" s="44">
        <v>266.88</v>
      </c>
      <c r="C102" s="44">
        <v>5.16</v>
      </c>
      <c r="D102" s="44">
        <v>59.76</v>
      </c>
      <c r="E102" s="44">
        <v>14.04</v>
      </c>
      <c r="G102" s="45">
        <v>16.651150125567359</v>
      </c>
    </row>
    <row r="103" spans="1:7" x14ac:dyDescent="0.2">
      <c r="A103" s="45">
        <v>102</v>
      </c>
      <c r="B103" s="44">
        <v>355.68</v>
      </c>
      <c r="C103" s="44">
        <v>43.56</v>
      </c>
      <c r="D103" s="44">
        <v>121.08</v>
      </c>
      <c r="E103" s="44">
        <v>28.56</v>
      </c>
      <c r="G103" s="45">
        <v>27.89098421830106</v>
      </c>
    </row>
    <row r="104" spans="1:7" x14ac:dyDescent="0.2">
      <c r="A104" s="45">
        <v>103</v>
      </c>
      <c r="B104" s="44">
        <v>336.24</v>
      </c>
      <c r="C104" s="44">
        <v>12.12</v>
      </c>
      <c r="D104" s="44">
        <v>25.68</v>
      </c>
      <c r="E104" s="44">
        <v>17.760000000000002</v>
      </c>
      <c r="G104" s="45">
        <v>21.172912614992029</v>
      </c>
    </row>
    <row r="105" spans="1:7" x14ac:dyDescent="0.2">
      <c r="A105" s="45">
        <v>104</v>
      </c>
      <c r="B105" s="44">
        <v>225.48</v>
      </c>
      <c r="C105" s="44">
        <v>20.64</v>
      </c>
      <c r="D105" s="44">
        <v>21.48</v>
      </c>
      <c r="E105" s="44">
        <v>17.64</v>
      </c>
      <c r="G105" s="45">
        <v>17.714653699273693</v>
      </c>
    </row>
    <row r="106" spans="1:7" x14ac:dyDescent="0.2">
      <c r="A106" s="45">
        <v>105</v>
      </c>
      <c r="B106" s="44">
        <v>285.83999999999997</v>
      </c>
      <c r="C106" s="44">
        <v>41.16</v>
      </c>
      <c r="D106" s="44">
        <v>6.36</v>
      </c>
      <c r="E106" s="44">
        <v>24.84</v>
      </c>
      <c r="G106" s="45">
        <v>24.361330540925284</v>
      </c>
    </row>
    <row r="107" spans="1:7" x14ac:dyDescent="0.2">
      <c r="A107" s="45">
        <v>106</v>
      </c>
      <c r="B107" s="44">
        <v>165.48</v>
      </c>
      <c r="C107" s="44">
        <v>55.68</v>
      </c>
      <c r="D107" s="44">
        <v>70.8</v>
      </c>
      <c r="E107" s="44">
        <v>23.04</v>
      </c>
      <c r="G107" s="45">
        <v>21.523697607908783</v>
      </c>
    </row>
    <row r="108" spans="1:7" x14ac:dyDescent="0.2">
      <c r="A108" s="45">
        <v>107</v>
      </c>
      <c r="B108" s="44">
        <v>30</v>
      </c>
      <c r="C108" s="44">
        <v>13.2</v>
      </c>
      <c r="D108" s="44">
        <v>35.64</v>
      </c>
      <c r="E108" s="44">
        <v>8.64</v>
      </c>
      <c r="G108" s="45">
        <v>7.3512265782996709</v>
      </c>
    </row>
    <row r="109" spans="1:7" x14ac:dyDescent="0.2">
      <c r="A109" s="45">
        <v>108</v>
      </c>
      <c r="B109" s="44">
        <v>108.48</v>
      </c>
      <c r="C109" s="44">
        <v>0.36</v>
      </c>
      <c r="D109" s="44">
        <v>27.84</v>
      </c>
      <c r="E109" s="44">
        <v>10.44</v>
      </c>
      <c r="G109" s="45">
        <v>8.530202982140846</v>
      </c>
    </row>
    <row r="110" spans="1:7" x14ac:dyDescent="0.2">
      <c r="A110" s="45">
        <v>109</v>
      </c>
      <c r="B110" s="44">
        <v>15.72</v>
      </c>
      <c r="C110" s="44">
        <v>0.48</v>
      </c>
      <c r="D110" s="44">
        <v>30.72</v>
      </c>
      <c r="E110" s="44">
        <v>6.36</v>
      </c>
      <c r="G110" s="45">
        <v>4.3047100917660197</v>
      </c>
    </row>
    <row r="111" spans="1:7" x14ac:dyDescent="0.2">
      <c r="A111" s="45">
        <v>110</v>
      </c>
      <c r="B111" s="44">
        <v>306.48</v>
      </c>
      <c r="C111" s="44">
        <v>32.28</v>
      </c>
      <c r="D111" s="44">
        <v>6.6</v>
      </c>
      <c r="E111" s="44">
        <v>23.76</v>
      </c>
      <c r="G111" s="45">
        <v>23.631517274560846</v>
      </c>
    </row>
    <row r="112" spans="1:7" x14ac:dyDescent="0.2">
      <c r="A112" s="45">
        <v>111</v>
      </c>
      <c r="B112" s="44">
        <v>270.95999999999998</v>
      </c>
      <c r="C112" s="44">
        <v>9.84</v>
      </c>
      <c r="D112" s="44">
        <v>67.8</v>
      </c>
      <c r="E112" s="44">
        <v>16.079999999999998</v>
      </c>
      <c r="G112" s="45">
        <v>17.711848914141065</v>
      </c>
    </row>
    <row r="113" spans="1:7" x14ac:dyDescent="0.2">
      <c r="A113" s="45">
        <v>112</v>
      </c>
      <c r="B113" s="44">
        <v>290.04000000000002</v>
      </c>
      <c r="C113" s="44">
        <v>45.6</v>
      </c>
      <c r="D113" s="44">
        <v>27.84</v>
      </c>
      <c r="E113" s="44">
        <v>26.16</v>
      </c>
      <c r="G113" s="45">
        <v>25.368329976402389</v>
      </c>
    </row>
    <row r="114" spans="1:7" x14ac:dyDescent="0.2">
      <c r="A114" s="45">
        <v>113</v>
      </c>
      <c r="B114" s="44">
        <v>210.84</v>
      </c>
      <c r="C114" s="44">
        <v>18.48</v>
      </c>
      <c r="D114" s="44">
        <v>2.88</v>
      </c>
      <c r="E114" s="44">
        <v>16.920000000000002</v>
      </c>
      <c r="G114" s="45">
        <v>16.656731823853413</v>
      </c>
    </row>
    <row r="115" spans="1:7" x14ac:dyDescent="0.2">
      <c r="A115" s="45">
        <v>114</v>
      </c>
      <c r="B115" s="44">
        <v>251.52</v>
      </c>
      <c r="C115" s="44">
        <v>24.72</v>
      </c>
      <c r="D115" s="44">
        <v>12.84</v>
      </c>
      <c r="E115" s="44">
        <v>19.079999999999998</v>
      </c>
      <c r="G115" s="45">
        <v>19.684531475845517</v>
      </c>
    </row>
    <row r="116" spans="1:7" x14ac:dyDescent="0.2">
      <c r="A116" s="45">
        <v>115</v>
      </c>
      <c r="B116" s="44">
        <v>93.84</v>
      </c>
      <c r="C116" s="44">
        <v>56.16</v>
      </c>
      <c r="D116" s="44">
        <v>41.4</v>
      </c>
      <c r="E116" s="44">
        <v>17.52</v>
      </c>
      <c r="G116" s="45">
        <v>18.366115111053642</v>
      </c>
    </row>
    <row r="117" spans="1:7" x14ac:dyDescent="0.2">
      <c r="A117" s="45">
        <v>116</v>
      </c>
      <c r="B117" s="44">
        <v>90.12</v>
      </c>
      <c r="C117" s="44">
        <v>42</v>
      </c>
      <c r="D117" s="44">
        <v>63.24</v>
      </c>
      <c r="E117" s="44">
        <v>15.12</v>
      </c>
      <c r="G117" s="45">
        <v>15.503626742350107</v>
      </c>
    </row>
    <row r="118" spans="1:7" x14ac:dyDescent="0.2">
      <c r="A118" s="45">
        <v>117</v>
      </c>
      <c r="B118" s="44">
        <v>167.04</v>
      </c>
      <c r="C118" s="44">
        <v>17.16</v>
      </c>
      <c r="D118" s="44">
        <v>30.72</v>
      </c>
      <c r="E118" s="44">
        <v>14.64</v>
      </c>
      <c r="G118" s="45">
        <v>14.374496924272428</v>
      </c>
    </row>
    <row r="119" spans="1:7" x14ac:dyDescent="0.2">
      <c r="A119" s="45">
        <v>118</v>
      </c>
      <c r="B119" s="44">
        <v>91.68</v>
      </c>
      <c r="C119" s="44">
        <v>0.96</v>
      </c>
      <c r="D119" s="44">
        <v>17.760000000000002</v>
      </c>
      <c r="E119" s="44">
        <v>11.28</v>
      </c>
      <c r="G119" s="45">
        <v>7.8849328785092512</v>
      </c>
    </row>
    <row r="120" spans="1:7" x14ac:dyDescent="0.2">
      <c r="A120" s="45">
        <v>119</v>
      </c>
      <c r="B120" s="44">
        <v>150.84</v>
      </c>
      <c r="C120" s="44">
        <v>44.28</v>
      </c>
      <c r="D120" s="44">
        <v>95.04</v>
      </c>
      <c r="E120" s="44">
        <v>19.079999999999998</v>
      </c>
      <c r="G120" s="45">
        <v>18.679312174224609</v>
      </c>
    </row>
    <row r="121" spans="1:7" x14ac:dyDescent="0.2">
      <c r="A121" s="45">
        <v>120</v>
      </c>
      <c r="B121" s="44">
        <v>23.28</v>
      </c>
      <c r="C121" s="44">
        <v>19.2</v>
      </c>
      <c r="D121" s="44">
        <v>26.76</v>
      </c>
      <c r="E121" s="44">
        <v>7.92</v>
      </c>
      <c r="G121" s="45">
        <v>8.1840812005658137</v>
      </c>
    </row>
    <row r="122" spans="1:7" x14ac:dyDescent="0.2">
      <c r="A122" s="45">
        <v>121</v>
      </c>
      <c r="B122" s="44">
        <v>169.56</v>
      </c>
      <c r="C122" s="44">
        <v>32.159999999999997</v>
      </c>
      <c r="D122" s="44">
        <v>55.44</v>
      </c>
      <c r="E122" s="44">
        <v>18.600000000000001</v>
      </c>
      <c r="G122" s="45">
        <v>17.292127256583079</v>
      </c>
    </row>
    <row r="123" spans="1:7" x14ac:dyDescent="0.2">
      <c r="A123" s="45">
        <v>122</v>
      </c>
      <c r="B123" s="44">
        <v>22.56</v>
      </c>
      <c r="C123" s="44">
        <v>26.04</v>
      </c>
      <c r="D123" s="44">
        <v>60.48</v>
      </c>
      <c r="E123" s="44">
        <v>8.4</v>
      </c>
      <c r="G123" s="45">
        <v>9.4056917061661434</v>
      </c>
    </row>
    <row r="124" spans="1:7" x14ac:dyDescent="0.2">
      <c r="A124" s="45">
        <v>123</v>
      </c>
      <c r="B124" s="44">
        <v>268.8</v>
      </c>
      <c r="C124" s="44">
        <v>2.88</v>
      </c>
      <c r="D124" s="44">
        <v>18.72</v>
      </c>
      <c r="E124" s="44">
        <v>13.92</v>
      </c>
      <c r="G124" s="45">
        <v>16.351748520731448</v>
      </c>
    </row>
    <row r="125" spans="1:7" x14ac:dyDescent="0.2">
      <c r="A125" s="45">
        <v>124</v>
      </c>
      <c r="B125" s="44">
        <v>147.72</v>
      </c>
      <c r="C125" s="44">
        <v>41.52</v>
      </c>
      <c r="D125" s="44">
        <v>14.88</v>
      </c>
      <c r="E125" s="44">
        <v>18.239999999999998</v>
      </c>
      <c r="G125" s="45">
        <v>18.099349075994429</v>
      </c>
    </row>
    <row r="126" spans="1:7" x14ac:dyDescent="0.2">
      <c r="A126" s="45">
        <v>125</v>
      </c>
      <c r="B126" s="44">
        <v>275.39999999999998</v>
      </c>
      <c r="C126" s="44">
        <v>38.76</v>
      </c>
      <c r="D126" s="44">
        <v>89.04</v>
      </c>
      <c r="E126" s="44">
        <v>23.64</v>
      </c>
      <c r="G126" s="45">
        <v>23.345295677015301</v>
      </c>
    </row>
    <row r="127" spans="1:7" x14ac:dyDescent="0.2">
      <c r="A127" s="45">
        <v>126</v>
      </c>
      <c r="B127" s="44">
        <v>104.64</v>
      </c>
      <c r="C127" s="44">
        <v>14.16</v>
      </c>
      <c r="D127" s="44">
        <v>31.08</v>
      </c>
      <c r="E127" s="44">
        <v>12.72</v>
      </c>
      <c r="G127" s="45">
        <v>10.952819499605715</v>
      </c>
    </row>
    <row r="128" spans="1:7" x14ac:dyDescent="0.2">
      <c r="A128" s="45">
        <v>127</v>
      </c>
      <c r="B128" s="44">
        <v>9.36</v>
      </c>
      <c r="C128" s="44">
        <v>46.68</v>
      </c>
      <c r="D128" s="44">
        <v>60.72</v>
      </c>
      <c r="E128" s="44">
        <v>7.92</v>
      </c>
      <c r="G128" s="45">
        <v>12.692608937016438</v>
      </c>
    </row>
    <row r="129" spans="1:7" x14ac:dyDescent="0.2">
      <c r="A129" s="45">
        <v>128</v>
      </c>
      <c r="B129" s="44">
        <v>96.24</v>
      </c>
      <c r="C129" s="44">
        <v>0</v>
      </c>
      <c r="D129" s="44">
        <v>11.04</v>
      </c>
      <c r="E129" s="44">
        <v>10.56</v>
      </c>
      <c r="G129" s="45">
        <v>7.9196027987898283</v>
      </c>
    </row>
    <row r="130" spans="1:7" x14ac:dyDescent="0.2">
      <c r="A130" s="45">
        <v>129</v>
      </c>
      <c r="B130" s="44">
        <v>264.36</v>
      </c>
      <c r="C130" s="44">
        <v>58.8</v>
      </c>
      <c r="D130" s="44">
        <v>3.84</v>
      </c>
      <c r="E130" s="44">
        <v>29.64</v>
      </c>
      <c r="G130" s="45">
        <v>26.706589937447507</v>
      </c>
    </row>
    <row r="131" spans="1:7" x14ac:dyDescent="0.2">
      <c r="A131" s="45">
        <v>130</v>
      </c>
      <c r="B131" s="44">
        <v>71.52</v>
      </c>
      <c r="C131" s="44">
        <v>14.4</v>
      </c>
      <c r="D131" s="44">
        <v>51.72</v>
      </c>
      <c r="E131" s="44">
        <v>11.64</v>
      </c>
      <c r="G131" s="45">
        <v>9.460927789786604</v>
      </c>
    </row>
    <row r="132" spans="1:7" x14ac:dyDescent="0.2">
      <c r="A132" s="45">
        <v>131</v>
      </c>
      <c r="B132" s="44">
        <v>0.84</v>
      </c>
      <c r="C132" s="44">
        <v>47.52</v>
      </c>
      <c r="D132" s="44">
        <v>10.44</v>
      </c>
      <c r="E132" s="44">
        <v>1.92</v>
      </c>
      <c r="G132" s="45">
        <v>12.513224522123451</v>
      </c>
    </row>
    <row r="133" spans="1:7" x14ac:dyDescent="0.2">
      <c r="A133" s="45">
        <v>132</v>
      </c>
      <c r="B133" s="44">
        <v>318.24</v>
      </c>
      <c r="C133" s="44">
        <v>3.48</v>
      </c>
      <c r="D133" s="44">
        <v>51.6</v>
      </c>
      <c r="E133" s="44">
        <v>15.24</v>
      </c>
      <c r="G133" s="45">
        <v>18.693357830960604</v>
      </c>
    </row>
    <row r="134" spans="1:7" x14ac:dyDescent="0.2">
      <c r="A134" s="45">
        <v>133</v>
      </c>
      <c r="B134" s="44">
        <v>10.08</v>
      </c>
      <c r="C134" s="44">
        <v>32.64</v>
      </c>
      <c r="D134" s="44">
        <v>2.52</v>
      </c>
      <c r="E134" s="44">
        <v>6.84</v>
      </c>
      <c r="G134" s="45">
        <v>10.138980139284858</v>
      </c>
    </row>
    <row r="135" spans="1:7" x14ac:dyDescent="0.2">
      <c r="A135" s="45">
        <v>134</v>
      </c>
      <c r="B135" s="44">
        <v>263.76</v>
      </c>
      <c r="C135" s="44">
        <v>40.200000000000003</v>
      </c>
      <c r="D135" s="44">
        <v>54.12</v>
      </c>
      <c r="E135" s="44">
        <v>23.52</v>
      </c>
      <c r="G135" s="45">
        <v>23.120307685319961</v>
      </c>
    </row>
    <row r="136" spans="1:7" x14ac:dyDescent="0.2">
      <c r="A136" s="45">
        <v>135</v>
      </c>
      <c r="B136" s="44">
        <v>44.28</v>
      </c>
      <c r="C136" s="44">
        <v>46.32</v>
      </c>
      <c r="D136" s="44">
        <v>78.72</v>
      </c>
      <c r="E136" s="44">
        <v>12.96</v>
      </c>
      <c r="G136" s="45">
        <v>14.204164675463794</v>
      </c>
    </row>
    <row r="137" spans="1:7" x14ac:dyDescent="0.2">
      <c r="A137" s="45">
        <v>136</v>
      </c>
      <c r="B137" s="44">
        <v>57.96</v>
      </c>
      <c r="C137" s="44">
        <v>56.4</v>
      </c>
      <c r="D137" s="44">
        <v>10.199999999999999</v>
      </c>
      <c r="E137" s="44">
        <v>13.92</v>
      </c>
      <c r="G137" s="45">
        <v>16.801696619099609</v>
      </c>
    </row>
    <row r="138" spans="1:7" x14ac:dyDescent="0.2">
      <c r="A138" s="45">
        <v>137</v>
      </c>
      <c r="B138" s="44">
        <v>30.72</v>
      </c>
      <c r="C138" s="44">
        <v>46.8</v>
      </c>
      <c r="D138" s="44">
        <v>11.16</v>
      </c>
      <c r="E138" s="44">
        <v>11.4</v>
      </c>
      <c r="G138" s="45">
        <v>13.744183521159037</v>
      </c>
    </row>
    <row r="139" spans="1:7" x14ac:dyDescent="0.2">
      <c r="A139" s="45">
        <v>138</v>
      </c>
      <c r="B139" s="44">
        <v>328.44</v>
      </c>
      <c r="C139" s="44">
        <v>34.68</v>
      </c>
      <c r="D139" s="44">
        <v>71.64</v>
      </c>
      <c r="E139" s="44">
        <v>24.96</v>
      </c>
      <c r="G139" s="45">
        <v>25.021502381882403</v>
      </c>
    </row>
    <row r="140" spans="1:7" x14ac:dyDescent="0.2">
      <c r="A140" s="45">
        <v>139</v>
      </c>
      <c r="B140" s="44">
        <v>51.6</v>
      </c>
      <c r="C140" s="44">
        <v>31.08</v>
      </c>
      <c r="D140" s="44">
        <v>24.6</v>
      </c>
      <c r="E140" s="44">
        <v>11.52</v>
      </c>
      <c r="G140" s="45">
        <v>11.72211354582269</v>
      </c>
    </row>
    <row r="141" spans="1:7" x14ac:dyDescent="0.2">
      <c r="A141" s="45">
        <v>140</v>
      </c>
      <c r="B141" s="44">
        <v>221.88</v>
      </c>
      <c r="C141" s="44">
        <v>52.68</v>
      </c>
      <c r="D141" s="44">
        <v>2.04</v>
      </c>
      <c r="E141" s="44">
        <v>24.84</v>
      </c>
      <c r="G141" s="45">
        <v>23.610571582439263</v>
      </c>
    </row>
    <row r="142" spans="1:7" x14ac:dyDescent="0.2">
      <c r="A142" s="45">
        <v>141</v>
      </c>
      <c r="B142" s="44">
        <v>88.08</v>
      </c>
      <c r="C142" s="44">
        <v>20.399999999999999</v>
      </c>
      <c r="D142" s="44">
        <v>15.48</v>
      </c>
      <c r="E142" s="44">
        <v>13.08</v>
      </c>
      <c r="G142" s="45">
        <v>11.387569167896554</v>
      </c>
    </row>
    <row r="143" spans="1:7" x14ac:dyDescent="0.2">
      <c r="A143" s="45">
        <v>142</v>
      </c>
      <c r="B143" s="44">
        <v>232.44</v>
      </c>
      <c r="C143" s="44">
        <v>42.48</v>
      </c>
      <c r="D143" s="44">
        <v>90.72</v>
      </c>
      <c r="E143" s="44">
        <v>23.04</v>
      </c>
      <c r="G143" s="45">
        <v>22.078835182875778</v>
      </c>
    </row>
    <row r="144" spans="1:7" x14ac:dyDescent="0.2">
      <c r="A144" s="45">
        <v>143</v>
      </c>
      <c r="B144" s="44">
        <v>264.60000000000002</v>
      </c>
      <c r="C144" s="44">
        <v>39.840000000000003</v>
      </c>
      <c r="D144" s="44">
        <v>45.48</v>
      </c>
      <c r="E144" s="44">
        <v>24.12</v>
      </c>
      <c r="G144" s="45">
        <v>23.099843121298939</v>
      </c>
    </row>
    <row r="145" spans="1:7" x14ac:dyDescent="0.2">
      <c r="A145" s="45">
        <v>144</v>
      </c>
      <c r="B145" s="44">
        <v>125.52</v>
      </c>
      <c r="C145" s="44">
        <v>6.84</v>
      </c>
      <c r="D145" s="44">
        <v>41.28</v>
      </c>
      <c r="E145" s="44">
        <v>12.48</v>
      </c>
      <c r="G145" s="45">
        <v>10.517763143839904</v>
      </c>
    </row>
    <row r="146" spans="1:7" x14ac:dyDescent="0.2">
      <c r="A146" s="45">
        <v>145</v>
      </c>
      <c r="B146" s="44">
        <v>115.44</v>
      </c>
      <c r="C146" s="44">
        <v>17.760000000000002</v>
      </c>
      <c r="D146" s="44">
        <v>46.68</v>
      </c>
      <c r="E146" s="44">
        <v>13.68</v>
      </c>
      <c r="G146" s="45">
        <v>12.109600839966916</v>
      </c>
    </row>
    <row r="147" spans="1:7" x14ac:dyDescent="0.2">
      <c r="A147" s="45">
        <v>146</v>
      </c>
      <c r="B147" s="44">
        <v>168.36</v>
      </c>
      <c r="C147" s="44">
        <v>2.2799999999999998</v>
      </c>
      <c r="D147" s="44">
        <v>10.8</v>
      </c>
      <c r="E147" s="44">
        <v>12.36</v>
      </c>
      <c r="G147" s="45">
        <v>11.650246465936803</v>
      </c>
    </row>
    <row r="148" spans="1:7" x14ac:dyDescent="0.2">
      <c r="A148" s="45">
        <v>147</v>
      </c>
      <c r="B148" s="44">
        <v>288.12</v>
      </c>
      <c r="C148" s="44">
        <v>8.76</v>
      </c>
      <c r="D148" s="44">
        <v>10.44</v>
      </c>
      <c r="E148" s="44">
        <v>15.84</v>
      </c>
      <c r="G148" s="45">
        <v>18.353068412800472</v>
      </c>
    </row>
    <row r="149" spans="1:7" x14ac:dyDescent="0.2">
      <c r="A149" s="45">
        <v>148</v>
      </c>
      <c r="B149" s="44">
        <v>291.83999999999997</v>
      </c>
      <c r="C149" s="44">
        <v>58.8</v>
      </c>
      <c r="D149" s="44">
        <v>53.16</v>
      </c>
      <c r="E149" s="44">
        <v>30.48</v>
      </c>
      <c r="G149" s="45">
        <v>27.913033237706902</v>
      </c>
    </row>
    <row r="150" spans="1:7" x14ac:dyDescent="0.2">
      <c r="A150" s="45">
        <v>149</v>
      </c>
      <c r="B150" s="44">
        <v>45.6</v>
      </c>
      <c r="C150" s="44">
        <v>48.36</v>
      </c>
      <c r="D150" s="44">
        <v>14.28</v>
      </c>
      <c r="E150" s="44">
        <v>13.08</v>
      </c>
      <c r="G150" s="45">
        <v>14.716031293635229</v>
      </c>
    </row>
    <row r="151" spans="1:7" x14ac:dyDescent="0.2">
      <c r="A151" s="45">
        <v>150</v>
      </c>
      <c r="B151" s="44">
        <v>53.64</v>
      </c>
      <c r="C151" s="44">
        <v>30.96</v>
      </c>
      <c r="D151" s="44">
        <v>24.72</v>
      </c>
      <c r="E151" s="44">
        <v>12.12</v>
      </c>
      <c r="G151" s="45">
        <v>11.792725321356418</v>
      </c>
    </row>
    <row r="152" spans="1:7" x14ac:dyDescent="0.2">
      <c r="A152" s="45">
        <v>151</v>
      </c>
      <c r="B152" s="44">
        <v>336.84</v>
      </c>
      <c r="C152" s="44">
        <v>16.68</v>
      </c>
      <c r="D152" s="44">
        <v>44.4</v>
      </c>
      <c r="E152" s="44">
        <v>19.32</v>
      </c>
      <c r="G152" s="45">
        <v>22.040646409657121</v>
      </c>
    </row>
    <row r="153" spans="1:7" x14ac:dyDescent="0.2">
      <c r="A153" s="45">
        <v>152</v>
      </c>
      <c r="B153" s="44">
        <v>145.19999999999999</v>
      </c>
      <c r="C153" s="44">
        <v>10.08</v>
      </c>
      <c r="D153" s="44">
        <v>58.44</v>
      </c>
      <c r="E153" s="44">
        <v>13.92</v>
      </c>
      <c r="G153" s="45">
        <v>12.011445240608214</v>
      </c>
    </row>
    <row r="154" spans="1:7" x14ac:dyDescent="0.2">
      <c r="A154" s="45">
        <v>153</v>
      </c>
      <c r="B154" s="44">
        <v>237.12</v>
      </c>
      <c r="C154" s="44">
        <v>27.96</v>
      </c>
      <c r="D154" s="44">
        <v>17.04</v>
      </c>
      <c r="E154" s="44">
        <v>19.920000000000002</v>
      </c>
      <c r="G154" s="45">
        <v>19.632000365324377</v>
      </c>
    </row>
    <row r="155" spans="1:7" x14ac:dyDescent="0.2">
      <c r="A155" s="45">
        <v>154</v>
      </c>
      <c r="B155" s="44">
        <v>205.56</v>
      </c>
      <c r="C155" s="44">
        <v>47.64</v>
      </c>
      <c r="D155" s="44">
        <v>45.24</v>
      </c>
      <c r="E155" s="44">
        <v>22.8</v>
      </c>
      <c r="G155" s="45">
        <v>21.868681583904451</v>
      </c>
    </row>
    <row r="156" spans="1:7" x14ac:dyDescent="0.2">
      <c r="A156" s="45">
        <v>155</v>
      </c>
      <c r="B156" s="44">
        <v>225.36</v>
      </c>
      <c r="C156" s="44">
        <v>25.32</v>
      </c>
      <c r="D156" s="44">
        <v>11.4</v>
      </c>
      <c r="E156" s="44">
        <v>18.72</v>
      </c>
      <c r="G156" s="45">
        <v>18.601940350864403</v>
      </c>
    </row>
    <row r="157" spans="1:7" x14ac:dyDescent="0.2">
      <c r="A157" s="45">
        <v>156</v>
      </c>
      <c r="B157" s="44">
        <v>4.92</v>
      </c>
      <c r="C157" s="44">
        <v>13.92</v>
      </c>
      <c r="D157" s="44">
        <v>6.84</v>
      </c>
      <c r="E157" s="44">
        <v>3.84</v>
      </c>
      <c r="G157" s="45">
        <v>6.3690706820827252</v>
      </c>
    </row>
    <row r="158" spans="1:7" x14ac:dyDescent="0.2">
      <c r="A158" s="45">
        <v>157</v>
      </c>
      <c r="B158" s="44">
        <v>112.68</v>
      </c>
      <c r="C158" s="44">
        <v>52.2</v>
      </c>
      <c r="D158" s="44">
        <v>60.6</v>
      </c>
      <c r="E158" s="44">
        <v>18.36</v>
      </c>
      <c r="G158" s="45">
        <v>18.461822298021701</v>
      </c>
    </row>
    <row r="159" spans="1:7" x14ac:dyDescent="0.2">
      <c r="A159" s="45">
        <v>158</v>
      </c>
      <c r="B159" s="44">
        <v>179.76</v>
      </c>
      <c r="C159" s="44">
        <v>1.56</v>
      </c>
      <c r="D159" s="44">
        <v>29.16</v>
      </c>
      <c r="E159" s="44">
        <v>12.12</v>
      </c>
      <c r="G159" s="45">
        <v>12.017173439687362</v>
      </c>
    </row>
    <row r="160" spans="1:7" x14ac:dyDescent="0.2">
      <c r="A160" s="45">
        <v>159</v>
      </c>
      <c r="B160" s="44">
        <v>14.04</v>
      </c>
      <c r="C160" s="44">
        <v>44.28</v>
      </c>
      <c r="D160" s="44">
        <v>54.24</v>
      </c>
      <c r="E160" s="44">
        <v>8.76</v>
      </c>
      <c r="G160" s="45">
        <v>12.461038392059255</v>
      </c>
    </row>
    <row r="161" spans="1:7" x14ac:dyDescent="0.2">
      <c r="A161" s="45">
        <v>160</v>
      </c>
      <c r="B161" s="44">
        <v>158.04</v>
      </c>
      <c r="C161" s="44">
        <v>22.08</v>
      </c>
      <c r="D161" s="44">
        <v>41.52</v>
      </c>
      <c r="E161" s="44">
        <v>15.48</v>
      </c>
      <c r="G161" s="45">
        <v>14.878977873552671</v>
      </c>
    </row>
    <row r="162" spans="1:7" x14ac:dyDescent="0.2">
      <c r="A162" s="45">
        <v>161</v>
      </c>
      <c r="B162" s="44">
        <v>207</v>
      </c>
      <c r="C162" s="44">
        <v>21.72</v>
      </c>
      <c r="D162" s="44">
        <v>36.840000000000003</v>
      </c>
      <c r="E162" s="44">
        <v>17.28</v>
      </c>
      <c r="G162" s="45">
        <v>17.056599576397172</v>
      </c>
    </row>
    <row r="163" spans="1:7" x14ac:dyDescent="0.2">
      <c r="A163" s="45">
        <v>162</v>
      </c>
      <c r="B163" s="44">
        <v>102.84</v>
      </c>
      <c r="C163" s="44">
        <v>42.96</v>
      </c>
      <c r="D163" s="44">
        <v>59.16</v>
      </c>
      <c r="E163" s="44">
        <v>15.96</v>
      </c>
      <c r="G163" s="45">
        <v>16.270974820397544</v>
      </c>
    </row>
    <row r="164" spans="1:7" x14ac:dyDescent="0.2">
      <c r="A164" s="45">
        <v>163</v>
      </c>
      <c r="B164" s="44">
        <v>226.08</v>
      </c>
      <c r="C164" s="44">
        <v>21.72</v>
      </c>
      <c r="D164" s="44">
        <v>30.72</v>
      </c>
      <c r="E164" s="44">
        <v>17.88</v>
      </c>
      <c r="G164" s="45">
        <v>17.936138469106112</v>
      </c>
    </row>
    <row r="165" spans="1:7" x14ac:dyDescent="0.2">
      <c r="A165" s="45">
        <v>164</v>
      </c>
      <c r="B165" s="44">
        <v>196.2</v>
      </c>
      <c r="C165" s="44">
        <v>44.16</v>
      </c>
      <c r="D165" s="44">
        <v>8.8800000000000008</v>
      </c>
      <c r="E165" s="44">
        <v>21.6</v>
      </c>
      <c r="G165" s="45">
        <v>20.821963290591022</v>
      </c>
    </row>
    <row r="166" spans="1:7" x14ac:dyDescent="0.2">
      <c r="A166" s="45">
        <v>165</v>
      </c>
      <c r="B166" s="44">
        <v>140.63999999999999</v>
      </c>
      <c r="C166" s="44">
        <v>17.64</v>
      </c>
      <c r="D166" s="44">
        <v>6.48</v>
      </c>
      <c r="E166" s="44">
        <v>14.28</v>
      </c>
      <c r="G166" s="45">
        <v>13.281953523720293</v>
      </c>
    </row>
    <row r="167" spans="1:7" x14ac:dyDescent="0.2">
      <c r="A167" s="45">
        <v>166</v>
      </c>
      <c r="B167" s="44">
        <v>281.39999999999998</v>
      </c>
      <c r="C167" s="44">
        <v>4.08</v>
      </c>
      <c r="D167" s="44">
        <v>101.76</v>
      </c>
      <c r="E167" s="44">
        <v>14.28</v>
      </c>
      <c r="G167" s="45">
        <v>17.068465651524065</v>
      </c>
    </row>
    <row r="168" spans="1:7" x14ac:dyDescent="0.2">
      <c r="A168" s="45">
        <v>167</v>
      </c>
      <c r="B168" s="44">
        <v>21.48</v>
      </c>
      <c r="C168" s="44">
        <v>45.12</v>
      </c>
      <c r="D168" s="44">
        <v>25.92</v>
      </c>
      <c r="E168" s="44">
        <v>9.6</v>
      </c>
      <c r="G168" s="45">
        <v>12.989274371421633</v>
      </c>
    </row>
    <row r="169" spans="1:7" x14ac:dyDescent="0.2">
      <c r="A169" s="45">
        <v>168</v>
      </c>
      <c r="B169" s="44">
        <v>248.16</v>
      </c>
      <c r="C169" s="44">
        <v>6.24</v>
      </c>
      <c r="D169" s="44">
        <v>23.28</v>
      </c>
      <c r="E169" s="44">
        <v>14.64</v>
      </c>
      <c r="G169" s="45">
        <v>16.035896127103513</v>
      </c>
    </row>
    <row r="170" spans="1:7" x14ac:dyDescent="0.2">
      <c r="A170" s="45">
        <v>169</v>
      </c>
      <c r="B170" s="44">
        <v>258.48</v>
      </c>
      <c r="C170" s="44">
        <v>28.32</v>
      </c>
      <c r="D170" s="44">
        <v>69.12</v>
      </c>
      <c r="E170" s="44">
        <v>20.52</v>
      </c>
      <c r="G170" s="45">
        <v>20.623371360690054</v>
      </c>
    </row>
    <row r="171" spans="1:7" x14ac:dyDescent="0.2">
      <c r="A171" s="45">
        <v>170</v>
      </c>
      <c r="B171" s="44">
        <v>341.16</v>
      </c>
      <c r="C171" s="44">
        <v>12.72</v>
      </c>
      <c r="D171" s="44">
        <v>7.68</v>
      </c>
      <c r="E171" s="44">
        <v>18</v>
      </c>
      <c r="G171" s="45">
        <v>21.529867555548087</v>
      </c>
    </row>
    <row r="172" spans="1:7" x14ac:dyDescent="0.2">
      <c r="A172" s="45">
        <v>171</v>
      </c>
      <c r="B172" s="44">
        <v>60</v>
      </c>
      <c r="C172" s="44">
        <v>13.92</v>
      </c>
      <c r="D172" s="44">
        <v>22.08</v>
      </c>
      <c r="E172" s="44">
        <v>10.08</v>
      </c>
      <c r="G172" s="45">
        <v>8.8739759597986847</v>
      </c>
    </row>
    <row r="173" spans="1:7" x14ac:dyDescent="0.2">
      <c r="A173" s="45">
        <v>172</v>
      </c>
      <c r="B173" s="44">
        <v>197.4</v>
      </c>
      <c r="C173" s="44">
        <v>25.08</v>
      </c>
      <c r="D173" s="44">
        <v>56.88</v>
      </c>
      <c r="E173" s="44">
        <v>17.399999999999999</v>
      </c>
      <c r="G173" s="45">
        <v>17.229928476299296</v>
      </c>
    </row>
    <row r="174" spans="1:7" x14ac:dyDescent="0.2">
      <c r="A174" s="45">
        <v>173</v>
      </c>
      <c r="B174" s="44">
        <v>23.52</v>
      </c>
      <c r="C174" s="44">
        <v>24.12</v>
      </c>
      <c r="D174" s="44">
        <v>20.399999999999999</v>
      </c>
      <c r="E174" s="44">
        <v>9.1199999999999992</v>
      </c>
      <c r="G174" s="45">
        <v>9.1292308544628256</v>
      </c>
    </row>
    <row r="175" spans="1:7" x14ac:dyDescent="0.2">
      <c r="A175" s="45">
        <v>174</v>
      </c>
      <c r="B175" s="44">
        <v>202.08</v>
      </c>
      <c r="C175" s="44">
        <v>8.52</v>
      </c>
      <c r="D175" s="44">
        <v>15.36</v>
      </c>
      <c r="E175" s="44">
        <v>14.04</v>
      </c>
      <c r="G175" s="45">
        <v>14.36512664798871</v>
      </c>
    </row>
    <row r="176" spans="1:7" x14ac:dyDescent="0.2">
      <c r="A176" s="45">
        <v>175</v>
      </c>
      <c r="B176" s="44">
        <v>266.88</v>
      </c>
      <c r="C176" s="44">
        <v>4.08</v>
      </c>
      <c r="D176" s="44">
        <v>15.72</v>
      </c>
      <c r="E176" s="44">
        <v>13.8</v>
      </c>
      <c r="G176" s="45">
        <v>16.493228900886358</v>
      </c>
    </row>
    <row r="177" spans="1:7" x14ac:dyDescent="0.2">
      <c r="A177" s="45">
        <v>176</v>
      </c>
      <c r="B177" s="44">
        <v>332.28</v>
      </c>
      <c r="C177" s="44">
        <v>58.68</v>
      </c>
      <c r="D177" s="44">
        <v>50.16</v>
      </c>
      <c r="E177" s="44">
        <v>32.4</v>
      </c>
      <c r="G177" s="45">
        <v>29.744244377020422</v>
      </c>
    </row>
    <row r="178" spans="1:7" x14ac:dyDescent="0.2">
      <c r="A178" s="45">
        <v>177</v>
      </c>
      <c r="B178" s="44">
        <v>298.08</v>
      </c>
      <c r="C178" s="44">
        <v>36.24</v>
      </c>
      <c r="D178" s="44">
        <v>24.36</v>
      </c>
      <c r="E178" s="44">
        <v>24.24</v>
      </c>
      <c r="G178" s="45">
        <v>23.975247243297215</v>
      </c>
    </row>
    <row r="179" spans="1:7" x14ac:dyDescent="0.2">
      <c r="A179" s="45">
        <v>178</v>
      </c>
      <c r="B179" s="44">
        <v>204.24</v>
      </c>
      <c r="C179" s="44">
        <v>9.36</v>
      </c>
      <c r="D179" s="44">
        <v>42.24</v>
      </c>
      <c r="E179" s="44">
        <v>14.04</v>
      </c>
      <c r="G179" s="45">
        <v>14.594455683401897</v>
      </c>
    </row>
    <row r="180" spans="1:7" x14ac:dyDescent="0.2">
      <c r="A180" s="45">
        <v>179</v>
      </c>
      <c r="B180" s="44">
        <v>332.04</v>
      </c>
      <c r="C180" s="44">
        <v>2.76</v>
      </c>
      <c r="D180" s="44">
        <v>28.44</v>
      </c>
      <c r="E180" s="44">
        <v>14.16</v>
      </c>
      <c r="G180" s="45">
        <v>19.213196664927732</v>
      </c>
    </row>
    <row r="181" spans="1:7" x14ac:dyDescent="0.2">
      <c r="A181" s="45">
        <v>180</v>
      </c>
      <c r="B181" s="44">
        <v>198.72</v>
      </c>
      <c r="C181" s="44">
        <v>12</v>
      </c>
      <c r="D181" s="44">
        <v>21.12</v>
      </c>
      <c r="E181" s="44">
        <v>15.12</v>
      </c>
      <c r="G181" s="45">
        <v>14.861465938209264</v>
      </c>
    </row>
    <row r="182" spans="1:7" x14ac:dyDescent="0.2">
      <c r="A182" s="45">
        <v>181</v>
      </c>
      <c r="B182" s="44">
        <v>187.92</v>
      </c>
      <c r="C182" s="44">
        <v>3.12</v>
      </c>
      <c r="D182" s="44">
        <v>9.9600000000000009</v>
      </c>
      <c r="E182" s="44">
        <v>12.6</v>
      </c>
      <c r="G182" s="45">
        <v>12.704639639411351</v>
      </c>
    </row>
    <row r="183" spans="1:7" x14ac:dyDescent="0.2">
      <c r="A183" s="45">
        <v>182</v>
      </c>
      <c r="B183" s="44">
        <v>262.2</v>
      </c>
      <c r="C183" s="44">
        <v>6.48</v>
      </c>
      <c r="D183" s="44">
        <v>32.880000000000003</v>
      </c>
      <c r="E183" s="44">
        <v>14.64</v>
      </c>
      <c r="G183" s="45">
        <v>16.713719020149892</v>
      </c>
    </row>
    <row r="184" spans="1:7" x14ac:dyDescent="0.2">
      <c r="A184" s="45">
        <v>183</v>
      </c>
      <c r="B184" s="44">
        <v>67.44</v>
      </c>
      <c r="C184" s="44">
        <v>6.84</v>
      </c>
      <c r="D184" s="44">
        <v>35.64</v>
      </c>
      <c r="E184" s="44">
        <v>10.44</v>
      </c>
      <c r="G184" s="45">
        <v>7.8656039965499778</v>
      </c>
    </row>
    <row r="185" spans="1:7" x14ac:dyDescent="0.2">
      <c r="A185" s="45">
        <v>184</v>
      </c>
      <c r="B185" s="44">
        <v>345.12</v>
      </c>
      <c r="C185" s="44">
        <v>51.6</v>
      </c>
      <c r="D185" s="44">
        <v>86.16</v>
      </c>
      <c r="E185" s="44">
        <v>31.44</v>
      </c>
      <c r="G185" s="45">
        <v>28.959720155357697</v>
      </c>
    </row>
    <row r="186" spans="1:7" x14ac:dyDescent="0.2">
      <c r="A186" s="45">
        <v>185</v>
      </c>
      <c r="B186" s="44">
        <v>304.56</v>
      </c>
      <c r="C186" s="44">
        <v>25.56</v>
      </c>
      <c r="D186" s="44">
        <v>36</v>
      </c>
      <c r="E186" s="44">
        <v>21.12</v>
      </c>
      <c r="G186" s="45">
        <v>22.246225146147342</v>
      </c>
    </row>
    <row r="187" spans="1:7" x14ac:dyDescent="0.2">
      <c r="A187" s="45">
        <v>186</v>
      </c>
      <c r="B187" s="44">
        <v>246</v>
      </c>
      <c r="C187" s="44">
        <v>54.12</v>
      </c>
      <c r="D187" s="44">
        <v>23.52</v>
      </c>
      <c r="E187" s="44">
        <v>27.12</v>
      </c>
      <c r="G187" s="45">
        <v>24.963612704633281</v>
      </c>
    </row>
    <row r="188" spans="1:7" x14ac:dyDescent="0.2">
      <c r="A188" s="45">
        <v>187</v>
      </c>
      <c r="B188" s="44">
        <v>167.4</v>
      </c>
      <c r="C188" s="44">
        <v>2.52</v>
      </c>
      <c r="D188" s="44">
        <v>31.92</v>
      </c>
      <c r="E188" s="44">
        <v>12.36</v>
      </c>
      <c r="G188" s="45">
        <v>11.629647757302891</v>
      </c>
    </row>
    <row r="189" spans="1:7" x14ac:dyDescent="0.2">
      <c r="A189" s="45">
        <v>188</v>
      </c>
      <c r="B189" s="44">
        <v>229.32</v>
      </c>
      <c r="C189" s="44">
        <v>34.44</v>
      </c>
      <c r="D189" s="44">
        <v>21.84</v>
      </c>
      <c r="E189" s="44">
        <v>20.76</v>
      </c>
      <c r="G189" s="45">
        <v>20.491730673798347</v>
      </c>
    </row>
    <row r="190" spans="1:7" x14ac:dyDescent="0.2">
      <c r="A190" s="45">
        <v>189</v>
      </c>
      <c r="B190" s="44">
        <v>343.2</v>
      </c>
      <c r="C190" s="44">
        <v>16.68</v>
      </c>
      <c r="D190" s="44">
        <v>4.4400000000000004</v>
      </c>
      <c r="E190" s="44">
        <v>19.079999999999998</v>
      </c>
      <c r="G190" s="45">
        <v>22.373167776730806</v>
      </c>
    </row>
    <row r="191" spans="1:7" x14ac:dyDescent="0.2">
      <c r="A191" s="45">
        <v>190</v>
      </c>
      <c r="B191" s="44">
        <v>22.44</v>
      </c>
      <c r="C191" s="44">
        <v>14.52</v>
      </c>
      <c r="D191" s="44">
        <v>28.08</v>
      </c>
      <c r="E191" s="44">
        <v>8.0399999999999991</v>
      </c>
      <c r="G191" s="45">
        <v>7.2619489283900158</v>
      </c>
    </row>
    <row r="192" spans="1:7" x14ac:dyDescent="0.2">
      <c r="A192" s="45">
        <v>191</v>
      </c>
      <c r="B192" s="44">
        <v>47.4</v>
      </c>
      <c r="C192" s="44">
        <v>49.32</v>
      </c>
      <c r="D192" s="44">
        <v>6.96</v>
      </c>
      <c r="E192" s="44">
        <v>12.96</v>
      </c>
      <c r="G192" s="45">
        <v>14.986990920767347</v>
      </c>
    </row>
    <row r="193" spans="1:7" x14ac:dyDescent="0.2">
      <c r="A193" s="45">
        <v>192</v>
      </c>
      <c r="B193" s="44">
        <v>90.6</v>
      </c>
      <c r="C193" s="44">
        <v>12.96</v>
      </c>
      <c r="D193" s="44">
        <v>7.2</v>
      </c>
      <c r="E193" s="44">
        <v>11.88</v>
      </c>
      <c r="G193" s="45">
        <v>10.108823190964422</v>
      </c>
    </row>
    <row r="194" spans="1:7" x14ac:dyDescent="0.2">
      <c r="A194" s="45">
        <v>193</v>
      </c>
      <c r="B194" s="44">
        <v>20.64</v>
      </c>
      <c r="C194" s="44">
        <v>4.92</v>
      </c>
      <c r="D194" s="44">
        <v>37.92</v>
      </c>
      <c r="E194" s="44">
        <v>7.08</v>
      </c>
      <c r="G194" s="45">
        <v>5.3594754726175724</v>
      </c>
    </row>
    <row r="195" spans="1:7" x14ac:dyDescent="0.2">
      <c r="A195" s="45">
        <v>194</v>
      </c>
      <c r="B195" s="44">
        <v>200.16</v>
      </c>
      <c r="C195" s="44">
        <v>50.4</v>
      </c>
      <c r="D195" s="44">
        <v>4.32</v>
      </c>
      <c r="E195" s="44">
        <v>23.52</v>
      </c>
      <c r="G195" s="45">
        <v>22.184349560437678</v>
      </c>
    </row>
    <row r="196" spans="1:7" x14ac:dyDescent="0.2">
      <c r="A196" s="45">
        <v>195</v>
      </c>
      <c r="B196" s="44">
        <v>179.64</v>
      </c>
      <c r="C196" s="44">
        <v>42.72</v>
      </c>
      <c r="D196" s="44">
        <v>7.2</v>
      </c>
      <c r="E196" s="44">
        <v>20.76</v>
      </c>
      <c r="G196" s="45">
        <v>19.794360525798783</v>
      </c>
    </row>
    <row r="197" spans="1:7" x14ac:dyDescent="0.2">
      <c r="A197" s="45">
        <v>196</v>
      </c>
      <c r="B197" s="44">
        <v>45.84</v>
      </c>
      <c r="C197" s="44">
        <v>4.4400000000000004</v>
      </c>
      <c r="D197" s="44">
        <v>16.559999999999999</v>
      </c>
      <c r="E197" s="44">
        <v>9.1199999999999992</v>
      </c>
      <c r="G197" s="45">
        <v>6.4444109813601482</v>
      </c>
    </row>
    <row r="198" spans="1:7" x14ac:dyDescent="0.2">
      <c r="A198" s="45">
        <v>197</v>
      </c>
      <c r="B198" s="44">
        <v>113.04</v>
      </c>
      <c r="C198" s="44">
        <v>5.88</v>
      </c>
      <c r="D198" s="44">
        <v>9.7200000000000006</v>
      </c>
      <c r="E198" s="44">
        <v>11.64</v>
      </c>
      <c r="G198" s="45">
        <v>9.7983748327356182</v>
      </c>
    </row>
    <row r="199" spans="1:7" x14ac:dyDescent="0.2">
      <c r="A199" s="45">
        <v>198</v>
      </c>
      <c r="B199" s="44">
        <v>212.4</v>
      </c>
      <c r="C199" s="44">
        <v>11.16</v>
      </c>
      <c r="D199" s="44">
        <v>7.68</v>
      </c>
      <c r="E199" s="44">
        <v>15.36</v>
      </c>
      <c r="G199" s="45">
        <v>15.343104980318692</v>
      </c>
    </row>
    <row r="200" spans="1:7" x14ac:dyDescent="0.2">
      <c r="A200" s="45">
        <v>199</v>
      </c>
      <c r="B200" s="44">
        <v>340.32</v>
      </c>
      <c r="C200" s="44">
        <v>50.4</v>
      </c>
      <c r="D200" s="44">
        <v>79.44</v>
      </c>
      <c r="E200" s="44">
        <v>30.6</v>
      </c>
      <c r="G200" s="45">
        <v>28.520785790115379</v>
      </c>
    </row>
    <row r="201" spans="1:7" x14ac:dyDescent="0.2">
      <c r="A201" s="45">
        <v>200</v>
      </c>
      <c r="B201" s="44">
        <v>278.52</v>
      </c>
      <c r="C201" s="44">
        <v>10.32</v>
      </c>
      <c r="D201" s="44">
        <v>10.44</v>
      </c>
      <c r="E201" s="44">
        <v>16.079999999999998</v>
      </c>
      <c r="G201" s="45">
        <v>18.207834642821055</v>
      </c>
    </row>
  </sheetData>
  <hyperlinks>
    <hyperlink ref="P5" r:id="rId1" xr:uid="{C557F201-ECDB-CB46-8443-8CB353E27EB5}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61715-6470-DF46-9A4C-C94A7F3B6302}">
  <sheetPr codeName="Sheet47">
    <tabColor rgb="FFFF0000"/>
  </sheetPr>
  <dimension ref="A1:T201"/>
  <sheetViews>
    <sheetView workbookViewId="0">
      <selection activeCell="R26" sqref="R26"/>
    </sheetView>
  </sheetViews>
  <sheetFormatPr baseColWidth="10" defaultRowHeight="16" x14ac:dyDescent="0.2"/>
  <cols>
    <col min="1" max="1" width="4.1640625" style="45" bestFit="1" customWidth="1"/>
    <col min="2" max="11" width="10.83203125" style="45"/>
    <col min="12" max="12" width="18.33203125" style="25" bestFit="1" customWidth="1"/>
    <col min="13" max="13" width="10.83203125" style="45"/>
    <col min="14" max="14" width="4.1640625" style="45" bestFit="1" customWidth="1"/>
    <col min="15" max="16384" width="10.83203125" style="45"/>
  </cols>
  <sheetData>
    <row r="1" spans="1:15" x14ac:dyDescent="0.2">
      <c r="A1" s="45">
        <v>0</v>
      </c>
      <c r="B1" s="46" t="s">
        <v>275</v>
      </c>
      <c r="C1" s="46" t="s">
        <v>276</v>
      </c>
      <c r="D1" s="46" t="s">
        <v>277</v>
      </c>
      <c r="E1" s="46" t="s">
        <v>278</v>
      </c>
      <c r="G1" s="25" t="s">
        <v>279</v>
      </c>
      <c r="I1" s="45" t="s">
        <v>280</v>
      </c>
      <c r="J1" s="45" t="s">
        <v>144</v>
      </c>
      <c r="M1" s="25"/>
      <c r="N1" s="47"/>
      <c r="O1" s="47">
        <f ca="1">L21</f>
        <v>2.4597622199469055E-4</v>
      </c>
    </row>
    <row r="2" spans="1:15" x14ac:dyDescent="0.2">
      <c r="A2" s="45">
        <f>IF(A1=(i-1),CooksDistance_Excel0!A2+1,A1+1)</f>
        <v>1</v>
      </c>
      <c r="B2" s="45" cm="1">
        <f t="array" aca="1" ref="B2:E2" ca="1">OFFSET(CooksDistance_Excel0!$A$1,A2,1,1,4)</f>
        <v>276.12</v>
      </c>
      <c r="C2" s="45">
        <f ca="1"/>
        <v>45.36</v>
      </c>
      <c r="D2" s="45">
        <f ca="1"/>
        <v>83.04</v>
      </c>
      <c r="E2" s="45">
        <f ca="1"/>
        <v>26.52</v>
      </c>
      <c r="G2" s="25">
        <v>5</v>
      </c>
      <c r="I2" s="45" cm="1">
        <f t="array" aca="1" ref="I2:I201" ca="1">TREND(y,X,X_orig,TRUE)</f>
        <v>24.634232253408356</v>
      </c>
      <c r="J2" s="45" cm="1">
        <f t="array" ref="J2:J201">CooksDistance_Excel0!yhat</f>
        <v>24.628769291658195</v>
      </c>
      <c r="L2" s="25" t="s">
        <v>5</v>
      </c>
      <c r="M2" s="25"/>
      <c r="N2" s="47">
        <v>1</v>
      </c>
      <c r="O2" s="48">
        <f t="dataTable" ref="O2:O201" dt2D="0" dtr="0" r1="G2" ca="1"/>
        <v>7.8874652768543066E-3</v>
      </c>
    </row>
    <row r="3" spans="1:15" x14ac:dyDescent="0.2">
      <c r="A3" s="45">
        <f>IF(A2=(i-1),CooksDistance_Excel0!A3+1,A2+1)</f>
        <v>2</v>
      </c>
      <c r="B3" s="45" cm="1">
        <f t="array" aca="1" ref="B3:E3" ca="1">OFFSET(CooksDistance_Excel0!$A$1,A3,1,1,4)</f>
        <v>53.4</v>
      </c>
      <c r="C3" s="45">
        <f ca="1"/>
        <v>47.16</v>
      </c>
      <c r="D3" s="45">
        <f ca="1"/>
        <v>54.12</v>
      </c>
      <c r="E3" s="45">
        <f ca="1"/>
        <v>12.48</v>
      </c>
      <c r="I3" s="45">
        <f ca="1"/>
        <v>14.805656432875828</v>
      </c>
      <c r="J3" s="45">
        <v>14.805425785073226</v>
      </c>
      <c r="L3" s="25">
        <v>3</v>
      </c>
      <c r="N3" s="47">
        <v>2</v>
      </c>
      <c r="O3" s="48">
        <v>9.0797572848994E-3</v>
      </c>
    </row>
    <row r="4" spans="1:15" x14ac:dyDescent="0.2">
      <c r="A4" s="45">
        <f>IF(A3=(i-1),CooksDistance_Excel0!A4+1,A3+1)</f>
        <v>3</v>
      </c>
      <c r="B4" s="45" cm="1">
        <f t="array" aca="1" ref="B4:E4" ca="1">OFFSET(CooksDistance_Excel0!$A$1,A4,1,1,4)</f>
        <v>20.64</v>
      </c>
      <c r="C4" s="45">
        <f ca="1"/>
        <v>55.08</v>
      </c>
      <c r="D4" s="45">
        <f ca="1"/>
        <v>83.16</v>
      </c>
      <c r="E4" s="45">
        <f ca="1"/>
        <v>11.16</v>
      </c>
      <c r="I4" s="45">
        <f ca="1"/>
        <v>14.771578567594347</v>
      </c>
      <c r="J4" s="45">
        <v>14.769204935993066</v>
      </c>
      <c r="N4" s="47">
        <v>3</v>
      </c>
      <c r="O4" s="48">
        <v>4.602394470089903E-2</v>
      </c>
    </row>
    <row r="5" spans="1:15" x14ac:dyDescent="0.2">
      <c r="A5" s="45">
        <f>IF(A4=(i-1),CooksDistance_Excel0!A5+1,A4+1)</f>
        <v>4</v>
      </c>
      <c r="B5" s="45" cm="1">
        <f t="array" aca="1" ref="B5:E5" ca="1">OFFSET(CooksDistance_Excel0!$A$1,A5,1,1,4)</f>
        <v>181.8</v>
      </c>
      <c r="C5" s="45">
        <f ca="1"/>
        <v>49.56</v>
      </c>
      <c r="D5" s="45">
        <f ca="1"/>
        <v>70.2</v>
      </c>
      <c r="E5" s="45">
        <f ca="1"/>
        <v>22.2</v>
      </c>
      <c r="I5" s="45">
        <f ca="1"/>
        <v>21.120057010953676</v>
      </c>
      <c r="J5" s="45">
        <v>21.117395414026952</v>
      </c>
      <c r="L5" s="25" t="s">
        <v>150</v>
      </c>
      <c r="N5" s="47">
        <v>4</v>
      </c>
      <c r="O5" s="48">
        <v>1.673694077370206E-3</v>
      </c>
    </row>
    <row r="6" spans="1:15" x14ac:dyDescent="0.2">
      <c r="A6" s="45">
        <f>IF(A5=(i-1),CooksDistance_Excel0!A6+1,A5+1)</f>
        <v>6</v>
      </c>
      <c r="B6" s="45" cm="1">
        <f t="array" aca="1" ref="B6:E6" ca="1">OFFSET(CooksDistance_Excel0!$A$1,A6,1,1,4)</f>
        <v>10.44</v>
      </c>
      <c r="C6" s="45">
        <f ca="1"/>
        <v>58.68</v>
      </c>
      <c r="D6" s="45">
        <f ca="1"/>
        <v>90</v>
      </c>
      <c r="E6" s="45">
        <f ca="1"/>
        <v>8.64</v>
      </c>
      <c r="I6" s="45">
        <f ca="1"/>
        <v>15.834745889945905</v>
      </c>
      <c r="J6" s="45">
        <v>15.826406228197548</v>
      </c>
      <c r="L6" s="25">
        <f>COUNT(y_orig)</f>
        <v>200</v>
      </c>
      <c r="N6" s="47">
        <v>5</v>
      </c>
      <c r="O6" s="48">
        <v>2.4597622199469055E-4</v>
      </c>
    </row>
    <row r="7" spans="1:15" x14ac:dyDescent="0.2">
      <c r="A7" s="45">
        <f>IF(A6=(i-1),CooksDistance_Excel0!A7+1,A6+1)</f>
        <v>7</v>
      </c>
      <c r="B7" s="45" cm="1">
        <f t="array" aca="1" ref="B7:E7" ca="1">OFFSET(CooksDistance_Excel0!$A$1,A7,1,1,4)</f>
        <v>69</v>
      </c>
      <c r="C7" s="45">
        <f ca="1"/>
        <v>39.36</v>
      </c>
      <c r="D7" s="45">
        <f ca="1"/>
        <v>28.2</v>
      </c>
      <c r="E7" s="45">
        <f ca="1"/>
        <v>14.16</v>
      </c>
      <c r="I7" s="45">
        <f ca="1"/>
        <v>14.976620469646926</v>
      </c>
      <c r="J7" s="45">
        <v>14.974017160843008</v>
      </c>
      <c r="N7" s="47">
        <v>6</v>
      </c>
      <c r="O7" s="48">
        <v>0.17456577299925247</v>
      </c>
    </row>
    <row r="8" spans="1:15" x14ac:dyDescent="0.2">
      <c r="A8" s="45">
        <f>IF(A7=(i-1),CooksDistance_Excel0!A8+1,A7+1)</f>
        <v>8</v>
      </c>
      <c r="B8" s="45" cm="1">
        <f t="array" aca="1" ref="B8:E8" ca="1">OFFSET(CooksDistance_Excel0!$A$1,A8,1,1,4)</f>
        <v>144.24</v>
      </c>
      <c r="C8" s="45">
        <f ca="1"/>
        <v>23.52</v>
      </c>
      <c r="D8" s="45">
        <f ca="1"/>
        <v>13.92</v>
      </c>
      <c r="E8" s="45">
        <f ca="1"/>
        <v>15.84</v>
      </c>
      <c r="I8" s="45">
        <f ca="1"/>
        <v>14.074050756435366</v>
      </c>
      <c r="J8" s="45">
        <v>14.075711941876424</v>
      </c>
      <c r="L8" s="25" t="s">
        <v>282</v>
      </c>
      <c r="N8" s="47">
        <v>7</v>
      </c>
      <c r="O8" s="48">
        <v>8.7782605350731023E-6</v>
      </c>
    </row>
    <row r="9" spans="1:15" x14ac:dyDescent="0.2">
      <c r="A9" s="45">
        <f>IF(A8=(i-1),CooksDistance_Excel0!A9+1,A8+1)</f>
        <v>9</v>
      </c>
      <c r="B9" s="45" cm="1">
        <f t="array" aca="1" ref="B9:E9" ca="1">OFFSET(CooksDistance_Excel0!$A$1,A9,1,1,4)</f>
        <v>10.32</v>
      </c>
      <c r="C9" s="45">
        <f ca="1"/>
        <v>2.52</v>
      </c>
      <c r="D9" s="45">
        <f ca="1"/>
        <v>1.2</v>
      </c>
      <c r="E9" s="45">
        <f ca="1"/>
        <v>5.76</v>
      </c>
      <c r="I9" s="45">
        <f ca="1"/>
        <v>14.546995049524069</v>
      </c>
      <c r="J9" s="45">
        <v>14.547543798602742</v>
      </c>
      <c r="L9" s="25" cm="1">
        <f t="array" aca="1" ref="L9" ca="1">SUMSQ(yhat - yhat_i)</f>
        <v>2.9584607287654169E-3</v>
      </c>
      <c r="N9" s="47">
        <v>8</v>
      </c>
      <c r="O9" s="48">
        <v>1.299351938873886E-3</v>
      </c>
    </row>
    <row r="10" spans="1:15" x14ac:dyDescent="0.2">
      <c r="A10" s="45">
        <f>IF(A9=(i-1),CooksDistance_Excel0!A10+1,A9+1)</f>
        <v>10</v>
      </c>
      <c r="B10" s="45" cm="1">
        <f t="array" aca="1" ref="B10:E10" ca="1">OFFSET(CooksDistance_Excel0!$A$1,A10,1,1,4)</f>
        <v>239.76</v>
      </c>
      <c r="C10" s="45">
        <f ca="1"/>
        <v>3.12</v>
      </c>
      <c r="D10" s="45">
        <f ca="1"/>
        <v>25.44</v>
      </c>
      <c r="E10" s="45">
        <f ca="1"/>
        <v>12.72</v>
      </c>
      <c r="I10" s="45">
        <f ca="1"/>
        <v>4.4729803593604149</v>
      </c>
      <c r="J10" s="45">
        <v>4.4728090354339098</v>
      </c>
      <c r="N10" s="47">
        <v>9</v>
      </c>
      <c r="O10" s="48">
        <v>4.5035210924796914E-3</v>
      </c>
    </row>
    <row r="11" spans="1:15" x14ac:dyDescent="0.2">
      <c r="A11" s="45">
        <f>IF(A10=(i-1),CooksDistance_Excel0!A11+1,A10+1)</f>
        <v>11</v>
      </c>
      <c r="B11" s="45" cm="1">
        <f t="array" aca="1" ref="B11:E11" ca="1">OFFSET(CooksDistance_Excel0!$A$1,A11,1,1,4)</f>
        <v>79.319999999999993</v>
      </c>
      <c r="C11" s="45">
        <f ca="1"/>
        <v>6.96</v>
      </c>
      <c r="D11" s="45">
        <f ca="1"/>
        <v>29.04</v>
      </c>
      <c r="E11" s="45">
        <f ca="1"/>
        <v>10.32</v>
      </c>
      <c r="I11" s="45">
        <f ca="1"/>
        <v>15.065537096804874</v>
      </c>
      <c r="J11" s="45">
        <v>15.061018467521627</v>
      </c>
      <c r="L11" s="25" t="s">
        <v>283</v>
      </c>
      <c r="N11" s="47">
        <v>10</v>
      </c>
      <c r="O11" s="48">
        <v>8.0884429795452673E-3</v>
      </c>
    </row>
    <row r="12" spans="1:15" x14ac:dyDescent="0.2">
      <c r="A12" s="45">
        <f>IF(A11=(i-1),CooksDistance_Excel0!A12+1,A11+1)</f>
        <v>12</v>
      </c>
      <c r="B12" s="45" cm="1">
        <f t="array" aca="1" ref="B12:E12" ca="1">OFFSET(CooksDistance_Excel0!$A$1,A12,1,1,4)</f>
        <v>257.64</v>
      </c>
      <c r="C12" s="45">
        <f ca="1"/>
        <v>28.8</v>
      </c>
      <c r="D12" s="45">
        <f ca="1"/>
        <v>4.8</v>
      </c>
      <c r="E12" s="45">
        <f ca="1"/>
        <v>20.88</v>
      </c>
      <c r="I12" s="45">
        <f ca="1"/>
        <v>8.4421050301654397</v>
      </c>
      <c r="J12" s="45">
        <v>8.4387590406706288</v>
      </c>
      <c r="L12" s="25">
        <f ca="1">L9/L3</f>
        <v>9.8615357625513891E-4</v>
      </c>
      <c r="N12" s="47">
        <v>11</v>
      </c>
      <c r="O12" s="48">
        <v>4.8573637132850369E-3</v>
      </c>
    </row>
    <row r="13" spans="1:15" x14ac:dyDescent="0.2">
      <c r="A13" s="45">
        <f>IF(A12=(i-1),CooksDistance_Excel0!A13+1,A12+1)</f>
        <v>13</v>
      </c>
      <c r="B13" s="45" cm="1">
        <f t="array" aca="1" ref="B13:E13" ca="1">OFFSET(CooksDistance_Excel0!$A$1,A13,1,1,4)</f>
        <v>28.56</v>
      </c>
      <c r="C13" s="45">
        <f ca="1"/>
        <v>42.12</v>
      </c>
      <c r="D13" s="45">
        <f ca="1"/>
        <v>79.08</v>
      </c>
      <c r="E13" s="45">
        <f ca="1"/>
        <v>11.04</v>
      </c>
      <c r="I13" s="45">
        <f ca="1"/>
        <v>20.74044038350797</v>
      </c>
      <c r="J13" s="45">
        <v>20.742155019120332</v>
      </c>
      <c r="N13" s="47">
        <v>12</v>
      </c>
      <c r="O13" s="48">
        <v>2.8380707681008943E-5</v>
      </c>
    </row>
    <row r="14" spans="1:15" x14ac:dyDescent="0.2">
      <c r="A14" s="45">
        <f>IF(A13=(i-1),CooksDistance_Excel0!A14+1,A13+1)</f>
        <v>14</v>
      </c>
      <c r="B14" s="45" cm="1">
        <f t="array" aca="1" ref="B14:E14" ca="1">OFFSET(CooksDistance_Excel0!$A$1,A14,1,1,4)</f>
        <v>117</v>
      </c>
      <c r="C14" s="45">
        <f ca="1"/>
        <v>9.1199999999999992</v>
      </c>
      <c r="D14" s="45">
        <f ca="1"/>
        <v>8.64</v>
      </c>
      <c r="E14" s="45">
        <f ca="1"/>
        <v>11.64</v>
      </c>
      <c r="I14" s="45">
        <f ca="1"/>
        <v>12.696407971102092</v>
      </c>
      <c r="J14" s="45">
        <v>12.692544880353193</v>
      </c>
      <c r="L14" s="25" t="s">
        <v>284</v>
      </c>
      <c r="N14" s="47">
        <v>13</v>
      </c>
      <c r="O14" s="48">
        <v>7.351188302857809E-3</v>
      </c>
    </row>
    <row r="15" spans="1:15" x14ac:dyDescent="0.2">
      <c r="A15" s="45">
        <f>IF(A14=(i-1),CooksDistance_Excel0!A15+1,A14+1)</f>
        <v>15</v>
      </c>
      <c r="B15" s="45" cm="1">
        <f t="array" aca="1" ref="B15:E15" ca="1">OFFSET(CooksDistance_Excel0!$A$1,A15,1,1,4)</f>
        <v>244.92</v>
      </c>
      <c r="C15" s="45">
        <f ca="1"/>
        <v>39.479999999999997</v>
      </c>
      <c r="D15" s="45">
        <f ca="1"/>
        <v>55.2</v>
      </c>
      <c r="E15" s="45">
        <f ca="1"/>
        <v>22.8</v>
      </c>
      <c r="I15" s="45">
        <f ca="1"/>
        <v>10.592342708563699</v>
      </c>
      <c r="J15" s="45">
        <v>10.591560576039848</v>
      </c>
      <c r="L15" s="25">
        <f>RSS</f>
        <v>801.8283785791499</v>
      </c>
      <c r="N15" s="47">
        <v>14</v>
      </c>
      <c r="O15" s="48">
        <v>1.3749736565975919E-3</v>
      </c>
    </row>
    <row r="16" spans="1:15" x14ac:dyDescent="0.2">
      <c r="A16" s="45">
        <f>IF(A15=(i-1),CooksDistance_Excel0!A16+1,A15+1)</f>
        <v>16</v>
      </c>
      <c r="B16" s="45" cm="1">
        <f t="array" aca="1" ref="B16:E16" ca="1">OFFSET(CooksDistance_Excel0!$A$1,A16,1,1,4)</f>
        <v>234.48</v>
      </c>
      <c r="C16" s="45">
        <f ca="1"/>
        <v>57.24</v>
      </c>
      <c r="D16" s="45">
        <f ca="1"/>
        <v>63.48</v>
      </c>
      <c r="E16" s="45">
        <f ca="1"/>
        <v>26.88</v>
      </c>
      <c r="I16" s="45">
        <f ca="1"/>
        <v>22.12398748438244</v>
      </c>
      <c r="J16" s="45">
        <v>22.121239660273289</v>
      </c>
      <c r="N16" s="47">
        <v>15</v>
      </c>
      <c r="O16" s="48">
        <v>4.0308539515930005E-4</v>
      </c>
    </row>
    <row r="17" spans="1:20" x14ac:dyDescent="0.2">
      <c r="A17" s="45">
        <f>IF(A16=(i-1),CooksDistance_Excel0!A17+1,A16+1)</f>
        <v>17</v>
      </c>
      <c r="B17" s="45" cm="1">
        <f t="array" aca="1" ref="B17:E17" ca="1">OFFSET(CooksDistance_Excel0!$A$1,A17,1,1,4)</f>
        <v>81.36</v>
      </c>
      <c r="C17" s="45">
        <f ca="1"/>
        <v>43.92</v>
      </c>
      <c r="D17" s="45">
        <f ca="1"/>
        <v>136.80000000000001</v>
      </c>
      <c r="E17" s="45">
        <f ca="1"/>
        <v>15</v>
      </c>
      <c r="I17" s="45">
        <f ca="1"/>
        <v>24.984196355939368</v>
      </c>
      <c r="J17" s="45">
        <v>24.983159419794543</v>
      </c>
      <c r="L17" s="25" t="s">
        <v>285</v>
      </c>
      <c r="N17" s="47">
        <v>16</v>
      </c>
      <c r="O17" s="48">
        <v>6.4838470921405444E-3</v>
      </c>
    </row>
    <row r="18" spans="1:20" x14ac:dyDescent="0.2">
      <c r="A18" s="45">
        <f>IF(A17=(i-1),CooksDistance_Excel0!A18+1,A17+1)</f>
        <v>18</v>
      </c>
      <c r="B18" s="45" cm="1">
        <f t="array" aca="1" ref="B18:E18" ca="1">OFFSET(CooksDistance_Excel0!$A$1,A18,1,1,4)</f>
        <v>337.68</v>
      </c>
      <c r="C18" s="45">
        <f ca="1"/>
        <v>47.52</v>
      </c>
      <c r="D18" s="45">
        <f ca="1"/>
        <v>66.959999999999994</v>
      </c>
      <c r="E18" s="45">
        <f ca="1"/>
        <v>29.28</v>
      </c>
      <c r="I18" s="45">
        <f ca="1"/>
        <v>15.399355133939393</v>
      </c>
      <c r="J18" s="45">
        <v>15.388388092439222</v>
      </c>
      <c r="L18" s="25">
        <f>RSS/n</f>
        <v>4.0091418928957498</v>
      </c>
      <c r="N18" s="47">
        <v>17</v>
      </c>
      <c r="O18" s="48">
        <v>1.2970803884185329E-3</v>
      </c>
      <c r="Q18" s="45" t="s">
        <v>286</v>
      </c>
    </row>
    <row r="19" spans="1:20" x14ac:dyDescent="0.2">
      <c r="A19" s="45">
        <f>IF(A18=(i-1),CooksDistance_Excel0!A19+1,A18+1)</f>
        <v>19</v>
      </c>
      <c r="B19" s="45" cm="1">
        <f t="array" aca="1" ref="B19:E19" ca="1">OFFSET(CooksDistance_Excel0!$A$1,A19,1,1,4)</f>
        <v>83.04</v>
      </c>
      <c r="C19" s="45">
        <f ca="1"/>
        <v>24.6</v>
      </c>
      <c r="D19" s="45">
        <f ca="1"/>
        <v>21.96</v>
      </c>
      <c r="E19" s="45">
        <f ca="1"/>
        <v>13.56</v>
      </c>
      <c r="I19" s="45">
        <f ca="1"/>
        <v>27.87352840239523</v>
      </c>
      <c r="J19" s="45">
        <v>27.869948590558813</v>
      </c>
      <c r="N19" s="47">
        <v>18</v>
      </c>
      <c r="O19" s="48">
        <v>4.4248468508790708E-3</v>
      </c>
      <c r="Q19" s="45">
        <f>_xlfn.F.INV(0.95,p,n)</f>
        <v>2.6497516433979507</v>
      </c>
    </row>
    <row r="20" spans="1:20" x14ac:dyDescent="0.2">
      <c r="A20" s="45">
        <f>IF(A19=(i-1),CooksDistance_Excel0!A20+1,A19+1)</f>
        <v>20</v>
      </c>
      <c r="B20" s="45" cm="1">
        <f t="array" aca="1" ref="B20:E20" ca="1">OFFSET(CooksDistance_Excel0!$A$1,A20,1,1,4)</f>
        <v>176.76</v>
      </c>
      <c r="C20" s="45">
        <f ca="1"/>
        <v>28.68</v>
      </c>
      <c r="D20" s="45">
        <f ca="1"/>
        <v>22.92</v>
      </c>
      <c r="E20" s="45">
        <f ca="1"/>
        <v>17.52</v>
      </c>
      <c r="I20" s="45">
        <f ca="1"/>
        <v>11.941891991616377</v>
      </c>
      <c r="J20" s="45">
        <v>11.942018470942564</v>
      </c>
      <c r="L20" s="25" t="s">
        <v>177</v>
      </c>
      <c r="N20" s="47">
        <v>19</v>
      </c>
      <c r="O20" s="48">
        <v>2.3250601761911067E-3</v>
      </c>
    </row>
    <row r="21" spans="1:20" x14ac:dyDescent="0.2">
      <c r="A21" s="45">
        <f>IF(A20=(i-1),CooksDistance_Excel0!A21+1,A20+1)</f>
        <v>21</v>
      </c>
      <c r="B21" s="45" cm="1">
        <f t="array" aca="1" ref="B21:E21" ca="1">OFFSET(CooksDistance_Excel0!$A$1,A21,1,1,4)</f>
        <v>262.08</v>
      </c>
      <c r="C21" s="45">
        <f ca="1"/>
        <v>33.24</v>
      </c>
      <c r="D21" s="45">
        <f ca="1"/>
        <v>64.08</v>
      </c>
      <c r="E21" s="45">
        <f ca="1"/>
        <v>21.6</v>
      </c>
      <c r="I21" s="45">
        <f ca="1"/>
        <v>16.999274948970157</v>
      </c>
      <c r="J21" s="45">
        <v>16.999287518727918</v>
      </c>
      <c r="L21" s="25">
        <f ca="1">L12/L18</f>
        <v>2.4597622199469055E-4</v>
      </c>
      <c r="N21" s="47">
        <v>20</v>
      </c>
      <c r="O21" s="48">
        <v>1.5295408624696924E-4</v>
      </c>
    </row>
    <row r="22" spans="1:20" x14ac:dyDescent="0.2">
      <c r="A22" s="45">
        <f>IF(A21=(i-1),CooksDistance_Excel0!A22+1,A21+1)</f>
        <v>22</v>
      </c>
      <c r="B22" s="45" cm="1">
        <f t="array" aca="1" ref="B22:E22" ca="1">OFFSET(CooksDistance_Excel0!$A$1,A22,1,1,4)</f>
        <v>284.88</v>
      </c>
      <c r="C22" s="45">
        <f ca="1"/>
        <v>6.12</v>
      </c>
      <c r="D22" s="45">
        <f ca="1"/>
        <v>28.2</v>
      </c>
      <c r="E22" s="45">
        <f ca="1"/>
        <v>15</v>
      </c>
      <c r="I22" s="45">
        <f ca="1"/>
        <v>21.725793058438821</v>
      </c>
      <c r="J22" s="45">
        <v>21.720920732501128</v>
      </c>
      <c r="N22" s="47">
        <v>21</v>
      </c>
      <c r="O22" s="48">
        <v>1.6978794417626824E-5</v>
      </c>
    </row>
    <row r="23" spans="1:20" x14ac:dyDescent="0.2">
      <c r="A23" s="45">
        <f>IF(A22=(i-1),CooksDistance_Excel0!A23+1,A22+1)</f>
        <v>23</v>
      </c>
      <c r="B23" s="45" cm="1">
        <f t="array" aca="1" ref="B23:E23" ca="1">OFFSET(CooksDistance_Excel0!$A$1,A23,1,1,4)</f>
        <v>15.84</v>
      </c>
      <c r="C23" s="45">
        <f ca="1"/>
        <v>19.079999999999998</v>
      </c>
      <c r="D23" s="45">
        <f ca="1"/>
        <v>59.52</v>
      </c>
      <c r="E23" s="45">
        <f ca="1"/>
        <v>6.72</v>
      </c>
      <c r="I23" s="45">
        <f ca="1"/>
        <v>17.693344558679357</v>
      </c>
      <c r="J23" s="45">
        <v>17.688645840426545</v>
      </c>
      <c r="N23" s="47">
        <v>22</v>
      </c>
      <c r="O23" s="48">
        <v>1.1778380721802102E-2</v>
      </c>
    </row>
    <row r="24" spans="1:20" x14ac:dyDescent="0.2">
      <c r="A24" s="45">
        <f>IF(A23=(i-1),CooksDistance_Excel0!A24+1,A23+1)</f>
        <v>24</v>
      </c>
      <c r="B24" s="45" cm="1">
        <f t="array" aca="1" ref="B24:E24" ca="1">OFFSET(CooksDistance_Excel0!$A$1,A24,1,1,4)</f>
        <v>273.95999999999998</v>
      </c>
      <c r="C24" s="45">
        <f ca="1"/>
        <v>20.28</v>
      </c>
      <c r="D24" s="45">
        <f ca="1"/>
        <v>31.44</v>
      </c>
      <c r="E24" s="45">
        <f ca="1"/>
        <v>18.600000000000001</v>
      </c>
      <c r="I24" s="45">
        <f ca="1"/>
        <v>7.7918188857182447</v>
      </c>
      <c r="J24" s="45">
        <v>7.786980364275947</v>
      </c>
      <c r="N24" s="47">
        <v>23</v>
      </c>
      <c r="O24" s="48">
        <v>2.5017412063651177E-3</v>
      </c>
      <c r="Q24" s="49"/>
      <c r="R24" s="50"/>
      <c r="S24" s="50"/>
      <c r="T24" s="51"/>
    </row>
    <row r="25" spans="1:20" x14ac:dyDescent="0.2">
      <c r="A25" s="45">
        <f>IF(A24=(i-1),CooksDistance_Excel0!A25+1,A24+1)</f>
        <v>25</v>
      </c>
      <c r="B25" s="45" cm="1">
        <f t="array" aca="1" ref="B25:E25" ca="1">OFFSET(CooksDistance_Excel0!$A$1,A25,1,1,4)</f>
        <v>74.760000000000005</v>
      </c>
      <c r="C25" s="45">
        <f ca="1"/>
        <v>15.12</v>
      </c>
      <c r="D25" s="45">
        <f ca="1"/>
        <v>21.96</v>
      </c>
      <c r="E25" s="45">
        <f ca="1"/>
        <v>11.64</v>
      </c>
      <c r="I25" s="45">
        <f ca="1"/>
        <v>19.858027814341504</v>
      </c>
      <c r="J25" s="45">
        <v>19.855119474157753</v>
      </c>
      <c r="N25" s="47">
        <v>24</v>
      </c>
      <c r="O25" s="48">
        <v>1.4327856860337463E-3</v>
      </c>
      <c r="Q25" s="52"/>
      <c r="R25" s="53" t="s">
        <v>290</v>
      </c>
      <c r="S25" s="53"/>
      <c r="T25" s="54"/>
    </row>
    <row r="26" spans="1:20" x14ac:dyDescent="0.2">
      <c r="A26" s="45">
        <f>IF(A25=(i-1),CooksDistance_Excel0!A26+1,A25+1)</f>
        <v>26</v>
      </c>
      <c r="B26" s="45" cm="1">
        <f t="array" aca="1" ref="B26:E26" ca="1">OFFSET(CooksDistance_Excel0!$A$1,A26,1,1,4)</f>
        <v>315.48</v>
      </c>
      <c r="C26" s="45">
        <f ca="1"/>
        <v>4.2</v>
      </c>
      <c r="D26" s="45">
        <f ca="1"/>
        <v>23.4</v>
      </c>
      <c r="E26" s="45">
        <f ca="1"/>
        <v>14.4</v>
      </c>
      <c r="I26" s="45">
        <f ca="1"/>
        <v>9.7770582007266924</v>
      </c>
      <c r="J26" s="45">
        <v>9.7758226461872955</v>
      </c>
      <c r="N26" s="47">
        <v>25</v>
      </c>
      <c r="O26" s="48">
        <v>3.71825189700087E-3</v>
      </c>
      <c r="Q26" s="52"/>
      <c r="R26" s="58" t="s">
        <v>292</v>
      </c>
      <c r="S26" s="53"/>
      <c r="T26" s="54"/>
    </row>
    <row r="27" spans="1:20" x14ac:dyDescent="0.2">
      <c r="A27" s="45">
        <f>IF(A26=(i-1),CooksDistance_Excel0!A27+1,A26+1)</f>
        <v>27</v>
      </c>
      <c r="B27" s="45" cm="1">
        <f t="array" aca="1" ref="B27:E27" ca="1">OFFSET(CooksDistance_Excel0!$A$1,A27,1,1,4)</f>
        <v>171.48</v>
      </c>
      <c r="C27" s="45">
        <f ca="1"/>
        <v>35.159999999999997</v>
      </c>
      <c r="D27" s="45">
        <f ca="1"/>
        <v>15.12</v>
      </c>
      <c r="E27" s="45">
        <f ca="1"/>
        <v>18</v>
      </c>
      <c r="I27" s="45">
        <f ca="1"/>
        <v>18.736644959623</v>
      </c>
      <c r="J27" s="45">
        <v>18.732046325482646</v>
      </c>
      <c r="N27" s="47">
        <v>26</v>
      </c>
      <c r="O27" s="48">
        <v>3.9567822079772497E-2</v>
      </c>
      <c r="Q27" s="52"/>
      <c r="R27" s="53"/>
      <c r="S27" s="53"/>
      <c r="T27" s="54"/>
    </row>
    <row r="28" spans="1:20" x14ac:dyDescent="0.2">
      <c r="A28" s="45">
        <f>IF(A27=(i-1),CooksDistance_Excel0!A28+1,A27+1)</f>
        <v>28</v>
      </c>
      <c r="B28" s="45" cm="1">
        <f t="array" aca="1" ref="B28:E28" ca="1">OFFSET(CooksDistance_Excel0!$A$1,A28,1,1,4)</f>
        <v>288.12</v>
      </c>
      <c r="C28" s="45">
        <f ca="1"/>
        <v>20.04</v>
      </c>
      <c r="D28" s="45">
        <f ca="1"/>
        <v>27.48</v>
      </c>
      <c r="E28" s="45">
        <f ca="1"/>
        <v>19.079999999999998</v>
      </c>
      <c r="I28" s="45">
        <f ca="1"/>
        <v>17.985452641107496</v>
      </c>
      <c r="J28" s="45">
        <v>17.987417146084699</v>
      </c>
      <c r="N28" s="47">
        <v>27</v>
      </c>
      <c r="O28" s="48">
        <v>1.5110484988751594E-7</v>
      </c>
      <c r="Q28" s="55"/>
      <c r="R28" s="56"/>
      <c r="S28" s="56"/>
      <c r="T28" s="57"/>
    </row>
    <row r="29" spans="1:20" x14ac:dyDescent="0.2">
      <c r="A29" s="45">
        <f>IF(A28=(i-1),CooksDistance_Excel0!A29+1,A28+1)</f>
        <v>29</v>
      </c>
      <c r="B29" s="45" cm="1">
        <f t="array" aca="1" ref="B29:E29" ca="1">OFFSET(CooksDistance_Excel0!$A$1,A29,1,1,4)</f>
        <v>298.56</v>
      </c>
      <c r="C29" s="45">
        <f ca="1"/>
        <v>32.520000000000003</v>
      </c>
      <c r="D29" s="45">
        <f ca="1"/>
        <v>27.48</v>
      </c>
      <c r="E29" s="45">
        <f ca="1"/>
        <v>22.68</v>
      </c>
      <c r="I29" s="45">
        <f ca="1"/>
        <v>20.46456150055274</v>
      </c>
      <c r="J29" s="45">
        <v>20.462008122194021</v>
      </c>
      <c r="N29" s="47">
        <v>28</v>
      </c>
      <c r="O29" s="48">
        <v>2.0343528768461076E-3</v>
      </c>
    </row>
    <row r="30" spans="1:20" x14ac:dyDescent="0.2">
      <c r="A30" s="45">
        <f>IF(A29=(i-1),CooksDistance_Excel0!A30+1,A29+1)</f>
        <v>30</v>
      </c>
      <c r="B30" s="45" cm="1">
        <f t="array" aca="1" ref="B30:E30" ca="1">OFFSET(CooksDistance_Excel0!$A$1,A30,1,1,4)</f>
        <v>84.72</v>
      </c>
      <c r="C30" s="45">
        <f ca="1"/>
        <v>19.2</v>
      </c>
      <c r="D30" s="45">
        <f ca="1"/>
        <v>48.96</v>
      </c>
      <c r="E30" s="45">
        <f ca="1"/>
        <v>12.6</v>
      </c>
      <c r="I30" s="45">
        <f ca="1"/>
        <v>23.29340297595413</v>
      </c>
      <c r="J30" s="45">
        <v>23.292645631887559</v>
      </c>
      <c r="N30" s="47">
        <v>29</v>
      </c>
      <c r="O30" s="48">
        <v>4.3654885543586801E-4</v>
      </c>
    </row>
    <row r="31" spans="1:20" x14ac:dyDescent="0.2">
      <c r="A31" s="45">
        <f>IF(A30=(i-1),CooksDistance_Excel0!A31+1,A30+1)</f>
        <v>31</v>
      </c>
      <c r="B31" s="45" cm="1">
        <f t="array" aca="1" ref="B31:E31" ca="1">OFFSET(CooksDistance_Excel0!$A$1,A31,1,1,4)</f>
        <v>351.48</v>
      </c>
      <c r="C31" s="45">
        <f ca="1"/>
        <v>33.96</v>
      </c>
      <c r="D31" s="45">
        <f ca="1"/>
        <v>51.84</v>
      </c>
      <c r="E31" s="45">
        <f ca="1"/>
        <v>25.68</v>
      </c>
      <c r="I31" s="45">
        <f ca="1"/>
        <v>10.976808435369296</v>
      </c>
      <c r="J31" s="45">
        <v>10.972828671802468</v>
      </c>
      <c r="N31" s="47">
        <v>30</v>
      </c>
      <c r="O31" s="48">
        <v>2.842917138485738E-3</v>
      </c>
    </row>
    <row r="32" spans="1:20" x14ac:dyDescent="0.2">
      <c r="A32" s="45">
        <f>IF(A31=(i-1),CooksDistance_Excel0!A32+1,A31+1)</f>
        <v>32</v>
      </c>
      <c r="B32" s="45" cm="1">
        <f t="array" aca="1" ref="B32:E32" ca="1">OFFSET(CooksDistance_Excel0!$A$1,A32,1,1,4)</f>
        <v>135.47999999999999</v>
      </c>
      <c r="C32" s="45">
        <f ca="1"/>
        <v>20.88</v>
      </c>
      <c r="D32" s="45">
        <f ca="1"/>
        <v>46.32</v>
      </c>
      <c r="E32" s="45">
        <f ca="1"/>
        <v>14.28</v>
      </c>
      <c r="I32" s="45">
        <f ca="1"/>
        <v>25.964572615691452</v>
      </c>
      <c r="J32" s="45">
        <v>25.960720563234691</v>
      </c>
      <c r="N32" s="47">
        <v>31</v>
      </c>
      <c r="O32" s="48">
        <v>1.4156073278404399E-4</v>
      </c>
    </row>
    <row r="33" spans="1:15" x14ac:dyDescent="0.2">
      <c r="A33" s="45">
        <f>IF(A32=(i-1),CooksDistance_Excel0!A33+1,A32+1)</f>
        <v>33</v>
      </c>
      <c r="B33" s="45" cm="1">
        <f t="array" aca="1" ref="B33:E33" ca="1">OFFSET(CooksDistance_Excel0!$A$1,A33,1,1,4)</f>
        <v>116.64</v>
      </c>
      <c r="C33" s="45">
        <f ca="1"/>
        <v>1.8</v>
      </c>
      <c r="D33" s="45">
        <f ca="1"/>
        <v>36</v>
      </c>
      <c r="E33" s="45">
        <f ca="1"/>
        <v>11.52</v>
      </c>
      <c r="I33" s="45">
        <f ca="1"/>
        <v>13.619047121185808</v>
      </c>
      <c r="J33" s="45">
        <v>13.615311485173169</v>
      </c>
      <c r="N33" s="47">
        <v>32</v>
      </c>
      <c r="O33" s="48">
        <v>3.0138943494488246E-4</v>
      </c>
    </row>
    <row r="34" spans="1:15" x14ac:dyDescent="0.2">
      <c r="A34" s="45">
        <f>IF(A33=(i-1),CooksDistance_Excel0!A34+1,A33+1)</f>
        <v>34</v>
      </c>
      <c r="B34" s="45" cm="1">
        <f t="array" aca="1" ref="B34:E34" ca="1">OFFSET(CooksDistance_Excel0!$A$1,A34,1,1,4)</f>
        <v>318.72000000000003</v>
      </c>
      <c r="C34" s="45">
        <f ca="1"/>
        <v>24</v>
      </c>
      <c r="D34" s="45">
        <f ca="1"/>
        <v>0.36</v>
      </c>
      <c r="E34" s="45">
        <f ca="1"/>
        <v>20.88</v>
      </c>
      <c r="I34" s="45">
        <f ca="1"/>
        <v>9.171865506023309</v>
      </c>
      <c r="J34" s="45">
        <v>9.1666597701924974</v>
      </c>
      <c r="N34" s="47">
        <v>33</v>
      </c>
      <c r="O34" s="48">
        <v>8.8774650900074071E-3</v>
      </c>
    </row>
    <row r="35" spans="1:15" x14ac:dyDescent="0.2">
      <c r="A35" s="45">
        <f>IF(A34=(i-1),CooksDistance_Excel0!A35+1,A34+1)</f>
        <v>35</v>
      </c>
      <c r="B35" s="45" cm="1">
        <f t="array" aca="1" ref="B35:E35" ca="1">OFFSET(CooksDistance_Excel0!$A$1,A35,1,1,4)</f>
        <v>114.84</v>
      </c>
      <c r="C35" s="45">
        <f ca="1"/>
        <v>1.68</v>
      </c>
      <c r="D35" s="45">
        <f ca="1"/>
        <v>8.8800000000000008</v>
      </c>
      <c r="E35" s="45">
        <f ca="1"/>
        <v>11.4</v>
      </c>
      <c r="I35" s="45">
        <f ca="1"/>
        <v>22.635978291967746</v>
      </c>
      <c r="J35" s="45">
        <v>22.637121951437233</v>
      </c>
      <c r="N35" s="47">
        <v>34</v>
      </c>
      <c r="O35" s="48">
        <v>6.9553339337475898E-3</v>
      </c>
    </row>
    <row r="36" spans="1:15" x14ac:dyDescent="0.2">
      <c r="A36" s="45">
        <f>IF(A35=(i-1),CooksDistance_Excel0!A36+1,A35+1)</f>
        <v>36</v>
      </c>
      <c r="B36" s="45" cm="1">
        <f t="array" aca="1" ref="B36:E36" ca="1">OFFSET(CooksDistance_Excel0!$A$1,A36,1,1,4)</f>
        <v>348.84</v>
      </c>
      <c r="C36" s="45">
        <f ca="1"/>
        <v>4.92</v>
      </c>
      <c r="D36" s="45">
        <f ca="1"/>
        <v>10.199999999999999</v>
      </c>
      <c r="E36" s="45">
        <f ca="1"/>
        <v>15.36</v>
      </c>
      <c r="I36" s="45">
        <f ca="1"/>
        <v>9.0917049848615772</v>
      </c>
      <c r="J36" s="45">
        <v>9.0897966176545566</v>
      </c>
      <c r="N36" s="47">
        <v>35</v>
      </c>
      <c r="O36" s="48">
        <v>8.6731166116980774E-3</v>
      </c>
    </row>
    <row r="37" spans="1:15" x14ac:dyDescent="0.2">
      <c r="A37" s="45">
        <f>IF(A36=(i-1),CooksDistance_Excel0!A37+1,A36+1)</f>
        <v>37</v>
      </c>
      <c r="B37" s="45" cm="1">
        <f t="array" aca="1" ref="B37:E37" ca="1">OFFSET(CooksDistance_Excel0!$A$1,A37,1,1,4)</f>
        <v>320.27999999999997</v>
      </c>
      <c r="C37" s="45">
        <f ca="1"/>
        <v>52.56</v>
      </c>
      <c r="D37" s="45">
        <f ca="1"/>
        <v>6</v>
      </c>
      <c r="E37" s="45">
        <f ca="1"/>
        <v>30.48</v>
      </c>
      <c r="I37" s="45">
        <f ca="1"/>
        <v>20.411290352679377</v>
      </c>
      <c r="J37" s="45">
        <v>20.4081914182165</v>
      </c>
      <c r="N37" s="47">
        <v>36</v>
      </c>
      <c r="O37" s="48">
        <v>6.9762413259775446E-2</v>
      </c>
    </row>
    <row r="38" spans="1:15" x14ac:dyDescent="0.2">
      <c r="A38" s="45">
        <f>IF(A37=(i-1),CooksDistance_Excel0!A38+1,A37+1)</f>
        <v>38</v>
      </c>
      <c r="B38" s="45" cm="1">
        <f t="array" aca="1" ref="B38:E38" ca="1">OFFSET(CooksDistance_Excel0!$A$1,A38,1,1,4)</f>
        <v>89.64</v>
      </c>
      <c r="C38" s="45">
        <f ca="1"/>
        <v>59.28</v>
      </c>
      <c r="D38" s="45">
        <f ca="1"/>
        <v>54.84</v>
      </c>
      <c r="E38" s="45">
        <f ca="1"/>
        <v>17.64</v>
      </c>
      <c r="I38" s="45">
        <f ca="1"/>
        <v>28.082369400143637</v>
      </c>
      <c r="J38" s="45">
        <v>28.087080620771996</v>
      </c>
      <c r="N38" s="47">
        <v>37</v>
      </c>
      <c r="O38" s="48">
        <v>2.0817592518795388E-2</v>
      </c>
    </row>
    <row r="39" spans="1:15" x14ac:dyDescent="0.2">
      <c r="A39" s="45">
        <f>IF(A38=(i-1),CooksDistance_Excel0!A39+1,A38+1)</f>
        <v>39</v>
      </c>
      <c r="B39" s="45" cm="1">
        <f t="array" aca="1" ref="B39:E39" ca="1">OFFSET(CooksDistance_Excel0!$A$1,A39,1,1,4)</f>
        <v>51.72</v>
      </c>
      <c r="C39" s="45">
        <f ca="1"/>
        <v>32.04</v>
      </c>
      <c r="D39" s="45">
        <f ca="1"/>
        <v>42.12</v>
      </c>
      <c r="E39" s="45">
        <f ca="1"/>
        <v>12.12</v>
      </c>
      <c r="I39" s="45">
        <f ca="1"/>
        <v>18.746916305862594</v>
      </c>
      <c r="J39" s="45">
        <v>18.748173346434889</v>
      </c>
      <c r="N39" s="47">
        <v>38</v>
      </c>
      <c r="O39" s="48">
        <v>2.694634743535494E-3</v>
      </c>
    </row>
    <row r="40" spans="1:15" x14ac:dyDescent="0.2">
      <c r="A40" s="45">
        <f>IF(A39=(i-1),CooksDistance_Excel0!A40+1,A39+1)</f>
        <v>40</v>
      </c>
      <c r="B40" s="45" cm="1">
        <f t="array" aca="1" ref="B40:E40" ca="1">OFFSET(CooksDistance_Excel0!$A$1,A40,1,1,4)</f>
        <v>273.60000000000002</v>
      </c>
      <c r="C40" s="45">
        <f ca="1"/>
        <v>45.24</v>
      </c>
      <c r="D40" s="45">
        <f ca="1"/>
        <v>38.4</v>
      </c>
      <c r="E40" s="45">
        <f ca="1"/>
        <v>25.8</v>
      </c>
      <c r="I40" s="45">
        <f ca="1"/>
        <v>11.891433011405041</v>
      </c>
      <c r="J40" s="45">
        <v>11.890417241414628</v>
      </c>
      <c r="N40" s="47">
        <v>39</v>
      </c>
      <c r="O40" s="48">
        <v>5.8406151876170199E-5</v>
      </c>
    </row>
    <row r="41" spans="1:15" x14ac:dyDescent="0.2">
      <c r="A41" s="45">
        <f>IF(A40=(i-1),CooksDistance_Excel0!A41+1,A40+1)</f>
        <v>41</v>
      </c>
      <c r="B41" s="45" cm="1">
        <f t="array" aca="1" ref="B41:E41" ca="1">OFFSET(CooksDistance_Excel0!$A$1,A41,1,1,4)</f>
        <v>243</v>
      </c>
      <c r="C41" s="45">
        <f ca="1"/>
        <v>26.76</v>
      </c>
      <c r="D41" s="45">
        <f ca="1"/>
        <v>37.92</v>
      </c>
      <c r="E41" s="45">
        <f ca="1"/>
        <v>19.920000000000002</v>
      </c>
      <c r="I41" s="45">
        <f ca="1"/>
        <v>24.537159195584806</v>
      </c>
      <c r="J41" s="45">
        <v>24.537132472496552</v>
      </c>
      <c r="N41" s="47">
        <v>40</v>
      </c>
      <c r="O41" s="48">
        <v>1.9512355220955306E-3</v>
      </c>
    </row>
    <row r="42" spans="1:15" x14ac:dyDescent="0.2">
      <c r="A42" s="45">
        <f>IF(A41=(i-1),CooksDistance_Excel0!A42+1,A41+1)</f>
        <v>42</v>
      </c>
      <c r="B42" s="45" cm="1">
        <f t="array" aca="1" ref="B42:E42" ca="1">OFFSET(CooksDistance_Excel0!$A$1,A42,1,1,4)</f>
        <v>212.4</v>
      </c>
      <c r="C42" s="45">
        <f ca="1"/>
        <v>40.08</v>
      </c>
      <c r="D42" s="45">
        <f ca="1"/>
        <v>46.44</v>
      </c>
      <c r="E42" s="45">
        <f ca="1"/>
        <v>20.52</v>
      </c>
      <c r="I42" s="45">
        <f ca="1"/>
        <v>19.65572743449259</v>
      </c>
      <c r="J42" s="45">
        <v>19.653197605573361</v>
      </c>
      <c r="N42" s="47">
        <v>41</v>
      </c>
      <c r="O42" s="48">
        <v>4.298974917054883E-5</v>
      </c>
    </row>
    <row r="43" spans="1:15" x14ac:dyDescent="0.2">
      <c r="A43" s="45">
        <f>IF(A42=(i-1),CooksDistance_Excel0!A43+1,A42+1)</f>
        <v>43</v>
      </c>
      <c r="B43" s="45" cm="1">
        <f t="array" aca="1" ref="B43:E43" ca="1">OFFSET(CooksDistance_Excel0!$A$1,A43,1,1,4)</f>
        <v>352.32</v>
      </c>
      <c r="C43" s="45">
        <f ca="1"/>
        <v>33.24</v>
      </c>
      <c r="D43" s="45">
        <f ca="1"/>
        <v>2.16</v>
      </c>
      <c r="E43" s="45">
        <f ca="1"/>
        <v>24.84</v>
      </c>
      <c r="I43" s="45">
        <f ca="1"/>
        <v>20.756560613732432</v>
      </c>
      <c r="J43" s="45">
        <v>20.755179839266777</v>
      </c>
      <c r="N43" s="47">
        <v>42</v>
      </c>
      <c r="O43" s="48">
        <v>3.6981340689609225E-5</v>
      </c>
    </row>
    <row r="44" spans="1:15" x14ac:dyDescent="0.2">
      <c r="A44" s="45">
        <f>IF(A43=(i-1),CooksDistance_Excel0!A44+1,A43+1)</f>
        <v>44</v>
      </c>
      <c r="B44" s="45" cm="1">
        <f t="array" aca="1" ref="B44:E44" ca="1">OFFSET(CooksDistance_Excel0!$A$1,A44,1,1,4)</f>
        <v>248.28</v>
      </c>
      <c r="C44" s="45">
        <f ca="1"/>
        <v>10.08</v>
      </c>
      <c r="D44" s="45">
        <f ca="1"/>
        <v>31.68</v>
      </c>
      <c r="E44" s="45">
        <f ca="1"/>
        <v>15.48</v>
      </c>
      <c r="I44" s="45">
        <f ca="1"/>
        <v>25.912877097578708</v>
      </c>
      <c r="J44" s="45">
        <v>25.91496390758634</v>
      </c>
      <c r="N44" s="47">
        <v>43</v>
      </c>
      <c r="O44" s="48">
        <v>3.3487611056606148E-3</v>
      </c>
    </row>
    <row r="45" spans="1:15" x14ac:dyDescent="0.2">
      <c r="A45" s="45">
        <f>IF(A44=(i-1),CooksDistance_Excel0!A45+1,A44+1)</f>
        <v>45</v>
      </c>
      <c r="B45" s="45" cm="1">
        <f t="array" aca="1" ref="B45:E45" ca="1">OFFSET(CooksDistance_Excel0!$A$1,A45,1,1,4)</f>
        <v>30.12</v>
      </c>
      <c r="C45" s="45">
        <f ca="1"/>
        <v>30.84</v>
      </c>
      <c r="D45" s="45">
        <f ca="1"/>
        <v>51.96</v>
      </c>
      <c r="E45" s="45">
        <f ca="1"/>
        <v>10.199999999999999</v>
      </c>
      <c r="I45" s="45">
        <f ca="1"/>
        <v>16.760922782810951</v>
      </c>
      <c r="J45" s="45">
        <v>16.756628207967264</v>
      </c>
      <c r="N45" s="47">
        <v>44</v>
      </c>
      <c r="O45" s="48">
        <v>1.8073569021754333E-3</v>
      </c>
    </row>
    <row r="46" spans="1:15" x14ac:dyDescent="0.2">
      <c r="A46" s="45">
        <f>IF(A45=(i-1),CooksDistance_Excel0!A46+1,A45+1)</f>
        <v>46</v>
      </c>
      <c r="B46" s="45" cm="1">
        <f t="array" aca="1" ref="B46:E46" ca="1">OFFSET(CooksDistance_Excel0!$A$1,A46,1,1,4)</f>
        <v>210.12</v>
      </c>
      <c r="C46" s="45">
        <f ca="1"/>
        <v>27</v>
      </c>
      <c r="D46" s="45">
        <f ca="1"/>
        <v>37.799999999999997</v>
      </c>
      <c r="E46" s="45">
        <f ca="1"/>
        <v>17.88</v>
      </c>
      <c r="I46" s="45">
        <f ca="1"/>
        <v>10.66770985891938</v>
      </c>
      <c r="J46" s="45">
        <v>10.665455947738227</v>
      </c>
      <c r="N46" s="47">
        <v>45</v>
      </c>
      <c r="O46" s="48">
        <v>3.2408395866651311E-4</v>
      </c>
    </row>
    <row r="47" spans="1:15" x14ac:dyDescent="0.2">
      <c r="A47" s="45">
        <f>IF(A46=(i-1),CooksDistance_Excel0!A47+1,A46+1)</f>
        <v>47</v>
      </c>
      <c r="B47" s="45" cm="1">
        <f t="array" aca="1" ref="B47:E47" ca="1">OFFSET(CooksDistance_Excel0!$A$1,A47,1,1,4)</f>
        <v>107.64</v>
      </c>
      <c r="C47" s="45">
        <f ca="1"/>
        <v>11.88</v>
      </c>
      <c r="D47" s="45">
        <f ca="1"/>
        <v>42.84</v>
      </c>
      <c r="E47" s="45">
        <f ca="1"/>
        <v>12.72</v>
      </c>
      <c r="I47" s="45">
        <f ca="1"/>
        <v>18.196094462086499</v>
      </c>
      <c r="J47" s="45">
        <v>18.193827766225354</v>
      </c>
      <c r="N47" s="47">
        <v>46</v>
      </c>
      <c r="O47" s="48">
        <v>4.6164418950284479E-5</v>
      </c>
    </row>
    <row r="48" spans="1:15" x14ac:dyDescent="0.2">
      <c r="A48" s="45">
        <f>IF(A47=(i-1),CooksDistance_Excel0!A48+1,A47+1)</f>
        <v>48</v>
      </c>
      <c r="B48" s="45" cm="1">
        <f t="array" aca="1" ref="B48:E48" ca="1">OFFSET(CooksDistance_Excel0!$A$1,A48,1,1,4)</f>
        <v>287.88</v>
      </c>
      <c r="C48" s="45">
        <f ca="1"/>
        <v>49.8</v>
      </c>
      <c r="D48" s="45">
        <f ca="1"/>
        <v>22.2</v>
      </c>
      <c r="E48" s="45">
        <f ca="1"/>
        <v>27.84</v>
      </c>
      <c r="I48" s="45">
        <f ca="1"/>
        <v>10.652539634821771</v>
      </c>
      <c r="J48" s="45">
        <v>10.64806407921888</v>
      </c>
      <c r="N48" s="47">
        <v>47</v>
      </c>
      <c r="O48" s="48">
        <v>4.7343170767061458E-3</v>
      </c>
    </row>
    <row r="49" spans="1:15" x14ac:dyDescent="0.2">
      <c r="A49" s="45">
        <f>IF(A48=(i-1),CooksDistance_Excel0!A49+1,A48+1)</f>
        <v>49</v>
      </c>
      <c r="B49" s="45" cm="1">
        <f t="array" aca="1" ref="B49:E49" ca="1">OFFSET(CooksDistance_Excel0!$A$1,A49,1,1,4)</f>
        <v>272.64</v>
      </c>
      <c r="C49" s="45">
        <f ca="1"/>
        <v>18.96</v>
      </c>
      <c r="D49" s="45">
        <f ca="1"/>
        <v>59.88</v>
      </c>
      <c r="E49" s="45">
        <f ca="1"/>
        <v>17.760000000000002</v>
      </c>
      <c r="I49" s="45">
        <f ca="1"/>
        <v>26.064620630968044</v>
      </c>
      <c r="J49" s="45">
        <v>26.067155874034754</v>
      </c>
      <c r="N49" s="47">
        <v>48</v>
      </c>
      <c r="O49" s="48">
        <v>6.5342432576492556E-3</v>
      </c>
    </row>
    <row r="50" spans="1:15" x14ac:dyDescent="0.2">
      <c r="A50" s="45">
        <f>IF(A49=(i-1),CooksDistance_Excel0!A50+1,A49+1)</f>
        <v>50</v>
      </c>
      <c r="B50" s="45" cm="1">
        <f t="array" aca="1" ref="B50:E50" ca="1">OFFSET(CooksDistance_Excel0!$A$1,A50,1,1,4)</f>
        <v>80.28</v>
      </c>
      <c r="C50" s="45">
        <f ca="1"/>
        <v>14.04</v>
      </c>
      <c r="D50" s="45">
        <f ca="1"/>
        <v>44.16</v>
      </c>
      <c r="E50" s="45">
        <f ca="1"/>
        <v>11.64</v>
      </c>
      <c r="I50" s="45">
        <f ca="1"/>
        <v>19.522905568825095</v>
      </c>
      <c r="J50" s="45">
        <v>19.516344217696567</v>
      </c>
      <c r="N50" s="47">
        <v>49</v>
      </c>
      <c r="O50" s="48">
        <v>4.5223464874822473E-3</v>
      </c>
    </row>
    <row r="51" spans="1:15" x14ac:dyDescent="0.2">
      <c r="A51" s="45">
        <f>IF(A50=(i-1),CooksDistance_Excel0!A51+1,A50+1)</f>
        <v>51</v>
      </c>
      <c r="B51" s="45" cm="1">
        <f t="array" aca="1" ref="B51:E51" ca="1">OFFSET(CooksDistance_Excel0!$A$1,A51,1,1,4)</f>
        <v>239.76</v>
      </c>
      <c r="C51" s="45">
        <f ca="1"/>
        <v>3.72</v>
      </c>
      <c r="D51" s="45">
        <f ca="1"/>
        <v>41.52</v>
      </c>
      <c r="E51" s="45">
        <f ca="1"/>
        <v>13.68</v>
      </c>
      <c r="I51" s="45">
        <f ca="1"/>
        <v>9.8059355655152771</v>
      </c>
      <c r="J51" s="45">
        <v>9.8017987252864547</v>
      </c>
      <c r="N51" s="47">
        <v>50</v>
      </c>
      <c r="O51" s="48">
        <v>4.0727796439178647E-3</v>
      </c>
    </row>
    <row r="52" spans="1:15" x14ac:dyDescent="0.2">
      <c r="A52" s="45">
        <f>IF(A51=(i-1),CooksDistance_Excel0!A52+1,A51+1)</f>
        <v>52</v>
      </c>
      <c r="B52" s="45" cm="1">
        <f t="array" aca="1" ref="B52:E52" ca="1">OFFSET(CooksDistance_Excel0!$A$1,A52,1,1,4)</f>
        <v>120.48</v>
      </c>
      <c r="C52" s="45">
        <f ca="1"/>
        <v>11.52</v>
      </c>
      <c r="D52" s="45">
        <f ca="1"/>
        <v>4.32</v>
      </c>
      <c r="E52" s="45">
        <f ca="1"/>
        <v>12.84</v>
      </c>
      <c r="I52" s="45">
        <f ca="1"/>
        <v>15.163841422558065</v>
      </c>
      <c r="J52" s="45">
        <v>15.157453589549529</v>
      </c>
      <c r="N52" s="47">
        <v>51</v>
      </c>
      <c r="O52" s="48">
        <v>3.5882061292205709E-3</v>
      </c>
    </row>
    <row r="53" spans="1:15" x14ac:dyDescent="0.2">
      <c r="A53" s="45">
        <f>IF(A52=(i-1),CooksDistance_Excel0!A53+1,A52+1)</f>
        <v>53</v>
      </c>
      <c r="B53" s="45" cm="1">
        <f t="array" aca="1" ref="B53:E53" ca="1">OFFSET(CooksDistance_Excel0!$A$1,A53,1,1,4)</f>
        <v>259.68</v>
      </c>
      <c r="C53" s="45">
        <f ca="1"/>
        <v>50.04</v>
      </c>
      <c r="D53" s="45">
        <f ca="1"/>
        <v>47.52</v>
      </c>
      <c r="E53" s="45">
        <f ca="1"/>
        <v>27.12</v>
      </c>
      <c r="I53" s="45">
        <f ca="1"/>
        <v>11.207695573131206</v>
      </c>
      <c r="J53" s="45">
        <v>11.207775552771819</v>
      </c>
      <c r="N53" s="47">
        <v>52</v>
      </c>
      <c r="O53" s="48">
        <v>3.441760935975236E-3</v>
      </c>
    </row>
    <row r="54" spans="1:15" x14ac:dyDescent="0.2">
      <c r="A54" s="45">
        <f>IF(A53=(i-1),CooksDistance_Excel0!A54+1,A53+1)</f>
        <v>54</v>
      </c>
      <c r="B54" s="45" cm="1">
        <f t="array" aca="1" ref="B54:E54" ca="1">OFFSET(CooksDistance_Excel0!$A$1,A54,1,1,4)</f>
        <v>219.12</v>
      </c>
      <c r="C54" s="45">
        <f ca="1"/>
        <v>55.44</v>
      </c>
      <c r="D54" s="45">
        <f ca="1"/>
        <v>70.44</v>
      </c>
      <c r="E54" s="45">
        <f ca="1"/>
        <v>25.44</v>
      </c>
      <c r="I54" s="45">
        <f ca="1"/>
        <v>24.795901641922747</v>
      </c>
      <c r="J54" s="45">
        <v>24.795570752417415</v>
      </c>
      <c r="N54" s="47">
        <v>53</v>
      </c>
      <c r="O54" s="48">
        <v>7.1946528015798634E-3</v>
      </c>
    </row>
    <row r="55" spans="1:15" x14ac:dyDescent="0.2">
      <c r="A55" s="45">
        <f>IF(A54=(i-1),CooksDistance_Excel0!A55+1,A54+1)</f>
        <v>55</v>
      </c>
      <c r="B55" s="45" cm="1">
        <f t="array" aca="1" ref="B55:E55" ca="1">OFFSET(CooksDistance_Excel0!$A$1,A55,1,1,4)</f>
        <v>315.24</v>
      </c>
      <c r="C55" s="45">
        <f ca="1"/>
        <v>34.56</v>
      </c>
      <c r="D55" s="45">
        <f ca="1"/>
        <v>19.079999999999998</v>
      </c>
      <c r="E55" s="45">
        <f ca="1"/>
        <v>24.24</v>
      </c>
      <c r="I55" s="45">
        <f ca="1"/>
        <v>23.935693687916778</v>
      </c>
      <c r="J55" s="45">
        <v>23.93363948357123</v>
      </c>
      <c r="N55" s="47">
        <v>54</v>
      </c>
      <c r="O55" s="48">
        <v>4.0582174447074369E-3</v>
      </c>
    </row>
    <row r="56" spans="1:15" x14ac:dyDescent="0.2">
      <c r="A56" s="45">
        <f>IF(A55=(i-1),CooksDistance_Excel0!A56+1,A55+1)</f>
        <v>56</v>
      </c>
      <c r="B56" s="45" cm="1">
        <f t="array" aca="1" ref="B56:E56" ca="1">OFFSET(CooksDistance_Excel0!$A$1,A56,1,1,4)</f>
        <v>238.68</v>
      </c>
      <c r="C56" s="45">
        <f ca="1"/>
        <v>59.28</v>
      </c>
      <c r="D56" s="45">
        <f ca="1"/>
        <v>72</v>
      </c>
      <c r="E56" s="45">
        <f ca="1"/>
        <v>28.44</v>
      </c>
      <c r="I56" s="45">
        <f ca="1"/>
        <v>24.448853455652319</v>
      </c>
      <c r="J56" s="45">
        <v>24.449316094153527</v>
      </c>
      <c r="N56" s="47">
        <v>55</v>
      </c>
      <c r="O56" s="48">
        <v>7.1022449044786325E-5</v>
      </c>
    </row>
    <row r="57" spans="1:15" x14ac:dyDescent="0.2">
      <c r="A57" s="45">
        <f>IF(A56=(i-1),CooksDistance_Excel0!A57+1,A56+1)</f>
        <v>57</v>
      </c>
      <c r="B57" s="45" cm="1">
        <f t="array" aca="1" ref="B57:E57" ca="1">OFFSET(CooksDistance_Excel0!$A$1,A57,1,1,4)</f>
        <v>8.76</v>
      </c>
      <c r="C57" s="45">
        <f ca="1"/>
        <v>33.72</v>
      </c>
      <c r="D57" s="45">
        <f ca="1"/>
        <v>49.68</v>
      </c>
      <c r="E57" s="45">
        <f ca="1"/>
        <v>6.6</v>
      </c>
      <c r="I57" s="45">
        <f ca="1"/>
        <v>25.552930077191082</v>
      </c>
      <c r="J57" s="45">
        <v>25.551132724498455</v>
      </c>
      <c r="N57" s="47">
        <v>56</v>
      </c>
      <c r="O57" s="48">
        <v>1.8071293428916609E-2</v>
      </c>
    </row>
    <row r="58" spans="1:15" x14ac:dyDescent="0.2">
      <c r="A58" s="45">
        <f>IF(A57=(i-1),CooksDistance_Excel0!A58+1,A57+1)</f>
        <v>58</v>
      </c>
      <c r="B58" s="45" cm="1">
        <f t="array" aca="1" ref="B58:E58" ca="1">OFFSET(CooksDistance_Excel0!$A$1,A58,1,1,4)</f>
        <v>163.44</v>
      </c>
      <c r="C58" s="45">
        <f ca="1"/>
        <v>23.04</v>
      </c>
      <c r="D58" s="45">
        <f ca="1"/>
        <v>19.920000000000002</v>
      </c>
      <c r="E58" s="45">
        <f ca="1"/>
        <v>15.84</v>
      </c>
      <c r="I58" s="45">
        <f ca="1"/>
        <v>10.234663009069855</v>
      </c>
      <c r="J58" s="45">
        <v>10.23325505367221</v>
      </c>
      <c r="N58" s="47">
        <v>57</v>
      </c>
      <c r="O58" s="48">
        <v>2.3232026744754178E-2</v>
      </c>
    </row>
    <row r="59" spans="1:15" x14ac:dyDescent="0.2">
      <c r="A59" s="45">
        <f>IF(A58=(i-1),CooksDistance_Excel0!A59+1,A58+1)</f>
        <v>59</v>
      </c>
      <c r="B59" s="45" cm="1">
        <f t="array" aca="1" ref="B59:E59" ca="1">OFFSET(CooksDistance_Excel0!$A$1,A59,1,1,4)</f>
        <v>252.96</v>
      </c>
      <c r="C59" s="45">
        <f ca="1"/>
        <v>59.52</v>
      </c>
      <c r="D59" s="45">
        <f ca="1"/>
        <v>45.24</v>
      </c>
      <c r="E59" s="45">
        <f ca="1"/>
        <v>28.56</v>
      </c>
      <c r="I59" s="45">
        <f ca="1"/>
        <v>15.32988363740626</v>
      </c>
      <c r="J59" s="45">
        <v>15.329505624970782</v>
      </c>
      <c r="N59" s="47">
        <v>58</v>
      </c>
      <c r="O59" s="48">
        <v>1.5637618820454926E-4</v>
      </c>
    </row>
    <row r="60" spans="1:15" x14ac:dyDescent="0.2">
      <c r="A60" s="45">
        <f>IF(A59=(i-1),CooksDistance_Excel0!A60+1,A59+1)</f>
        <v>60</v>
      </c>
      <c r="B60" s="45" cm="1">
        <f t="array" aca="1" ref="B60:E60" ca="1">OFFSET(CooksDistance_Excel0!$A$1,A60,1,1,4)</f>
        <v>252.84</v>
      </c>
      <c r="C60" s="45">
        <f ca="1"/>
        <v>35.4</v>
      </c>
      <c r="D60" s="45">
        <f ca="1"/>
        <v>11.16</v>
      </c>
      <c r="E60" s="45">
        <f ca="1"/>
        <v>22.08</v>
      </c>
      <c r="I60" s="45">
        <f ca="1"/>
        <v>26.276256470722991</v>
      </c>
      <c r="J60" s="45">
        <v>26.277662379478564</v>
      </c>
      <c r="N60" s="47">
        <v>59</v>
      </c>
      <c r="O60" s="48">
        <v>1.0681105857359527E-2</v>
      </c>
    </row>
    <row r="61" spans="1:15" x14ac:dyDescent="0.2">
      <c r="A61" s="45">
        <f>IF(A60=(i-1),CooksDistance_Excel0!A61+1,A60+1)</f>
        <v>61</v>
      </c>
      <c r="B61" s="45" cm="1">
        <f t="array" aca="1" ref="B61:E61" ca="1">OFFSET(CooksDistance_Excel0!$A$1,A61,1,1,4)</f>
        <v>64.2</v>
      </c>
      <c r="C61" s="45">
        <f ca="1"/>
        <v>2.4</v>
      </c>
      <c r="D61" s="45">
        <f ca="1"/>
        <v>25.68</v>
      </c>
      <c r="E61" s="45">
        <f ca="1"/>
        <v>9.7200000000000006</v>
      </c>
      <c r="I61" s="45">
        <f ca="1"/>
        <v>21.758227903685409</v>
      </c>
      <c r="J61" s="45">
        <v>21.760184376844425</v>
      </c>
      <c r="N61" s="47">
        <v>60</v>
      </c>
      <c r="O61" s="48">
        <v>1.4159870512577992E-4</v>
      </c>
    </row>
    <row r="62" spans="1:15" x14ac:dyDescent="0.2">
      <c r="A62" s="45">
        <f>IF(A61=(i-1),CooksDistance_Excel0!A62+1,A61+1)</f>
        <v>62</v>
      </c>
      <c r="B62" s="45" cm="1">
        <f t="array" aca="1" ref="B62:E62" ca="1">OFFSET(CooksDistance_Excel0!$A$1,A62,1,1,4)</f>
        <v>313.56</v>
      </c>
      <c r="C62" s="45">
        <f ca="1"/>
        <v>51.24</v>
      </c>
      <c r="D62" s="45">
        <f ca="1"/>
        <v>65.64</v>
      </c>
      <c r="E62" s="45">
        <f ca="1"/>
        <v>29.04</v>
      </c>
      <c r="I62" s="45">
        <f ca="1"/>
        <v>6.8941065060393409</v>
      </c>
      <c r="J62" s="45">
        <v>6.8905867008607267</v>
      </c>
      <c r="N62" s="47">
        <v>61</v>
      </c>
      <c r="O62" s="48">
        <v>1.4257958397072544E-2</v>
      </c>
    </row>
    <row r="63" spans="1:15" x14ac:dyDescent="0.2">
      <c r="A63" s="45">
        <f>IF(A62=(i-1),CooksDistance_Excel0!A63+1,A62+1)</f>
        <v>63</v>
      </c>
      <c r="B63" s="45" cm="1">
        <f t="array" aca="1" ref="B63:E63" ca="1">OFFSET(CooksDistance_Excel0!$A$1,A63,1,1,4)</f>
        <v>287.16000000000003</v>
      </c>
      <c r="C63" s="45">
        <f ca="1"/>
        <v>18.600000000000001</v>
      </c>
      <c r="D63" s="45">
        <f ca="1"/>
        <v>32.76</v>
      </c>
      <c r="E63" s="45">
        <f ca="1"/>
        <v>18.84</v>
      </c>
      <c r="I63" s="45">
        <f ca="1"/>
        <v>27.471514010525322</v>
      </c>
      <c r="J63" s="45">
        <v>27.468806495926408</v>
      </c>
      <c r="N63" s="47">
        <v>62</v>
      </c>
      <c r="O63" s="48">
        <v>5.0946453862151519E-3</v>
      </c>
    </row>
    <row r="64" spans="1:15" x14ac:dyDescent="0.2">
      <c r="A64" s="45">
        <f>IF(A63=(i-1),CooksDistance_Excel0!A64+1,A63+1)</f>
        <v>64</v>
      </c>
      <c r="B64" s="45" cm="1">
        <f t="array" aca="1" ref="B64:E64" ca="1">OFFSET(CooksDistance_Excel0!$A$1,A64,1,1,4)</f>
        <v>123.24</v>
      </c>
      <c r="C64" s="45">
        <f ca="1"/>
        <v>35.520000000000003</v>
      </c>
      <c r="D64" s="45">
        <f ca="1"/>
        <v>10.08</v>
      </c>
      <c r="E64" s="45">
        <f ca="1"/>
        <v>16.8</v>
      </c>
      <c r="I64" s="45">
        <f ca="1"/>
        <v>20.144518257698433</v>
      </c>
      <c r="J64" s="45">
        <v>20.14111287493035</v>
      </c>
      <c r="N64" s="47">
        <v>63</v>
      </c>
      <c r="O64" s="48">
        <v>1.8055861269761471E-3</v>
      </c>
    </row>
    <row r="65" spans="1:15" x14ac:dyDescent="0.2">
      <c r="A65" s="45">
        <f>IF(A64=(i-1),CooksDistance_Excel0!A65+1,A64+1)</f>
        <v>65</v>
      </c>
      <c r="B65" s="45" cm="1">
        <f t="array" aca="1" ref="B65:E65" ca="1">OFFSET(CooksDistance_Excel0!$A$1,A65,1,1,4)</f>
        <v>157.32</v>
      </c>
      <c r="C65" s="45">
        <f ca="1"/>
        <v>51.36</v>
      </c>
      <c r="D65" s="45">
        <f ca="1"/>
        <v>34.68</v>
      </c>
      <c r="E65" s="45">
        <f ca="1"/>
        <v>21.6</v>
      </c>
      <c r="I65" s="45">
        <f ca="1"/>
        <v>15.849886176728269</v>
      </c>
      <c r="J65" s="45">
        <v>15.852830420340954</v>
      </c>
      <c r="N65" s="47">
        <v>64</v>
      </c>
      <c r="O65" s="48">
        <v>1.1508857529452454E-3</v>
      </c>
    </row>
    <row r="66" spans="1:15" x14ac:dyDescent="0.2">
      <c r="A66" s="45">
        <f>IF(A65=(i-1),CooksDistance_Excel0!A66+1,A65+1)</f>
        <v>66</v>
      </c>
      <c r="B66" s="45" cm="1">
        <f t="array" aca="1" ref="B66:E66" ca="1">OFFSET(CooksDistance_Excel0!$A$1,A66,1,1,4)</f>
        <v>82.8</v>
      </c>
      <c r="C66" s="45">
        <f ca="1"/>
        <v>11.16</v>
      </c>
      <c r="D66" s="45">
        <f ca="1"/>
        <v>1.08</v>
      </c>
      <c r="E66" s="45">
        <f ca="1"/>
        <v>11.16</v>
      </c>
      <c r="I66" s="45">
        <f ca="1"/>
        <v>20.371190249280534</v>
      </c>
      <c r="J66" s="45">
        <v>20.373282676600343</v>
      </c>
      <c r="N66" s="47">
        <v>65</v>
      </c>
      <c r="O66" s="48">
        <v>2.0229670627133476E-3</v>
      </c>
    </row>
    <row r="67" spans="1:15" x14ac:dyDescent="0.2">
      <c r="A67" s="45">
        <f>IF(A66=(i-1),CooksDistance_Excel0!A67+1,A66+1)</f>
        <v>67</v>
      </c>
      <c r="B67" s="45" cm="1">
        <f t="array" aca="1" ref="B67:E67" ca="1">OFFSET(CooksDistance_Excel0!$A$1,A67,1,1,4)</f>
        <v>37.799999999999997</v>
      </c>
      <c r="C67" s="45">
        <f ca="1"/>
        <v>29.52</v>
      </c>
      <c r="D67" s="45">
        <f ca="1"/>
        <v>2.64</v>
      </c>
      <c r="E67" s="45">
        <f ca="1"/>
        <v>11.4</v>
      </c>
      <c r="I67" s="45">
        <f ca="1"/>
        <v>9.4181897519658193</v>
      </c>
      <c r="J67" s="45">
        <v>9.4188543833795073</v>
      </c>
      <c r="N67" s="47">
        <v>66</v>
      </c>
      <c r="O67" s="48">
        <v>4.9399270081131198E-3</v>
      </c>
    </row>
    <row r="68" spans="1:15" x14ac:dyDescent="0.2">
      <c r="A68" s="45">
        <f>IF(A67=(i-1),CooksDistance_Excel0!A68+1,A67+1)</f>
        <v>68</v>
      </c>
      <c r="B68" s="45" cm="1">
        <f t="array" aca="1" ref="B68:E68" ca="1">OFFSET(CooksDistance_Excel0!$A$1,A68,1,1,4)</f>
        <v>167.16</v>
      </c>
      <c r="C68" s="45">
        <f ca="1"/>
        <v>17.399999999999999</v>
      </c>
      <c r="D68" s="45">
        <f ca="1"/>
        <v>12.24</v>
      </c>
      <c r="E68" s="45">
        <f ca="1"/>
        <v>16.079999999999998</v>
      </c>
      <c r="I68" s="45">
        <f ca="1"/>
        <v>10.815730699261634</v>
      </c>
      <c r="J68" s="45">
        <v>10.819237959358585</v>
      </c>
      <c r="N68" s="47">
        <v>67</v>
      </c>
      <c r="O68" s="48">
        <v>6.9771438164778195E-4</v>
      </c>
    </row>
    <row r="69" spans="1:15" x14ac:dyDescent="0.2">
      <c r="A69" s="45">
        <f>IF(A68=(i-1),CooksDistance_Excel0!A69+1,A68+1)</f>
        <v>69</v>
      </c>
      <c r="B69" s="45" cm="1">
        <f t="array" aca="1" ref="B69:E69" ca="1">OFFSET(CooksDistance_Excel0!$A$1,A69,1,1,4)</f>
        <v>284.88</v>
      </c>
      <c r="C69" s="45">
        <f ca="1"/>
        <v>33</v>
      </c>
      <c r="D69" s="45">
        <f ca="1"/>
        <v>13.2</v>
      </c>
      <c r="E69" s="45">
        <f ca="1"/>
        <v>22.68</v>
      </c>
      <c r="I69" s="45">
        <f ca="1"/>
        <v>14.444717473561109</v>
      </c>
      <c r="J69" s="45">
        <v>14.444408757212408</v>
      </c>
      <c r="N69" s="47">
        <v>68</v>
      </c>
      <c r="O69" s="48">
        <v>2.2183111223067764E-3</v>
      </c>
    </row>
    <row r="70" spans="1:15" x14ac:dyDescent="0.2">
      <c r="A70" s="45">
        <f>IF(A69=(i-1),CooksDistance_Excel0!A70+1,A69+1)</f>
        <v>70</v>
      </c>
      <c r="B70" s="45" cm="1">
        <f t="array" aca="1" ref="B70:E70" ca="1">OFFSET(CooksDistance_Excel0!$A$1,A70,1,1,4)</f>
        <v>260.16000000000003</v>
      </c>
      <c r="C70" s="45">
        <f ca="1"/>
        <v>52.68</v>
      </c>
      <c r="D70" s="45">
        <f ca="1"/>
        <v>32.64</v>
      </c>
      <c r="E70" s="45">
        <f ca="1"/>
        <v>26.76</v>
      </c>
      <c r="I70" s="45">
        <f ca="1"/>
        <v>22.77075274349469</v>
      </c>
      <c r="J70" s="45">
        <v>22.771895090825019</v>
      </c>
      <c r="N70" s="47">
        <v>69</v>
      </c>
      <c r="O70" s="48">
        <v>1.2369766371118351E-5</v>
      </c>
    </row>
    <row r="71" spans="1:15" x14ac:dyDescent="0.2">
      <c r="A71" s="45">
        <f>IF(A70=(i-1),CooksDistance_Excel0!A71+1,A70+1)</f>
        <v>71</v>
      </c>
      <c r="B71" s="45" cm="1">
        <f t="array" aca="1" ref="B71:E71" ca="1">OFFSET(CooksDistance_Excel0!$A$1,A71,1,1,4)</f>
        <v>238.92</v>
      </c>
      <c r="C71" s="45">
        <f ca="1"/>
        <v>36.72</v>
      </c>
      <c r="D71" s="45">
        <f ca="1"/>
        <v>46.44</v>
      </c>
      <c r="E71" s="45">
        <f ca="1"/>
        <v>21.96</v>
      </c>
      <c r="I71" s="45">
        <f ca="1"/>
        <v>25.328822083205566</v>
      </c>
      <c r="J71" s="45">
        <v>25.330694923372111</v>
      </c>
      <c r="N71" s="47">
        <v>70</v>
      </c>
      <c r="O71" s="48">
        <v>3.5468436191027175E-3</v>
      </c>
    </row>
    <row r="72" spans="1:15" x14ac:dyDescent="0.2">
      <c r="A72" s="45">
        <f>IF(A71=(i-1),CooksDistance_Excel0!A72+1,A71+1)</f>
        <v>72</v>
      </c>
      <c r="B72" s="45" cm="1">
        <f t="array" aca="1" ref="B72:E72" ca="1">OFFSET(CooksDistance_Excel0!$A$1,A72,1,1,4)</f>
        <v>131.76</v>
      </c>
      <c r="C72" s="45">
        <f ca="1"/>
        <v>17.16</v>
      </c>
      <c r="D72" s="45">
        <f ca="1"/>
        <v>38.04</v>
      </c>
      <c r="E72" s="45">
        <f ca="1"/>
        <v>14.88</v>
      </c>
      <c r="I72" s="45">
        <f ca="1"/>
        <v>21.337451422008055</v>
      </c>
      <c r="J72" s="45">
        <v>21.335397379898751</v>
      </c>
      <c r="N72" s="47">
        <v>71</v>
      </c>
      <c r="O72" s="48">
        <v>2.6702134765055818E-4</v>
      </c>
    </row>
    <row r="73" spans="1:15" x14ac:dyDescent="0.2">
      <c r="A73" s="45">
        <f>IF(A72=(i-1),CooksDistance_Excel0!A73+1,A72+1)</f>
        <v>73</v>
      </c>
      <c r="B73" s="45" cm="1">
        <f t="array" aca="1" ref="B73:E73" ca="1">OFFSET(CooksDistance_Excel0!$A$1,A73,1,1,4)</f>
        <v>32.159999999999997</v>
      </c>
      <c r="C73" s="45">
        <f ca="1"/>
        <v>39.6</v>
      </c>
      <c r="D73" s="45">
        <f ca="1"/>
        <v>23.16</v>
      </c>
      <c r="E73" s="45">
        <f ca="1"/>
        <v>10.56</v>
      </c>
      <c r="I73" s="45">
        <f ca="1"/>
        <v>12.755584207855922</v>
      </c>
      <c r="J73" s="45">
        <v>12.752325783535074</v>
      </c>
      <c r="N73" s="47">
        <v>72</v>
      </c>
      <c r="O73" s="48">
        <v>3.0974749288885549E-3</v>
      </c>
    </row>
    <row r="74" spans="1:15" x14ac:dyDescent="0.2">
      <c r="A74" s="45">
        <f>IF(A73=(i-1),CooksDistance_Excel0!A74+1,A73+1)</f>
        <v>74</v>
      </c>
      <c r="B74" s="45" cm="1">
        <f t="array" aca="1" ref="B74:E74" ca="1">OFFSET(CooksDistance_Excel0!$A$1,A74,1,1,4)</f>
        <v>155.28</v>
      </c>
      <c r="C74" s="45">
        <f ca="1"/>
        <v>6.84</v>
      </c>
      <c r="D74" s="45">
        <f ca="1"/>
        <v>37.56</v>
      </c>
      <c r="E74" s="45">
        <f ca="1"/>
        <v>13.2</v>
      </c>
      <c r="I74" s="45">
        <f ca="1"/>
        <v>12.437669305611886</v>
      </c>
      <c r="J74" s="45">
        <v>12.440218572294025</v>
      </c>
      <c r="N74" s="47">
        <v>73</v>
      </c>
      <c r="O74" s="48">
        <v>6.2304902043722916E-3</v>
      </c>
    </row>
    <row r="75" spans="1:15" x14ac:dyDescent="0.2">
      <c r="A75" s="45">
        <f>IF(A74=(i-1),CooksDistance_Excel0!A75+1,A74+1)</f>
        <v>75</v>
      </c>
      <c r="B75" s="45" cm="1">
        <f t="array" aca="1" ref="B75:E75" ca="1">OFFSET(CooksDistance_Excel0!$A$1,A75,1,1,4)</f>
        <v>256.08</v>
      </c>
      <c r="C75" s="45">
        <f ca="1"/>
        <v>29.52</v>
      </c>
      <c r="D75" s="45">
        <f ca="1"/>
        <v>15.72</v>
      </c>
      <c r="E75" s="45">
        <f ca="1"/>
        <v>20.399999999999999</v>
      </c>
      <c r="I75" s="45">
        <f ca="1"/>
        <v>11.88847157710603</v>
      </c>
      <c r="J75" s="45">
        <v>11.883578466710546</v>
      </c>
      <c r="N75" s="47">
        <v>74</v>
      </c>
      <c r="O75" s="48">
        <v>1.9746923536746318E-3</v>
      </c>
    </row>
    <row r="76" spans="1:15" x14ac:dyDescent="0.2">
      <c r="A76" s="45">
        <f>IF(A75=(i-1),CooksDistance_Excel0!A76+1,A75+1)</f>
        <v>76</v>
      </c>
      <c r="B76" s="45" cm="1">
        <f t="array" aca="1" ref="B76:E76" ca="1">OFFSET(CooksDistance_Excel0!$A$1,A76,1,1,4)</f>
        <v>20.28</v>
      </c>
      <c r="C76" s="45">
        <f ca="1"/>
        <v>52.44</v>
      </c>
      <c r="D76" s="45">
        <f ca="1"/>
        <v>107.28</v>
      </c>
      <c r="E76" s="45">
        <f ca="1"/>
        <v>10.44</v>
      </c>
      <c r="I76" s="45">
        <f ca="1"/>
        <v>20.794672349525296</v>
      </c>
      <c r="J76" s="45">
        <v>20.795174360367177</v>
      </c>
      <c r="N76" s="47">
        <v>75</v>
      </c>
      <c r="O76" s="48">
        <v>1.6355643052924781E-4</v>
      </c>
    </row>
    <row r="77" spans="1:15" x14ac:dyDescent="0.2">
      <c r="A77" s="45">
        <f>IF(A76=(i-1),CooksDistance_Excel0!A77+1,A76+1)</f>
        <v>77</v>
      </c>
      <c r="B77" s="45" cm="1">
        <f t="array" aca="1" ref="B77:E77" ca="1">OFFSET(CooksDistance_Excel0!$A$1,A77,1,1,4)</f>
        <v>33</v>
      </c>
      <c r="C77" s="45">
        <f ca="1"/>
        <v>1.92</v>
      </c>
      <c r="D77" s="45">
        <f ca="1"/>
        <v>24.84</v>
      </c>
      <c r="E77" s="45">
        <f ca="1"/>
        <v>8.2799999999999994</v>
      </c>
      <c r="I77" s="45">
        <f ca="1"/>
        <v>14.235689802268363</v>
      </c>
      <c r="J77" s="45">
        <v>14.229986086780535</v>
      </c>
      <c r="N77" s="47">
        <v>76</v>
      </c>
      <c r="O77" s="48">
        <v>7.6616103896665233E-2</v>
      </c>
    </row>
    <row r="78" spans="1:15" x14ac:dyDescent="0.2">
      <c r="A78" s="45">
        <f>IF(A77=(i-1),CooksDistance_Excel0!A78+1,A77+1)</f>
        <v>78</v>
      </c>
      <c r="B78" s="45" cm="1">
        <f t="array" aca="1" ref="B78:E78" ca="1">OFFSET(CooksDistance_Excel0!$A$1,A78,1,1,4)</f>
        <v>144.6</v>
      </c>
      <c r="C78" s="45">
        <f ca="1"/>
        <v>34.200000000000003</v>
      </c>
      <c r="D78" s="45">
        <f ca="1"/>
        <v>17.04</v>
      </c>
      <c r="E78" s="45">
        <f ca="1"/>
        <v>17.04</v>
      </c>
      <c r="I78" s="45">
        <f ca="1"/>
        <v>5.3763941934228647</v>
      </c>
      <c r="J78" s="45">
        <v>5.3731068486872644</v>
      </c>
      <c r="N78" s="47">
        <v>77</v>
      </c>
      <c r="O78" s="48">
        <v>1.8053137824892554E-2</v>
      </c>
    </row>
    <row r="79" spans="1:15" x14ac:dyDescent="0.2">
      <c r="A79" s="45">
        <f>IF(A78=(i-1),CooksDistance_Excel0!A79+1,A78+1)</f>
        <v>79</v>
      </c>
      <c r="B79" s="45" cm="1">
        <f t="array" aca="1" ref="B79:E79" ca="1">OFFSET(CooksDistance_Excel0!$A$1,A79,1,1,4)</f>
        <v>6.48</v>
      </c>
      <c r="C79" s="45">
        <f ca="1"/>
        <v>35.880000000000003</v>
      </c>
      <c r="D79" s="45">
        <f ca="1"/>
        <v>11.28</v>
      </c>
      <c r="E79" s="45">
        <f ca="1"/>
        <v>6.36</v>
      </c>
      <c r="I79" s="45">
        <f ca="1"/>
        <v>16.57252153808323</v>
      </c>
      <c r="J79" s="45">
        <v>16.574282673360582</v>
      </c>
      <c r="N79" s="47">
        <v>78</v>
      </c>
      <c r="O79" s="48">
        <v>1.9263721560615688E-4</v>
      </c>
    </row>
    <row r="80" spans="1:15" x14ac:dyDescent="0.2">
      <c r="A80" s="45">
        <f>IF(A79=(i-1),CooksDistance_Excel0!A80+1,A79+1)</f>
        <v>80</v>
      </c>
      <c r="B80" s="45" cm="1">
        <f t="array" aca="1" ref="B80:E80" ca="1">OFFSET(CooksDistance_Excel0!$A$1,A80,1,1,4)</f>
        <v>139.19999999999999</v>
      </c>
      <c r="C80" s="45">
        <f ca="1"/>
        <v>9.24</v>
      </c>
      <c r="D80" s="45">
        <f ca="1"/>
        <v>27.72</v>
      </c>
      <c r="E80" s="45">
        <f ca="1"/>
        <v>13.2</v>
      </c>
      <c r="I80" s="45">
        <f ca="1"/>
        <v>10.572369172473985</v>
      </c>
      <c r="J80" s="45">
        <v>10.575976231408315</v>
      </c>
      <c r="N80" s="47">
        <v>79</v>
      </c>
      <c r="O80" s="48">
        <v>4.1628681832766849E-2</v>
      </c>
    </row>
    <row r="81" spans="1:15" x14ac:dyDescent="0.2">
      <c r="A81" s="45">
        <f>IF(A80=(i-1),CooksDistance_Excel0!A81+1,A80+1)</f>
        <v>81</v>
      </c>
      <c r="B81" s="45" cm="1">
        <f t="array" aca="1" ref="B81:E81" ca="1">OFFSET(CooksDistance_Excel0!$A$1,A81,1,1,4)</f>
        <v>91.68</v>
      </c>
      <c r="C81" s="45">
        <f ca="1"/>
        <v>32.04</v>
      </c>
      <c r="D81" s="45">
        <f ca="1"/>
        <v>26.76</v>
      </c>
      <c r="E81" s="45">
        <f ca="1"/>
        <v>14.16</v>
      </c>
      <c r="I81" s="45">
        <f ca="1"/>
        <v>11.613595995156583</v>
      </c>
      <c r="J81" s="45">
        <v>11.61036393992941</v>
      </c>
      <c r="N81" s="47">
        <v>80</v>
      </c>
      <c r="O81" s="48">
        <v>2.3623043836726899E-3</v>
      </c>
    </row>
    <row r="82" spans="1:15" x14ac:dyDescent="0.2">
      <c r="A82" s="45">
        <f>IF(A81=(i-1),CooksDistance_Excel0!A82+1,A81+1)</f>
        <v>82</v>
      </c>
      <c r="B82" s="45" cm="1">
        <f t="array" aca="1" ref="B82:E82" ca="1">OFFSET(CooksDistance_Excel0!$A$1,A82,1,1,4)</f>
        <v>287.76</v>
      </c>
      <c r="C82" s="45">
        <f ca="1"/>
        <v>4.92</v>
      </c>
      <c r="D82" s="45">
        <f ca="1"/>
        <v>44.28</v>
      </c>
      <c r="E82" s="45">
        <f ca="1"/>
        <v>14.76</v>
      </c>
      <c r="I82" s="45">
        <f ca="1"/>
        <v>13.734511519107981</v>
      </c>
      <c r="J82" s="45">
        <v>13.73510836694475</v>
      </c>
      <c r="N82" s="47">
        <v>81</v>
      </c>
      <c r="O82" s="48">
        <v>1.5081096734450672E-4</v>
      </c>
    </row>
    <row r="83" spans="1:15" x14ac:dyDescent="0.2">
      <c r="A83" s="45">
        <f>IF(A82=(i-1),CooksDistance_Excel0!A83+1,A82+1)</f>
        <v>83</v>
      </c>
      <c r="B83" s="45" cm="1">
        <f t="array" aca="1" ref="B83:E83" ca="1">OFFSET(CooksDistance_Excel0!$A$1,A83,1,1,4)</f>
        <v>90.36</v>
      </c>
      <c r="C83" s="45">
        <f ca="1"/>
        <v>24.36</v>
      </c>
      <c r="D83" s="45">
        <f ca="1"/>
        <v>39</v>
      </c>
      <c r="E83" s="45">
        <f ca="1"/>
        <v>13.56</v>
      </c>
      <c r="I83" s="45">
        <f ca="1"/>
        <v>17.584384444730336</v>
      </c>
      <c r="J83" s="45">
        <v>17.577529110913222</v>
      </c>
      <c r="N83" s="47">
        <v>82</v>
      </c>
      <c r="O83" s="48">
        <v>1.5842735380341689E-2</v>
      </c>
    </row>
    <row r="84" spans="1:15" x14ac:dyDescent="0.2">
      <c r="A84" s="45">
        <f>IF(A83=(i-1),CooksDistance_Excel0!A84+1,A83+1)</f>
        <v>84</v>
      </c>
      <c r="B84" s="45" cm="1">
        <f t="array" aca="1" ref="B84:E84" ca="1">OFFSET(CooksDistance_Excel0!$A$1,A84,1,1,4)</f>
        <v>82.08</v>
      </c>
      <c r="C84" s="45">
        <f ca="1"/>
        <v>53.4</v>
      </c>
      <c r="D84" s="45">
        <f ca="1"/>
        <v>42.72</v>
      </c>
      <c r="E84" s="45">
        <f ca="1"/>
        <v>16.32</v>
      </c>
      <c r="I84" s="45">
        <f ca="1"/>
        <v>12.216122037773568</v>
      </c>
      <c r="J84" s="45">
        <v>12.214089590171909</v>
      </c>
      <c r="N84" s="47">
        <v>83</v>
      </c>
      <c r="O84" s="48">
        <v>1.3549281145711532E-3</v>
      </c>
    </row>
    <row r="85" spans="1:15" x14ac:dyDescent="0.2">
      <c r="A85" s="45">
        <f>IF(A84=(i-1),CooksDistance_Excel0!A85+1,A84+1)</f>
        <v>85</v>
      </c>
      <c r="B85" s="45" cm="1">
        <f t="array" aca="1" ref="B85:E85" ca="1">OFFSET(CooksDistance_Excel0!$A$1,A85,1,1,4)</f>
        <v>256.2</v>
      </c>
      <c r="C85" s="45">
        <f ca="1"/>
        <v>51.6</v>
      </c>
      <c r="D85" s="45">
        <f ca="1"/>
        <v>40.56</v>
      </c>
      <c r="E85" s="45">
        <f ca="1"/>
        <v>26.04</v>
      </c>
      <c r="I85" s="45">
        <f ca="1"/>
        <v>17.304306219596171</v>
      </c>
      <c r="J85" s="45">
        <v>17.306210542987856</v>
      </c>
      <c r="N85" s="47">
        <v>84</v>
      </c>
      <c r="O85" s="48">
        <v>1.7357524302984112E-3</v>
      </c>
    </row>
    <row r="86" spans="1:15" x14ac:dyDescent="0.2">
      <c r="A86" s="45">
        <f>IF(A85=(i-1),CooksDistance_Excel0!A86+1,A85+1)</f>
        <v>86</v>
      </c>
      <c r="B86" s="45" cm="1">
        <f t="array" aca="1" ref="B86:E86" ca="1">OFFSET(CooksDistance_Excel0!$A$1,A86,1,1,4)</f>
        <v>231.84</v>
      </c>
      <c r="C86" s="45">
        <f ca="1"/>
        <v>22.08</v>
      </c>
      <c r="D86" s="45">
        <f ca="1"/>
        <v>78.84</v>
      </c>
      <c r="E86" s="45">
        <f ca="1"/>
        <v>18.239999999999998</v>
      </c>
      <c r="I86" s="45">
        <f ca="1"/>
        <v>24.936865160658304</v>
      </c>
      <c r="J86" s="45">
        <v>24.937637564200664</v>
      </c>
      <c r="N86" s="47">
        <v>85</v>
      </c>
      <c r="O86" s="48">
        <v>1.7834187739028664E-3</v>
      </c>
    </row>
    <row r="87" spans="1:15" x14ac:dyDescent="0.2">
      <c r="A87" s="45">
        <f>IF(A86=(i-1),CooksDistance_Excel0!A87+1,A86+1)</f>
        <v>87</v>
      </c>
      <c r="B87" s="45" cm="1">
        <f t="array" aca="1" ref="B87:E87" ca="1">OFFSET(CooksDistance_Excel0!$A$1,A87,1,1,4)</f>
        <v>91.56</v>
      </c>
      <c r="C87" s="45">
        <f ca="1"/>
        <v>33</v>
      </c>
      <c r="D87" s="45">
        <f ca="1"/>
        <v>19.2</v>
      </c>
      <c r="E87" s="45">
        <f ca="1"/>
        <v>14.4</v>
      </c>
      <c r="I87" s="45">
        <f ca="1"/>
        <v>18.225830649485452</v>
      </c>
      <c r="J87" s="45">
        <v>18.217689467815795</v>
      </c>
      <c r="N87" s="47">
        <v>86</v>
      </c>
      <c r="O87" s="48">
        <v>1.0383060265060456E-6</v>
      </c>
    </row>
    <row r="88" spans="1:15" x14ac:dyDescent="0.2">
      <c r="A88" s="45">
        <f>IF(A87=(i-1),CooksDistance_Excel0!A88+1,A87+1)</f>
        <v>88</v>
      </c>
      <c r="B88" s="45" cm="1">
        <f t="array" aca="1" ref="B88:E88" ca="1">OFFSET(CooksDistance_Excel0!$A$1,A88,1,1,4)</f>
        <v>132.84</v>
      </c>
      <c r="C88" s="45">
        <f ca="1"/>
        <v>48.72</v>
      </c>
      <c r="D88" s="45">
        <f ca="1"/>
        <v>75.84</v>
      </c>
      <c r="E88" s="45">
        <f ca="1"/>
        <v>19.2</v>
      </c>
      <c r="I88" s="45">
        <f ca="1"/>
        <v>13.91678697061109</v>
      </c>
      <c r="J88" s="45">
        <v>13.9184488731327</v>
      </c>
      <c r="N88" s="47">
        <v>87</v>
      </c>
      <c r="O88" s="48">
        <v>2.3896004918495334E-4</v>
      </c>
    </row>
    <row r="89" spans="1:15" x14ac:dyDescent="0.2">
      <c r="A89" s="45">
        <f>IF(A88=(i-1),CooksDistance_Excel0!A89+1,A88+1)</f>
        <v>89</v>
      </c>
      <c r="B89" s="45" cm="1">
        <f t="array" aca="1" ref="B89:E89" ca="1">OFFSET(CooksDistance_Excel0!$A$1,A89,1,1,4)</f>
        <v>105.96</v>
      </c>
      <c r="C89" s="45">
        <f ca="1"/>
        <v>30.6</v>
      </c>
      <c r="D89" s="45">
        <f ca="1"/>
        <v>88.08</v>
      </c>
      <c r="E89" s="45">
        <f ca="1"/>
        <v>15.48</v>
      </c>
      <c r="I89" s="45">
        <f ca="1"/>
        <v>18.715699080231673</v>
      </c>
      <c r="J89" s="45">
        <v>18.712541697559825</v>
      </c>
      <c r="N89" s="47">
        <v>88</v>
      </c>
      <c r="O89" s="48">
        <v>4.1267139934309487E-4</v>
      </c>
    </row>
    <row r="90" spans="1:15" x14ac:dyDescent="0.2">
      <c r="A90" s="45">
        <f>IF(A89=(i-1),CooksDistance_Excel0!A90+1,A89+1)</f>
        <v>90</v>
      </c>
      <c r="B90" s="45" cm="1">
        <f t="array" aca="1" ref="B90:E90" ca="1">OFFSET(CooksDistance_Excel0!$A$1,A90,1,1,4)</f>
        <v>131.76</v>
      </c>
      <c r="C90" s="45">
        <f ca="1"/>
        <v>57.36</v>
      </c>
      <c r="D90" s="45">
        <f ca="1"/>
        <v>61.68</v>
      </c>
      <c r="E90" s="45">
        <f ca="1"/>
        <v>20.04</v>
      </c>
      <c r="I90" s="45">
        <f ca="1"/>
        <v>14.060705497248179</v>
      </c>
      <c r="J90" s="45">
        <v>14.053525206320966</v>
      </c>
      <c r="N90" s="47">
        <v>89</v>
      </c>
      <c r="O90" s="48">
        <v>5.2392173976195597E-3</v>
      </c>
    </row>
    <row r="91" spans="1:15" x14ac:dyDescent="0.2">
      <c r="A91" s="45">
        <f>IF(A90=(i-1),CooksDistance_Excel0!A91+1,A90+1)</f>
        <v>91</v>
      </c>
      <c r="B91" s="45" cm="1">
        <f t="array" aca="1" ref="B91:E91" ca="1">OFFSET(CooksDistance_Excel0!$A$1,A91,1,1,4)</f>
        <v>161.16</v>
      </c>
      <c r="C91" s="45">
        <f ca="1"/>
        <v>5.88</v>
      </c>
      <c r="D91" s="45">
        <f ca="1"/>
        <v>11.16</v>
      </c>
      <c r="E91" s="45">
        <f ca="1"/>
        <v>13.44</v>
      </c>
      <c r="I91" s="45">
        <f ca="1"/>
        <v>20.306841454096862</v>
      </c>
      <c r="J91" s="45">
        <v>20.306706128122745</v>
      </c>
      <c r="N91" s="47">
        <v>90</v>
      </c>
      <c r="O91" s="48">
        <v>1.2953412981285138E-4</v>
      </c>
    </row>
    <row r="92" spans="1:15" x14ac:dyDescent="0.2">
      <c r="A92" s="45">
        <f>IF(A91=(i-1),CooksDistance_Excel0!A92+1,A91+1)</f>
        <v>92</v>
      </c>
      <c r="B92" s="45" cm="1">
        <f t="array" aca="1" ref="B92:E92" ca="1">OFFSET(CooksDistance_Excel0!$A$1,A92,1,1,4)</f>
        <v>34.32</v>
      </c>
      <c r="C92" s="45">
        <f ca="1"/>
        <v>1.8</v>
      </c>
      <c r="D92" s="45">
        <f ca="1"/>
        <v>39.6</v>
      </c>
      <c r="E92" s="45">
        <f ca="1"/>
        <v>8.76</v>
      </c>
      <c r="I92" s="45">
        <f ca="1"/>
        <v>12.000934139834463</v>
      </c>
      <c r="J92" s="45">
        <v>11.999075582068183</v>
      </c>
      <c r="N92" s="47">
        <v>91</v>
      </c>
      <c r="O92" s="48">
        <v>2.553037491368627E-3</v>
      </c>
    </row>
    <row r="93" spans="1:15" x14ac:dyDescent="0.2">
      <c r="A93" s="45">
        <f>IF(A92=(i-1),CooksDistance_Excel0!A93+1,A92+1)</f>
        <v>93</v>
      </c>
      <c r="B93" s="45" cm="1">
        <f t="array" aca="1" ref="B93:E93" ca="1">OFFSET(CooksDistance_Excel0!$A$1,A93,1,1,4)</f>
        <v>261.24</v>
      </c>
      <c r="C93" s="45">
        <f ca="1"/>
        <v>40.200000000000003</v>
      </c>
      <c r="D93" s="45">
        <f ca="1"/>
        <v>70.8</v>
      </c>
      <c r="E93" s="45">
        <f ca="1"/>
        <v>23.28</v>
      </c>
      <c r="I93" s="45">
        <f ca="1"/>
        <v>5.4006909843606632</v>
      </c>
      <c r="J93" s="45">
        <v>5.3955791813512537</v>
      </c>
      <c r="N93" s="47">
        <v>92</v>
      </c>
      <c r="O93" s="48">
        <v>2.680532059675678E-2</v>
      </c>
    </row>
    <row r="94" spans="1:15" x14ac:dyDescent="0.2">
      <c r="A94" s="45">
        <f>IF(A93=(i-1),CooksDistance_Excel0!A94+1,A93+1)</f>
        <v>94</v>
      </c>
      <c r="B94" s="45" cm="1">
        <f t="array" aca="1" ref="B94:E94" ca="1">OFFSET(CooksDistance_Excel0!$A$1,A94,1,1,4)</f>
        <v>301.08</v>
      </c>
      <c r="C94" s="45">
        <f ca="1"/>
        <v>43.8</v>
      </c>
      <c r="D94" s="45">
        <f ca="1"/>
        <v>86.76</v>
      </c>
      <c r="E94" s="45">
        <f ca="1"/>
        <v>26.64</v>
      </c>
      <c r="I94" s="45">
        <f ca="1"/>
        <v>22.992321594703995</v>
      </c>
      <c r="J94" s="45">
        <v>22.987675394823857</v>
      </c>
      <c r="N94" s="47">
        <v>93</v>
      </c>
      <c r="O94" s="48">
        <v>1.2220850744383877E-4</v>
      </c>
    </row>
    <row r="95" spans="1:15" x14ac:dyDescent="0.2">
      <c r="A95" s="45">
        <f>IF(A94=(i-1),CooksDistance_Excel0!A95+1,A94+1)</f>
        <v>95</v>
      </c>
      <c r="B95" s="45" cm="1">
        <f t="array" aca="1" ref="B95:E95" ca="1">OFFSET(CooksDistance_Excel0!$A$1,A95,1,1,4)</f>
        <v>128.88</v>
      </c>
      <c r="C95" s="45">
        <f ca="1"/>
        <v>16.8</v>
      </c>
      <c r="D95" s="45">
        <f ca="1"/>
        <v>13.08</v>
      </c>
      <c r="E95" s="45">
        <f ca="1"/>
        <v>13.8</v>
      </c>
      <c r="I95" s="45">
        <f ca="1"/>
        <v>25.479399052200552</v>
      </c>
      <c r="J95" s="45">
        <v>25.47308854171451</v>
      </c>
      <c r="N95" s="47">
        <v>94</v>
      </c>
      <c r="O95" s="48">
        <v>3.5779579069454811E-3</v>
      </c>
    </row>
    <row r="96" spans="1:15" x14ac:dyDescent="0.2">
      <c r="A96" s="45">
        <f>IF(A95=(i-1),CooksDistance_Excel0!A96+1,A95+1)</f>
        <v>96</v>
      </c>
      <c r="B96" s="45" cm="1">
        <f t="array" aca="1" ref="B96:E96" ca="1">OFFSET(CooksDistance_Excel0!$A$1,A96,1,1,4)</f>
        <v>195.96</v>
      </c>
      <c r="C96" s="45">
        <f ca="1"/>
        <v>37.92</v>
      </c>
      <c r="D96" s="45">
        <f ca="1"/>
        <v>63.48</v>
      </c>
      <c r="E96" s="45">
        <f ca="1"/>
        <v>20.28</v>
      </c>
      <c r="I96" s="45">
        <f ca="1"/>
        <v>12.578801654705291</v>
      </c>
      <c r="J96" s="45">
        <v>12.578548624873186</v>
      </c>
      <c r="N96" s="47">
        <v>95</v>
      </c>
      <c r="O96" s="48">
        <v>1.3207810210552281E-3</v>
      </c>
    </row>
    <row r="97" spans="1:15" x14ac:dyDescent="0.2">
      <c r="A97" s="45">
        <f>IF(A96=(i-1),CooksDistance_Excel0!A97+1,A96+1)</f>
        <v>97</v>
      </c>
      <c r="B97" s="45" cm="1">
        <f t="array" aca="1" ref="B97:E97" ca="1">OFFSET(CooksDistance_Excel0!$A$1,A97,1,1,4)</f>
        <v>237.12</v>
      </c>
      <c r="C97" s="45">
        <f ca="1"/>
        <v>4.2</v>
      </c>
      <c r="D97" s="45">
        <f ca="1"/>
        <v>7.08</v>
      </c>
      <c r="E97" s="45">
        <f ca="1"/>
        <v>14.04</v>
      </c>
      <c r="I97" s="45">
        <f ca="1"/>
        <v>19.58157806683154</v>
      </c>
      <c r="J97" s="45">
        <v>19.577905349992921</v>
      </c>
      <c r="N97" s="47">
        <v>96</v>
      </c>
      <c r="O97" s="48">
        <v>4.434836980949724E-4</v>
      </c>
    </row>
    <row r="98" spans="1:15" x14ac:dyDescent="0.2">
      <c r="A98" s="45">
        <f>IF(A97=(i-1),CooksDistance_Excel0!A98+1,A97+1)</f>
        <v>98</v>
      </c>
      <c r="B98" s="45" cm="1">
        <f t="array" aca="1" ref="B98:E98" ca="1">OFFSET(CooksDistance_Excel0!$A$1,A98,1,1,4)</f>
        <v>221.88</v>
      </c>
      <c r="C98" s="45">
        <f ca="1"/>
        <v>25.2</v>
      </c>
      <c r="D98" s="45">
        <f ca="1"/>
        <v>26.4</v>
      </c>
      <c r="E98" s="45">
        <f ca="1"/>
        <v>18.600000000000001</v>
      </c>
      <c r="I98" s="45">
        <f ca="1"/>
        <v>15.164964339006239</v>
      </c>
      <c r="J98" s="45">
        <v>15.162860594050905</v>
      </c>
      <c r="N98" s="47">
        <v>97</v>
      </c>
      <c r="O98" s="48">
        <v>2.04881139411788E-3</v>
      </c>
    </row>
    <row r="99" spans="1:15" x14ac:dyDescent="0.2">
      <c r="A99" s="45">
        <f>IF(A98=(i-1),CooksDistance_Excel0!A99+1,A98+1)</f>
        <v>99</v>
      </c>
      <c r="B99" s="45" cm="1">
        <f t="array" aca="1" ref="B99:E99" ca="1">OFFSET(CooksDistance_Excel0!$A$1,A99,1,1,4)</f>
        <v>347.64</v>
      </c>
      <c r="C99" s="45">
        <f ca="1"/>
        <v>50.76</v>
      </c>
      <c r="D99" s="45">
        <f ca="1"/>
        <v>61.44</v>
      </c>
      <c r="E99" s="45">
        <f ca="1"/>
        <v>30.48</v>
      </c>
      <c r="I99" s="45">
        <f ca="1"/>
        <v>18.405716232981973</v>
      </c>
      <c r="J99" s="45">
        <v>18.404493387012291</v>
      </c>
      <c r="N99" s="47">
        <v>98</v>
      </c>
      <c r="O99" s="48">
        <v>2.2109254686150754E-5</v>
      </c>
    </row>
    <row r="100" spans="1:15" x14ac:dyDescent="0.2">
      <c r="A100" s="45">
        <f>IF(A99=(i-1),CooksDistance_Excel0!A100+1,A99+1)</f>
        <v>100</v>
      </c>
      <c r="B100" s="45" cm="1">
        <f t="array" aca="1" ref="B100:E100" ca="1">OFFSET(CooksDistance_Excel0!$A$1,A100,1,1,4)</f>
        <v>162.24</v>
      </c>
      <c r="C100" s="45">
        <f ca="1"/>
        <v>50.04</v>
      </c>
      <c r="D100" s="45">
        <f ca="1"/>
        <v>55.08</v>
      </c>
      <c r="E100" s="45">
        <f ca="1"/>
        <v>20.64</v>
      </c>
      <c r="I100" s="45">
        <f ca="1"/>
        <v>28.944816678796009</v>
      </c>
      <c r="J100" s="45">
        <v>28.942328675704019</v>
      </c>
      <c r="N100" s="47">
        <v>99</v>
      </c>
      <c r="O100" s="48">
        <v>5.6309643116341434E-3</v>
      </c>
    </row>
    <row r="101" spans="1:15" x14ac:dyDescent="0.2">
      <c r="A101" s="45">
        <f>IF(A100=(i-1),CooksDistance_Excel0!A101+1,A100+1)</f>
        <v>101</v>
      </c>
      <c r="B101" s="45" cm="1">
        <f t="array" aca="1" ref="B101:E101" ca="1">OFFSET(CooksDistance_Excel0!$A$1,A101,1,1,4)</f>
        <v>266.88</v>
      </c>
      <c r="C101" s="45">
        <f ca="1"/>
        <v>5.16</v>
      </c>
      <c r="D101" s="45">
        <f ca="1"/>
        <v>59.76</v>
      </c>
      <c r="E101" s="45">
        <f ca="1"/>
        <v>14.04</v>
      </c>
      <c r="I101" s="45">
        <f ca="1"/>
        <v>20.32904179854679</v>
      </c>
      <c r="J101" s="45">
        <v>20.328420251842353</v>
      </c>
      <c r="N101" s="47">
        <v>100</v>
      </c>
      <c r="O101" s="48">
        <v>1.1103403595709325E-4</v>
      </c>
    </row>
    <row r="102" spans="1:15" x14ac:dyDescent="0.2">
      <c r="A102" s="45">
        <f>IF(A101=(i-1),CooksDistance_Excel0!A102+1,A101+1)</f>
        <v>102</v>
      </c>
      <c r="B102" s="45" cm="1">
        <f t="array" aca="1" ref="B102:E102" ca="1">OFFSET(CooksDistance_Excel0!$A$1,A102,1,1,4)</f>
        <v>355.68</v>
      </c>
      <c r="C102" s="45">
        <f ca="1"/>
        <v>43.56</v>
      </c>
      <c r="D102" s="45">
        <f ca="1"/>
        <v>121.08</v>
      </c>
      <c r="E102" s="45">
        <f ca="1"/>
        <v>28.56</v>
      </c>
      <c r="I102" s="45">
        <f ca="1"/>
        <v>16.659720272344817</v>
      </c>
      <c r="J102" s="45">
        <v>16.651150125567359</v>
      </c>
      <c r="N102" s="47">
        <v>101</v>
      </c>
      <c r="O102" s="48">
        <v>1.6458298186834069E-2</v>
      </c>
    </row>
    <row r="103" spans="1:15" x14ac:dyDescent="0.2">
      <c r="A103" s="45">
        <f>IF(A102=(i-1),CooksDistance_Excel0!A103+1,A102+1)</f>
        <v>103</v>
      </c>
      <c r="B103" s="45" cm="1">
        <f t="array" aca="1" ref="B103:E103" ca="1">OFFSET(CooksDistance_Excel0!$A$1,A103,1,1,4)</f>
        <v>336.24</v>
      </c>
      <c r="C103" s="45">
        <f ca="1"/>
        <v>12.12</v>
      </c>
      <c r="D103" s="45">
        <f ca="1"/>
        <v>25.68</v>
      </c>
      <c r="E103" s="45">
        <f ca="1"/>
        <v>17.760000000000002</v>
      </c>
      <c r="I103" s="45">
        <f ca="1"/>
        <v>27.901864453587667</v>
      </c>
      <c r="J103" s="45">
        <v>27.89098421830106</v>
      </c>
      <c r="N103" s="47">
        <v>102</v>
      </c>
      <c r="O103" s="48">
        <v>3.0234251398098162E-3</v>
      </c>
    </row>
    <row r="104" spans="1:15" x14ac:dyDescent="0.2">
      <c r="A104" s="45">
        <f>IF(A103=(i-1),CooksDistance_Excel0!A104+1,A103+1)</f>
        <v>104</v>
      </c>
      <c r="B104" s="45" cm="1">
        <f t="array" aca="1" ref="B104:E104" ca="1">OFFSET(CooksDistance_Excel0!$A$1,A104,1,1,4)</f>
        <v>225.48</v>
      </c>
      <c r="C104" s="45">
        <f ca="1"/>
        <v>20.64</v>
      </c>
      <c r="D104" s="45">
        <f ca="1"/>
        <v>21.48</v>
      </c>
      <c r="E104" s="45">
        <f ca="1"/>
        <v>17.64</v>
      </c>
      <c r="I104" s="45">
        <f ca="1"/>
        <v>21.176740624975114</v>
      </c>
      <c r="J104" s="45">
        <v>21.172912614992029</v>
      </c>
      <c r="N104" s="47">
        <v>103</v>
      </c>
      <c r="O104" s="48">
        <v>2.2280993000193924E-2</v>
      </c>
    </row>
    <row r="105" spans="1:15" x14ac:dyDescent="0.2">
      <c r="A105" s="45">
        <f>IF(A104=(i-1),CooksDistance_Excel0!A105+1,A104+1)</f>
        <v>105</v>
      </c>
      <c r="B105" s="45" cm="1">
        <f t="array" aca="1" ref="B105:E105" ca="1">OFFSET(CooksDistance_Excel0!$A$1,A105,1,1,4)</f>
        <v>285.83999999999997</v>
      </c>
      <c r="C105" s="45">
        <f ca="1"/>
        <v>41.16</v>
      </c>
      <c r="D105" s="45">
        <f ca="1"/>
        <v>6.36</v>
      </c>
      <c r="E105" s="45">
        <f ca="1"/>
        <v>24.84</v>
      </c>
      <c r="I105" s="45">
        <f ca="1"/>
        <v>17.715981414681352</v>
      </c>
      <c r="J105" s="45">
        <v>17.714653699273693</v>
      </c>
      <c r="N105" s="47">
        <v>104</v>
      </c>
      <c r="O105" s="48">
        <v>3.9016002969370305E-6</v>
      </c>
    </row>
    <row r="106" spans="1:15" x14ac:dyDescent="0.2">
      <c r="A106" s="45">
        <f>IF(A105=(i-1),CooksDistance_Excel0!A106+1,A105+1)</f>
        <v>106</v>
      </c>
      <c r="B106" s="45" cm="1">
        <f t="array" aca="1" ref="B106:E106" ca="1">OFFSET(CooksDistance_Excel0!$A$1,A106,1,1,4)</f>
        <v>165.48</v>
      </c>
      <c r="C106" s="45">
        <f ca="1"/>
        <v>55.68</v>
      </c>
      <c r="D106" s="45">
        <f ca="1"/>
        <v>70.8</v>
      </c>
      <c r="E106" s="45">
        <f ca="1"/>
        <v>23.04</v>
      </c>
      <c r="I106" s="45">
        <f ca="1"/>
        <v>24.358142699398389</v>
      </c>
      <c r="J106" s="45">
        <v>24.361330540925284</v>
      </c>
      <c r="N106" s="47">
        <v>105</v>
      </c>
      <c r="O106" s="48">
        <v>5.0759702392584875E-4</v>
      </c>
    </row>
    <row r="107" spans="1:15" x14ac:dyDescent="0.2">
      <c r="A107" s="45">
        <f>IF(A106=(i-1),CooksDistance_Excel0!A107+1,A106+1)</f>
        <v>107</v>
      </c>
      <c r="B107" s="45" cm="1">
        <f t="array" aca="1" ref="B107:E107" ca="1">OFFSET(CooksDistance_Excel0!$A$1,A107,1,1,4)</f>
        <v>30</v>
      </c>
      <c r="C107" s="45">
        <f ca="1"/>
        <v>13.2</v>
      </c>
      <c r="D107" s="45">
        <f ca="1"/>
        <v>35.64</v>
      </c>
      <c r="E107" s="45">
        <f ca="1"/>
        <v>8.64</v>
      </c>
      <c r="I107" s="45">
        <f ca="1"/>
        <v>21.525412869061256</v>
      </c>
      <c r="J107" s="45">
        <v>21.523697607908783</v>
      </c>
      <c r="N107" s="47">
        <v>106</v>
      </c>
      <c r="O107" s="48">
        <v>4.1313690868219491E-3</v>
      </c>
    </row>
    <row r="108" spans="1:15" x14ac:dyDescent="0.2">
      <c r="A108" s="45">
        <f>IF(A107=(i-1),CooksDistance_Excel0!A108+1,A107+1)</f>
        <v>108</v>
      </c>
      <c r="B108" s="45" cm="1">
        <f t="array" aca="1" ref="B108:E108" ca="1">OFFSET(CooksDistance_Excel0!$A$1,A108,1,1,4)</f>
        <v>108.48</v>
      </c>
      <c r="C108" s="45">
        <f ca="1"/>
        <v>0.36</v>
      </c>
      <c r="D108" s="45">
        <f ca="1"/>
        <v>27.84</v>
      </c>
      <c r="E108" s="45">
        <f ca="1"/>
        <v>10.44</v>
      </c>
      <c r="I108" s="45">
        <f ca="1"/>
        <v>7.3541257543590106</v>
      </c>
      <c r="J108" s="45">
        <v>7.3512265782996709</v>
      </c>
      <c r="N108" s="47">
        <v>107</v>
      </c>
      <c r="O108" s="48">
        <v>2.6533943842235543E-3</v>
      </c>
    </row>
    <row r="109" spans="1:15" x14ac:dyDescent="0.2">
      <c r="A109" s="45">
        <f>IF(A108=(i-1),CooksDistance_Excel0!A109+1,A108+1)</f>
        <v>109</v>
      </c>
      <c r="B109" s="45" cm="1">
        <f t="array" aca="1" ref="B109:E109" ca="1">OFFSET(CooksDistance_Excel0!$A$1,A109,1,1,4)</f>
        <v>15.72</v>
      </c>
      <c r="C109" s="45">
        <f ca="1"/>
        <v>0.48</v>
      </c>
      <c r="D109" s="45">
        <f ca="1"/>
        <v>30.72</v>
      </c>
      <c r="E109" s="45">
        <f ca="1"/>
        <v>6.36</v>
      </c>
      <c r="I109" s="45">
        <f ca="1"/>
        <v>8.5345769462937042</v>
      </c>
      <c r="J109" s="45">
        <v>8.530202982140846</v>
      </c>
      <c r="N109" s="47">
        <v>108</v>
      </c>
      <c r="O109" s="48">
        <v>5.9860355211020389E-3</v>
      </c>
    </row>
    <row r="110" spans="1:15" x14ac:dyDescent="0.2">
      <c r="A110" s="45">
        <f>IF(A109=(i-1),CooksDistance_Excel0!A110+1,A109+1)</f>
        <v>110</v>
      </c>
      <c r="B110" s="45" cm="1">
        <f t="array" aca="1" ref="B110:E110" ca="1">OFFSET(CooksDistance_Excel0!$A$1,A110,1,1,4)</f>
        <v>306.48</v>
      </c>
      <c r="C110" s="45">
        <f ca="1"/>
        <v>32.28</v>
      </c>
      <c r="D110" s="45">
        <f ca="1"/>
        <v>6.6</v>
      </c>
      <c r="E110" s="45">
        <f ca="1"/>
        <v>23.76</v>
      </c>
      <c r="I110" s="45">
        <f ca="1"/>
        <v>4.3088169678842361</v>
      </c>
      <c r="J110" s="45">
        <v>4.3047100917660197</v>
      </c>
      <c r="N110" s="47">
        <v>109</v>
      </c>
      <c r="O110" s="48">
        <v>1.0682114918227384E-2</v>
      </c>
    </row>
    <row r="111" spans="1:15" x14ac:dyDescent="0.2">
      <c r="A111" s="45">
        <f>IF(A110=(i-1),CooksDistance_Excel0!A111+1,A110+1)</f>
        <v>111</v>
      </c>
      <c r="B111" s="45" cm="1">
        <f t="array" aca="1" ref="B111:E111" ca="1">OFFSET(CooksDistance_Excel0!$A$1,A111,1,1,4)</f>
        <v>270.95999999999998</v>
      </c>
      <c r="C111" s="45">
        <f ca="1"/>
        <v>9.84</v>
      </c>
      <c r="D111" s="45">
        <f ca="1"/>
        <v>67.8</v>
      </c>
      <c r="E111" s="45">
        <f ca="1"/>
        <v>16.079999999999998</v>
      </c>
      <c r="I111" s="45">
        <f ca="1"/>
        <v>23.629818171279943</v>
      </c>
      <c r="J111" s="45">
        <v>23.631517274560846</v>
      </c>
      <c r="N111" s="47">
        <v>110</v>
      </c>
      <c r="O111" s="48">
        <v>3.2536323703017931E-5</v>
      </c>
    </row>
    <row r="112" spans="1:15" x14ac:dyDescent="0.2">
      <c r="A112" s="45">
        <f>IF(A111=(i-1),CooksDistance_Excel0!A112+1,A111+1)</f>
        <v>112</v>
      </c>
      <c r="B112" s="45" cm="1">
        <f t="array" aca="1" ref="B112:E112" ca="1">OFFSET(CooksDistance_Excel0!$A$1,A112,1,1,4)</f>
        <v>290.04000000000002</v>
      </c>
      <c r="C112" s="45">
        <f ca="1"/>
        <v>45.6</v>
      </c>
      <c r="D112" s="45">
        <f ca="1"/>
        <v>27.84</v>
      </c>
      <c r="E112" s="45">
        <f ca="1"/>
        <v>26.16</v>
      </c>
      <c r="I112" s="45">
        <f ca="1"/>
        <v>17.720726014383125</v>
      </c>
      <c r="J112" s="45">
        <v>17.711848914141065</v>
      </c>
      <c r="N112" s="47">
        <v>111</v>
      </c>
      <c r="O112" s="48">
        <v>6.5964890078900008E-3</v>
      </c>
    </row>
    <row r="113" spans="1:15" x14ac:dyDescent="0.2">
      <c r="A113" s="45">
        <f>IF(A112=(i-1),CooksDistance_Excel0!A113+1,A112+1)</f>
        <v>113</v>
      </c>
      <c r="B113" s="45" cm="1">
        <f t="array" aca="1" ref="B113:E113" ca="1">OFFSET(CooksDistance_Excel0!$A$1,A113,1,1,4)</f>
        <v>210.84</v>
      </c>
      <c r="C113" s="45">
        <f ca="1"/>
        <v>18.48</v>
      </c>
      <c r="D113" s="45">
        <f ca="1"/>
        <v>2.88</v>
      </c>
      <c r="E113" s="45">
        <f ca="1"/>
        <v>16.920000000000002</v>
      </c>
      <c r="I113" s="45">
        <f ca="1"/>
        <v>25.367122906682184</v>
      </c>
      <c r="J113" s="45">
        <v>25.368329976402389</v>
      </c>
      <c r="N113" s="47">
        <v>112</v>
      </c>
      <c r="O113" s="48">
        <v>1.0029443787001023E-3</v>
      </c>
    </row>
    <row r="114" spans="1:15" x14ac:dyDescent="0.2">
      <c r="A114" s="45">
        <f>IF(A113=(i-1),CooksDistance_Excel0!A114+1,A113+1)</f>
        <v>114</v>
      </c>
      <c r="B114" s="45" cm="1">
        <f t="array" aca="1" ref="B114:E114" ca="1">OFFSET(CooksDistance_Excel0!$A$1,A114,1,1,4)</f>
        <v>251.52</v>
      </c>
      <c r="C114" s="45">
        <f ca="1"/>
        <v>24.72</v>
      </c>
      <c r="D114" s="45">
        <f ca="1"/>
        <v>12.84</v>
      </c>
      <c r="E114" s="45">
        <f ca="1"/>
        <v>19.079999999999998</v>
      </c>
      <c r="I114" s="45">
        <f ca="1"/>
        <v>16.656021609338723</v>
      </c>
      <c r="J114" s="45">
        <v>16.656731823853413</v>
      </c>
      <c r="N114" s="47">
        <v>113</v>
      </c>
      <c r="O114" s="48">
        <v>8.4666008801133154E-5</v>
      </c>
    </row>
    <row r="115" spans="1:15" x14ac:dyDescent="0.2">
      <c r="A115" s="45">
        <f>IF(A114=(i-1),CooksDistance_Excel0!A115+1,A114+1)</f>
        <v>115</v>
      </c>
      <c r="B115" s="45" cm="1">
        <f t="array" aca="1" ref="B115:E115" ca="1">OFFSET(CooksDistance_Excel0!$A$1,A115,1,1,4)</f>
        <v>93.84</v>
      </c>
      <c r="C115" s="45">
        <f ca="1"/>
        <v>56.16</v>
      </c>
      <c r="D115" s="45">
        <f ca="1"/>
        <v>41.4</v>
      </c>
      <c r="E115" s="45">
        <f ca="1"/>
        <v>17.52</v>
      </c>
      <c r="I115" s="45">
        <f ca="1"/>
        <v>19.684365895180271</v>
      </c>
      <c r="J115" s="45">
        <v>19.684531475845517</v>
      </c>
      <c r="N115" s="47">
        <v>114</v>
      </c>
      <c r="O115" s="48">
        <v>3.8384995950587852E-4</v>
      </c>
    </row>
    <row r="116" spans="1:15" x14ac:dyDescent="0.2">
      <c r="A116" s="45">
        <f>IF(A115=(i-1),CooksDistance_Excel0!A116+1,A115+1)</f>
        <v>116</v>
      </c>
      <c r="B116" s="45" cm="1">
        <f t="array" aca="1" ref="B116:E116" ca="1">OFFSET(CooksDistance_Excel0!$A$1,A116,1,1,4)</f>
        <v>90.12</v>
      </c>
      <c r="C116" s="45">
        <f ca="1"/>
        <v>42</v>
      </c>
      <c r="D116" s="45">
        <f ca="1"/>
        <v>63.24</v>
      </c>
      <c r="E116" s="45">
        <f ca="1"/>
        <v>15.12</v>
      </c>
      <c r="I116" s="45">
        <f ca="1"/>
        <v>18.363713923723488</v>
      </c>
      <c r="J116" s="45">
        <v>18.366115111053642</v>
      </c>
      <c r="N116" s="47">
        <v>115</v>
      </c>
      <c r="O116" s="48">
        <v>1.3887511773139623E-3</v>
      </c>
    </row>
    <row r="117" spans="1:15" x14ac:dyDescent="0.2">
      <c r="A117" s="45">
        <f>IF(A116=(i-1),CooksDistance_Excel0!A117+1,A116+1)</f>
        <v>117</v>
      </c>
      <c r="B117" s="45" cm="1">
        <f t="array" aca="1" ref="B117:E117" ca="1">OFFSET(CooksDistance_Excel0!$A$1,A117,1,1,4)</f>
        <v>167.04</v>
      </c>
      <c r="C117" s="45">
        <f ca="1"/>
        <v>17.16</v>
      </c>
      <c r="D117" s="45">
        <f ca="1"/>
        <v>30.72</v>
      </c>
      <c r="E117" s="45">
        <f ca="1"/>
        <v>14.64</v>
      </c>
      <c r="I117" s="45">
        <f ca="1"/>
        <v>15.505976377648624</v>
      </c>
      <c r="J117" s="45">
        <v>15.503626742350107</v>
      </c>
      <c r="N117" s="47">
        <v>116</v>
      </c>
      <c r="O117" s="48">
        <v>1.9522914026367621E-4</v>
      </c>
    </row>
    <row r="118" spans="1:15" x14ac:dyDescent="0.2">
      <c r="A118" s="45">
        <f>IF(A117=(i-1),CooksDistance_Excel0!A118+1,A117+1)</f>
        <v>118</v>
      </c>
      <c r="B118" s="45" cm="1">
        <f t="array" aca="1" ref="B118:E118" ca="1">OFFSET(CooksDistance_Excel0!$A$1,A118,1,1,4)</f>
        <v>91.68</v>
      </c>
      <c r="C118" s="45">
        <f ca="1"/>
        <v>0.96</v>
      </c>
      <c r="D118" s="45">
        <f ca="1"/>
        <v>17.760000000000002</v>
      </c>
      <c r="E118" s="45">
        <f ca="1"/>
        <v>11.28</v>
      </c>
      <c r="I118" s="45">
        <f ca="1"/>
        <v>14.377091858220526</v>
      </c>
      <c r="J118" s="45">
        <v>14.374496924272428</v>
      </c>
      <c r="N118" s="47">
        <v>117</v>
      </c>
      <c r="O118" s="48">
        <v>4.070123071724021E-5</v>
      </c>
    </row>
    <row r="119" spans="1:15" x14ac:dyDescent="0.2">
      <c r="A119" s="45">
        <f>IF(A118=(i-1),CooksDistance_Excel0!A119+1,A118+1)</f>
        <v>119</v>
      </c>
      <c r="B119" s="45" cm="1">
        <f t="array" aca="1" ref="B119:E119" ca="1">OFFSET(CooksDistance_Excel0!$A$1,A119,1,1,4)</f>
        <v>150.84</v>
      </c>
      <c r="C119" s="45">
        <f ca="1"/>
        <v>44.28</v>
      </c>
      <c r="D119" s="45">
        <f ca="1"/>
        <v>95.04</v>
      </c>
      <c r="E119" s="45">
        <f ca="1"/>
        <v>19.079999999999998</v>
      </c>
      <c r="I119" s="45">
        <f ca="1"/>
        <v>7.887880677692614</v>
      </c>
      <c r="J119" s="45">
        <v>7.8849328785092512</v>
      </c>
      <c r="N119" s="47">
        <v>118</v>
      </c>
      <c r="O119" s="48">
        <v>1.9345919114427942E-2</v>
      </c>
    </row>
    <row r="120" spans="1:15" x14ac:dyDescent="0.2">
      <c r="A120" s="45">
        <f>IF(A119=(i-1),CooksDistance_Excel0!A120+1,A119+1)</f>
        <v>120</v>
      </c>
      <c r="B120" s="45" cm="1">
        <f t="array" aca="1" ref="B120:E120" ca="1">OFFSET(CooksDistance_Excel0!$A$1,A120,1,1,4)</f>
        <v>23.28</v>
      </c>
      <c r="C120" s="45">
        <f ca="1"/>
        <v>19.2</v>
      </c>
      <c r="D120" s="45">
        <f ca="1"/>
        <v>26.76</v>
      </c>
      <c r="E120" s="45">
        <f ca="1"/>
        <v>7.92</v>
      </c>
      <c r="I120" s="45">
        <f ca="1"/>
        <v>18.685587848015373</v>
      </c>
      <c r="J120" s="45">
        <v>18.679312174224609</v>
      </c>
      <c r="N120" s="47">
        <v>119</v>
      </c>
      <c r="O120" s="48">
        <v>4.3911694515406393E-4</v>
      </c>
    </row>
    <row r="121" spans="1:15" x14ac:dyDescent="0.2">
      <c r="A121" s="45">
        <f>IF(A120=(i-1),CooksDistance_Excel0!A121+1,A120+1)</f>
        <v>121</v>
      </c>
      <c r="B121" s="45" cm="1">
        <f t="array" aca="1" ref="B121:E121" ca="1">OFFSET(CooksDistance_Excel0!$A$1,A121,1,1,4)</f>
        <v>169.56</v>
      </c>
      <c r="C121" s="45">
        <f ca="1"/>
        <v>32.159999999999997</v>
      </c>
      <c r="D121" s="45">
        <f ca="1"/>
        <v>55.44</v>
      </c>
      <c r="E121" s="45">
        <f ca="1"/>
        <v>18.600000000000001</v>
      </c>
      <c r="I121" s="45">
        <f ca="1"/>
        <v>8.184959241509091</v>
      </c>
      <c r="J121" s="45">
        <v>8.1840812005658137</v>
      </c>
      <c r="N121" s="47">
        <v>120</v>
      </c>
      <c r="O121" s="48">
        <v>1.0248928346626041E-4</v>
      </c>
    </row>
    <row r="122" spans="1:15" x14ac:dyDescent="0.2">
      <c r="A122" s="45">
        <f>IF(A121=(i-1),CooksDistance_Excel0!A122+1,A121+1)</f>
        <v>122</v>
      </c>
      <c r="B122" s="45" cm="1">
        <f t="array" aca="1" ref="B122:E122" ca="1">OFFSET(CooksDistance_Excel0!$A$1,A122,1,1,4)</f>
        <v>22.56</v>
      </c>
      <c r="C122" s="45">
        <f ca="1"/>
        <v>26.04</v>
      </c>
      <c r="D122" s="45">
        <f ca="1"/>
        <v>60.48</v>
      </c>
      <c r="E122" s="45">
        <f ca="1"/>
        <v>8.4</v>
      </c>
      <c r="I122" s="45">
        <f ca="1"/>
        <v>17.295509917599382</v>
      </c>
      <c r="J122" s="45">
        <v>17.292127256583079</v>
      </c>
      <c r="N122" s="47">
        <v>121</v>
      </c>
      <c r="O122" s="48">
        <v>1.1052242552134642E-3</v>
      </c>
    </row>
    <row r="123" spans="1:15" x14ac:dyDescent="0.2">
      <c r="A123" s="45">
        <f>IF(A122=(i-1),CooksDistance_Excel0!A123+1,A122+1)</f>
        <v>123</v>
      </c>
      <c r="B123" s="45" cm="1">
        <f t="array" aca="1" ref="B123:E123" ca="1">OFFSET(CooksDistance_Excel0!$A$1,A123,1,1,4)</f>
        <v>268.8</v>
      </c>
      <c r="C123" s="45">
        <f ca="1"/>
        <v>2.88</v>
      </c>
      <c r="D123" s="45">
        <f ca="1"/>
        <v>18.72</v>
      </c>
      <c r="E123" s="45">
        <f ca="1"/>
        <v>13.92</v>
      </c>
      <c r="I123" s="45">
        <f ca="1"/>
        <v>9.4096513428052813</v>
      </c>
      <c r="J123" s="45">
        <v>9.4056917061661434</v>
      </c>
      <c r="N123" s="47">
        <v>122</v>
      </c>
      <c r="O123" s="48">
        <v>1.9357976405056554E-3</v>
      </c>
    </row>
    <row r="124" spans="1:15" x14ac:dyDescent="0.2">
      <c r="A124" s="45">
        <f>IF(A123=(i-1),CooksDistance_Excel0!A124+1,A123+1)</f>
        <v>124</v>
      </c>
      <c r="B124" s="45" cm="1">
        <f t="array" aca="1" ref="B124:E124" ca="1">OFFSET(CooksDistance_Excel0!$A$1,A124,1,1,4)</f>
        <v>147.72</v>
      </c>
      <c r="C124" s="45">
        <f ca="1"/>
        <v>41.52</v>
      </c>
      <c r="D124" s="45">
        <f ca="1"/>
        <v>14.88</v>
      </c>
      <c r="E124" s="45">
        <f ca="1"/>
        <v>18.239999999999998</v>
      </c>
      <c r="I124" s="45">
        <f ca="1"/>
        <v>16.355672224742932</v>
      </c>
      <c r="J124" s="45">
        <v>16.351748520731448</v>
      </c>
      <c r="N124" s="47">
        <v>123</v>
      </c>
      <c r="O124" s="48">
        <v>1.0234228820702639E-2</v>
      </c>
    </row>
    <row r="125" spans="1:15" x14ac:dyDescent="0.2">
      <c r="A125" s="45">
        <f>IF(A124=(i-1),CooksDistance_Excel0!A125+1,A124+1)</f>
        <v>125</v>
      </c>
      <c r="B125" s="45" cm="1">
        <f t="array" aca="1" ref="B125:E125" ca="1">OFFSET(CooksDistance_Excel0!$A$1,A125,1,1,4)</f>
        <v>275.39999999999998</v>
      </c>
      <c r="C125" s="45">
        <f ca="1"/>
        <v>38.76</v>
      </c>
      <c r="D125" s="45">
        <f ca="1"/>
        <v>89.04</v>
      </c>
      <c r="E125" s="45">
        <f ca="1"/>
        <v>23.64</v>
      </c>
      <c r="I125" s="45">
        <f ca="1"/>
        <v>18.096251948128867</v>
      </c>
      <c r="J125" s="45">
        <v>18.099349075994429</v>
      </c>
      <c r="N125" s="47">
        <v>124</v>
      </c>
      <c r="O125" s="48">
        <v>2.5970603973180141E-5</v>
      </c>
    </row>
    <row r="126" spans="1:15" x14ac:dyDescent="0.2">
      <c r="A126" s="45">
        <f>IF(A125=(i-1),CooksDistance_Excel0!A126+1,A125+1)</f>
        <v>126</v>
      </c>
      <c r="B126" s="45" cm="1">
        <f t="array" aca="1" ref="B126:E126" ca="1">OFFSET(CooksDistance_Excel0!$A$1,A126,1,1,4)</f>
        <v>104.64</v>
      </c>
      <c r="C126" s="45">
        <f ca="1"/>
        <v>14.16</v>
      </c>
      <c r="D126" s="45">
        <f ca="1"/>
        <v>31.08</v>
      </c>
      <c r="E126" s="45">
        <f ca="1"/>
        <v>12.72</v>
      </c>
      <c r="I126" s="45">
        <f ca="1"/>
        <v>23.35247041467111</v>
      </c>
      <c r="J126" s="45">
        <v>23.345295677015301</v>
      </c>
      <c r="N126" s="47">
        <v>125</v>
      </c>
      <c r="O126" s="48">
        <v>2.2126576839488947E-4</v>
      </c>
    </row>
    <row r="127" spans="1:15" x14ac:dyDescent="0.2">
      <c r="A127" s="45">
        <f>IF(A126=(i-1),CooksDistance_Excel0!A127+1,A126+1)</f>
        <v>127</v>
      </c>
      <c r="B127" s="45" cm="1">
        <f t="array" aca="1" ref="B127:E127" ca="1">OFFSET(CooksDistance_Excel0!$A$1,A127,1,1,4)</f>
        <v>9.36</v>
      </c>
      <c r="C127" s="45">
        <f ca="1"/>
        <v>46.68</v>
      </c>
      <c r="D127" s="45">
        <f ca="1"/>
        <v>60.72</v>
      </c>
      <c r="E127" s="45">
        <f ca="1"/>
        <v>7.92</v>
      </c>
      <c r="I127" s="45">
        <f ca="1"/>
        <v>10.955502637821748</v>
      </c>
      <c r="J127" s="45">
        <v>10.952819499605715</v>
      </c>
      <c r="N127" s="47">
        <v>126</v>
      </c>
      <c r="O127" s="48">
        <v>2.7025714237879366E-3</v>
      </c>
    </row>
    <row r="128" spans="1:15" x14ac:dyDescent="0.2">
      <c r="A128" s="45">
        <f>IF(A127=(i-1),CooksDistance_Excel0!A128+1,A127+1)</f>
        <v>128</v>
      </c>
      <c r="B128" s="45" cm="1">
        <f t="array" aca="1" ref="B128:E128" ca="1">OFFSET(CooksDistance_Excel0!$A$1,A128,1,1,4)</f>
        <v>96.24</v>
      </c>
      <c r="C128" s="45">
        <f ca="1"/>
        <v>0</v>
      </c>
      <c r="D128" s="45">
        <f ca="1"/>
        <v>11.04</v>
      </c>
      <c r="E128" s="45">
        <f ca="1"/>
        <v>10.56</v>
      </c>
      <c r="I128" s="45">
        <f ca="1"/>
        <v>12.693430381094386</v>
      </c>
      <c r="J128" s="45">
        <v>12.692608937016438</v>
      </c>
      <c r="N128" s="47">
        <v>127</v>
      </c>
      <c r="O128" s="48">
        <v>5.3873183049687141E-2</v>
      </c>
    </row>
    <row r="129" spans="1:15" x14ac:dyDescent="0.2">
      <c r="A129" s="45">
        <f>IF(A128=(i-1),CooksDistance_Excel0!A129+1,A128+1)</f>
        <v>129</v>
      </c>
      <c r="B129" s="45" cm="1">
        <f t="array" aca="1" ref="B129:E129" ca="1">OFFSET(CooksDistance_Excel0!$A$1,A129,1,1,4)</f>
        <v>264.36</v>
      </c>
      <c r="C129" s="45">
        <f ca="1"/>
        <v>58.8</v>
      </c>
      <c r="D129" s="45">
        <f ca="1"/>
        <v>3.84</v>
      </c>
      <c r="E129" s="45">
        <f ca="1"/>
        <v>29.64</v>
      </c>
      <c r="I129" s="45">
        <f ca="1"/>
        <v>7.9219048422030234</v>
      </c>
      <c r="J129" s="45">
        <v>7.9196027987898283</v>
      </c>
      <c r="N129" s="47">
        <v>128</v>
      </c>
      <c r="O129" s="48">
        <v>1.2496346722327615E-2</v>
      </c>
    </row>
    <row r="130" spans="1:15" x14ac:dyDescent="0.2">
      <c r="A130" s="45">
        <f>IF(A129=(i-1),CooksDistance_Excel0!A130+1,A129+1)</f>
        <v>130</v>
      </c>
      <c r="B130" s="45" cm="1">
        <f t="array" aca="1" ref="B130:E130" ca="1">OFFSET(CooksDistance_Excel0!$A$1,A130,1,1,4)</f>
        <v>71.52</v>
      </c>
      <c r="C130" s="45">
        <f ca="1"/>
        <v>14.4</v>
      </c>
      <c r="D130" s="45">
        <f ca="1"/>
        <v>51.72</v>
      </c>
      <c r="E130" s="45">
        <f ca="1"/>
        <v>11.64</v>
      </c>
      <c r="I130" s="45">
        <f ca="1"/>
        <v>26.700322106229002</v>
      </c>
      <c r="J130" s="45">
        <v>26.706589937447507</v>
      </c>
      <c r="N130" s="47">
        <v>129</v>
      </c>
      <c r="O130" s="48">
        <v>3.4214220244520754E-2</v>
      </c>
    </row>
    <row r="131" spans="1:15" x14ac:dyDescent="0.2">
      <c r="A131" s="45">
        <f>IF(A130=(i-1),CooksDistance_Excel0!A131+1,A130+1)</f>
        <v>131</v>
      </c>
      <c r="B131" s="45" cm="1">
        <f t="array" aca="1" ref="B131:E131" ca="1">OFFSET(CooksDistance_Excel0!$A$1,A131,1,1,4)</f>
        <v>0.84</v>
      </c>
      <c r="C131" s="45">
        <f ca="1"/>
        <v>47.52</v>
      </c>
      <c r="D131" s="45">
        <f ca="1"/>
        <v>10.44</v>
      </c>
      <c r="E131" s="45">
        <f ca="1"/>
        <v>1.92</v>
      </c>
      <c r="I131" s="45">
        <f ca="1"/>
        <v>9.4658751386250763</v>
      </c>
      <c r="J131" s="45">
        <v>9.460927789786604</v>
      </c>
      <c r="N131" s="47">
        <v>130</v>
      </c>
      <c r="O131" s="48">
        <v>7.0181362664838449E-3</v>
      </c>
    </row>
    <row r="132" spans="1:15" x14ac:dyDescent="0.2">
      <c r="A132" s="45">
        <f>IF(A131=(i-1),CooksDistance_Excel0!A132+1,A131+1)</f>
        <v>132</v>
      </c>
      <c r="B132" s="45" cm="1">
        <f t="array" aca="1" ref="B132:E132" ca="1">OFFSET(CooksDistance_Excel0!$A$1,A132,1,1,4)</f>
        <v>318.24</v>
      </c>
      <c r="C132" s="45">
        <f ca="1"/>
        <v>3.48</v>
      </c>
      <c r="D132" s="45">
        <f ca="1"/>
        <v>51.6</v>
      </c>
      <c r="E132" s="45">
        <f ca="1"/>
        <v>15.24</v>
      </c>
      <c r="I132" s="45">
        <f ca="1"/>
        <v>12.507740525645543</v>
      </c>
      <c r="J132" s="45">
        <v>12.513224522123451</v>
      </c>
      <c r="N132" s="47">
        <v>131</v>
      </c>
      <c r="O132" s="48">
        <v>0.37136887255227063</v>
      </c>
    </row>
    <row r="133" spans="1:15" x14ac:dyDescent="0.2">
      <c r="A133" s="45">
        <f>IF(A132=(i-1),CooksDistance_Excel0!A133+1,A132+1)</f>
        <v>133</v>
      </c>
      <c r="B133" s="45" cm="1">
        <f t="array" aca="1" ref="B133:E133" ca="1">OFFSET(CooksDistance_Excel0!$A$1,A133,1,1,4)</f>
        <v>10.08</v>
      </c>
      <c r="C133" s="45">
        <f ca="1"/>
        <v>32.64</v>
      </c>
      <c r="D133" s="45">
        <f ca="1"/>
        <v>2.52</v>
      </c>
      <c r="E133" s="45">
        <f ca="1"/>
        <v>6.84</v>
      </c>
      <c r="I133" s="45">
        <f ca="1"/>
        <v>18.701517036493133</v>
      </c>
      <c r="J133" s="45">
        <v>18.693357830960604</v>
      </c>
      <c r="N133" s="47">
        <v>132</v>
      </c>
      <c r="O133" s="48">
        <v>3.2579458241453453E-2</v>
      </c>
    </row>
    <row r="134" spans="1:15" x14ac:dyDescent="0.2">
      <c r="A134" s="45">
        <f>IF(A133=(i-1),CooksDistance_Excel0!A134+1,A133+1)</f>
        <v>134</v>
      </c>
      <c r="B134" s="45" cm="1">
        <f t="array" aca="1" ref="B134:E134" ca="1">OFFSET(CooksDistance_Excel0!$A$1,A134,1,1,4)</f>
        <v>263.76</v>
      </c>
      <c r="C134" s="45">
        <f ca="1"/>
        <v>40.200000000000003</v>
      </c>
      <c r="D134" s="45">
        <f ca="1"/>
        <v>54.12</v>
      </c>
      <c r="E134" s="45">
        <f ca="1"/>
        <v>23.52</v>
      </c>
      <c r="I134" s="45">
        <f ca="1"/>
        <v>10.134813069453548</v>
      </c>
      <c r="J134" s="45">
        <v>10.138980139284858</v>
      </c>
      <c r="N134" s="47">
        <v>133</v>
      </c>
      <c r="O134" s="48">
        <v>2.7893618989241867E-2</v>
      </c>
    </row>
    <row r="135" spans="1:15" x14ac:dyDescent="0.2">
      <c r="A135" s="45">
        <f>IF(A134=(i-1),CooksDistance_Excel0!A135+1,A134+1)</f>
        <v>135</v>
      </c>
      <c r="B135" s="45" cm="1">
        <f t="array" aca="1" ref="B135:E135" ca="1">OFFSET(CooksDistance_Excel0!$A$1,A135,1,1,4)</f>
        <v>44.28</v>
      </c>
      <c r="C135" s="45">
        <f ca="1"/>
        <v>46.32</v>
      </c>
      <c r="D135" s="45">
        <f ca="1"/>
        <v>78.72</v>
      </c>
      <c r="E135" s="45">
        <f ca="1"/>
        <v>12.96</v>
      </c>
      <c r="I135" s="45">
        <f ca="1"/>
        <v>23.122938297699232</v>
      </c>
      <c r="J135" s="45">
        <v>23.120307685319961</v>
      </c>
      <c r="N135" s="47">
        <v>134</v>
      </c>
      <c r="O135" s="48">
        <v>1.5749144989715892E-4</v>
      </c>
    </row>
    <row r="136" spans="1:15" x14ac:dyDescent="0.2">
      <c r="A136" s="45">
        <f>IF(A135=(i-1),CooksDistance_Excel0!A136+1,A135+1)</f>
        <v>136</v>
      </c>
      <c r="B136" s="45" cm="1">
        <f t="array" aca="1" ref="B136:E136" ca="1">OFFSET(CooksDistance_Excel0!$A$1,A136,1,1,4)</f>
        <v>57.96</v>
      </c>
      <c r="C136" s="45">
        <f ca="1"/>
        <v>56.4</v>
      </c>
      <c r="D136" s="45">
        <f ca="1"/>
        <v>10.199999999999999</v>
      </c>
      <c r="E136" s="45">
        <f ca="1"/>
        <v>13.92</v>
      </c>
      <c r="I136" s="45">
        <f ca="1"/>
        <v>14.207458433348501</v>
      </c>
      <c r="J136" s="45">
        <v>14.204164675463794</v>
      </c>
      <c r="N136" s="47">
        <v>135</v>
      </c>
      <c r="O136" s="48">
        <v>3.9634228260436617E-3</v>
      </c>
    </row>
    <row r="137" spans="1:15" x14ac:dyDescent="0.2">
      <c r="A137" s="45">
        <f>IF(A136=(i-1),CooksDistance_Excel0!A137+1,A136+1)</f>
        <v>137</v>
      </c>
      <c r="B137" s="45" cm="1">
        <f t="array" aca="1" ref="B137:E137" ca="1">OFFSET(CooksDistance_Excel0!$A$1,A137,1,1,4)</f>
        <v>30.72</v>
      </c>
      <c r="C137" s="45">
        <f ca="1"/>
        <v>46.8</v>
      </c>
      <c r="D137" s="45">
        <f ca="1"/>
        <v>11.16</v>
      </c>
      <c r="E137" s="45">
        <f ca="1"/>
        <v>11.4</v>
      </c>
      <c r="I137" s="45">
        <f ca="1"/>
        <v>16.795226858681126</v>
      </c>
      <c r="J137" s="45">
        <v>16.801696619099609</v>
      </c>
      <c r="N137" s="47">
        <v>136</v>
      </c>
      <c r="O137" s="48">
        <v>2.9222668835665225E-2</v>
      </c>
    </row>
    <row r="138" spans="1:15" x14ac:dyDescent="0.2">
      <c r="A138" s="45">
        <f>IF(A137=(i-1),CooksDistance_Excel0!A138+1,A137+1)</f>
        <v>138</v>
      </c>
      <c r="B138" s="45" cm="1">
        <f t="array" aca="1" ref="B138:E138" ca="1">OFFSET(CooksDistance_Excel0!$A$1,A138,1,1,4)</f>
        <v>328.44</v>
      </c>
      <c r="C138" s="45">
        <f ca="1"/>
        <v>34.68</v>
      </c>
      <c r="D138" s="45">
        <f ca="1"/>
        <v>71.64</v>
      </c>
      <c r="E138" s="45">
        <f ca="1"/>
        <v>24.96</v>
      </c>
      <c r="I138" s="45">
        <f ca="1"/>
        <v>13.739088017857735</v>
      </c>
      <c r="J138" s="45">
        <v>13.744183521159037</v>
      </c>
      <c r="N138" s="47">
        <v>137</v>
      </c>
      <c r="O138" s="48">
        <v>1.5210801060180752E-2</v>
      </c>
    </row>
    <row r="139" spans="1:15" x14ac:dyDescent="0.2">
      <c r="A139" s="45">
        <f>IF(A138=(i-1),CooksDistance_Excel0!A139+1,A138+1)</f>
        <v>139</v>
      </c>
      <c r="B139" s="45" cm="1">
        <f t="array" aca="1" ref="B139:E139" ca="1">OFFSET(CooksDistance_Excel0!$A$1,A139,1,1,4)</f>
        <v>51.6</v>
      </c>
      <c r="C139" s="45">
        <f ca="1"/>
        <v>31.08</v>
      </c>
      <c r="D139" s="45">
        <f ca="1"/>
        <v>24.6</v>
      </c>
      <c r="E139" s="45">
        <f ca="1"/>
        <v>11.52</v>
      </c>
      <c r="I139" s="45">
        <f ca="1"/>
        <v>25.027509844550398</v>
      </c>
      <c r="J139" s="45">
        <v>25.021502381882403</v>
      </c>
      <c r="N139" s="47">
        <v>138</v>
      </c>
      <c r="O139" s="48">
        <v>7.9204893973668739E-6</v>
      </c>
    </row>
    <row r="140" spans="1:15" x14ac:dyDescent="0.2">
      <c r="A140" s="45">
        <f>IF(A139=(i-1),CooksDistance_Excel0!A140+1,A139+1)</f>
        <v>140</v>
      </c>
      <c r="B140" s="45" cm="1">
        <f t="array" aca="1" ref="B140:E140" ca="1">OFFSET(CooksDistance_Excel0!$A$1,A140,1,1,4)</f>
        <v>221.88</v>
      </c>
      <c r="C140" s="45">
        <f ca="1"/>
        <v>52.68</v>
      </c>
      <c r="D140" s="45">
        <f ca="1"/>
        <v>2.04</v>
      </c>
      <c r="E140" s="45">
        <f ca="1"/>
        <v>24.84</v>
      </c>
      <c r="I140" s="45">
        <f ca="1"/>
        <v>11.721137677768782</v>
      </c>
      <c r="J140" s="45">
        <v>11.72211354582269</v>
      </c>
      <c r="N140" s="47">
        <v>139</v>
      </c>
      <c r="O140" s="48">
        <v>4.8907764343784132E-5</v>
      </c>
    </row>
    <row r="141" spans="1:15" x14ac:dyDescent="0.2">
      <c r="A141" s="45">
        <f>IF(A140=(i-1),CooksDistance_Excel0!A141+1,A140+1)</f>
        <v>141</v>
      </c>
      <c r="B141" s="45" cm="1">
        <f t="array" aca="1" ref="B141:E141" ca="1">OFFSET(CooksDistance_Excel0!$A$1,A141,1,1,4)</f>
        <v>88.08</v>
      </c>
      <c r="C141" s="45">
        <f ca="1"/>
        <v>20.399999999999999</v>
      </c>
      <c r="D141" s="45">
        <f ca="1"/>
        <v>15.48</v>
      </c>
      <c r="E141" s="45">
        <f ca="1"/>
        <v>13.08</v>
      </c>
      <c r="I141" s="45">
        <f ca="1"/>
        <v>23.604723572522683</v>
      </c>
      <c r="J141" s="45">
        <v>23.610571582439263</v>
      </c>
      <c r="N141" s="47">
        <v>140</v>
      </c>
      <c r="O141" s="48">
        <v>4.67486136684599E-3</v>
      </c>
    </row>
    <row r="142" spans="1:15" x14ac:dyDescent="0.2">
      <c r="A142" s="45">
        <f>IF(A141=(i-1),CooksDistance_Excel0!A142+1,A141+1)</f>
        <v>142</v>
      </c>
      <c r="B142" s="45" cm="1">
        <f t="array" aca="1" ref="B142:E142" ca="1">OFFSET(CooksDistance_Excel0!$A$1,A142,1,1,4)</f>
        <v>232.44</v>
      </c>
      <c r="C142" s="45">
        <f ca="1"/>
        <v>42.48</v>
      </c>
      <c r="D142" s="45">
        <f ca="1"/>
        <v>90.72</v>
      </c>
      <c r="E142" s="45">
        <f ca="1"/>
        <v>23.04</v>
      </c>
      <c r="I142" s="45">
        <f ca="1"/>
        <v>11.387313083062445</v>
      </c>
      <c r="J142" s="45">
        <v>11.387569167896554</v>
      </c>
      <c r="N142" s="47">
        <v>141</v>
      </c>
      <c r="O142" s="48">
        <v>2.8502049760382895E-3</v>
      </c>
    </row>
    <row r="143" spans="1:15" x14ac:dyDescent="0.2">
      <c r="A143" s="45">
        <f>IF(A142=(i-1),CooksDistance_Excel0!A143+1,A142+1)</f>
        <v>143</v>
      </c>
      <c r="B143" s="45" cm="1">
        <f t="array" aca="1" ref="B143:E143" ca="1">OFFSET(CooksDistance_Excel0!$A$1,A143,1,1,4)</f>
        <v>264.60000000000002</v>
      </c>
      <c r="C143" s="45">
        <f ca="1"/>
        <v>39.840000000000003</v>
      </c>
      <c r="D143" s="45">
        <f ca="1"/>
        <v>45.48</v>
      </c>
      <c r="E143" s="45">
        <f ca="1"/>
        <v>24.12</v>
      </c>
      <c r="I143" s="45">
        <f ca="1"/>
        <v>22.085381208101325</v>
      </c>
      <c r="J143" s="45">
        <v>22.078835182875778</v>
      </c>
      <c r="N143" s="47">
        <v>142</v>
      </c>
      <c r="O143" s="48">
        <v>2.2285112830300086E-3</v>
      </c>
    </row>
    <row r="144" spans="1:15" x14ac:dyDescent="0.2">
      <c r="A144" s="45">
        <f>IF(A143=(i-1),CooksDistance_Excel0!A144+1,A143+1)</f>
        <v>144</v>
      </c>
      <c r="B144" s="45" cm="1">
        <f t="array" aca="1" ref="B144:E144" ca="1">OFFSET(CooksDistance_Excel0!$A$1,A144,1,1,4)</f>
        <v>125.52</v>
      </c>
      <c r="C144" s="45">
        <f ca="1"/>
        <v>6.84</v>
      </c>
      <c r="D144" s="45">
        <f ca="1"/>
        <v>41.28</v>
      </c>
      <c r="E144" s="45">
        <f ca="1"/>
        <v>12.48</v>
      </c>
      <c r="I144" s="45">
        <f ca="1"/>
        <v>23.101480435136878</v>
      </c>
      <c r="J144" s="45">
        <v>23.099843121298939</v>
      </c>
      <c r="N144" s="47">
        <v>143</v>
      </c>
      <c r="O144" s="48">
        <v>9.4227692151508638E-4</v>
      </c>
    </row>
    <row r="145" spans="1:15" x14ac:dyDescent="0.2">
      <c r="A145" s="45">
        <f>IF(A144=(i-1),CooksDistance_Excel0!A145+1,A144+1)</f>
        <v>145</v>
      </c>
      <c r="B145" s="45" cm="1">
        <f t="array" aca="1" ref="B145:E145" ca="1">OFFSET(CooksDistance_Excel0!$A$1,A145,1,1,4)</f>
        <v>115.44</v>
      </c>
      <c r="C145" s="45">
        <f ca="1"/>
        <v>17.760000000000002</v>
      </c>
      <c r="D145" s="45">
        <f ca="1"/>
        <v>46.68</v>
      </c>
      <c r="E145" s="45">
        <f ca="1"/>
        <v>13.68</v>
      </c>
      <c r="I145" s="45">
        <f ca="1"/>
        <v>10.522916912683449</v>
      </c>
      <c r="J145" s="45">
        <v>10.517763143839904</v>
      </c>
      <c r="N145" s="47">
        <v>144</v>
      </c>
      <c r="O145" s="48">
        <v>4.9884180179833827E-3</v>
      </c>
    </row>
    <row r="146" spans="1:15" x14ac:dyDescent="0.2">
      <c r="A146" s="45">
        <f>IF(A145=(i-1),CooksDistance_Excel0!A146+1,A145+1)</f>
        <v>146</v>
      </c>
      <c r="B146" s="45" cm="1">
        <f t="array" aca="1" ref="B146:E146" ca="1">OFFSET(CooksDistance_Excel0!$A$1,A146,1,1,4)</f>
        <v>168.36</v>
      </c>
      <c r="C146" s="45">
        <f ca="1"/>
        <v>2.2799999999999998</v>
      </c>
      <c r="D146" s="45">
        <f ca="1"/>
        <v>10.8</v>
      </c>
      <c r="E146" s="45">
        <f ca="1"/>
        <v>12.36</v>
      </c>
      <c r="I146" s="45">
        <f ca="1"/>
        <v>12.113716595930157</v>
      </c>
      <c r="J146" s="45">
        <v>12.109600839966916</v>
      </c>
      <c r="N146" s="47">
        <v>145</v>
      </c>
      <c r="O146" s="48">
        <v>2.163153047300477E-3</v>
      </c>
    </row>
    <row r="147" spans="1:15" x14ac:dyDescent="0.2">
      <c r="A147" s="45">
        <f>IF(A146=(i-1),CooksDistance_Excel0!A147+1,A146+1)</f>
        <v>147</v>
      </c>
      <c r="B147" s="45" cm="1">
        <f t="array" aca="1" ref="B147:E147" ca="1">OFFSET(CooksDistance_Excel0!$A$1,A147,1,1,4)</f>
        <v>288.12</v>
      </c>
      <c r="C147" s="45">
        <f ca="1"/>
        <v>8.76</v>
      </c>
      <c r="D147" s="45">
        <f ca="1"/>
        <v>10.44</v>
      </c>
      <c r="E147" s="45">
        <f ca="1"/>
        <v>15.84</v>
      </c>
      <c r="I147" s="45">
        <f ca="1"/>
        <v>11.652645308031014</v>
      </c>
      <c r="J147" s="45">
        <v>11.650246465936803</v>
      </c>
      <c r="N147" s="47">
        <v>146</v>
      </c>
      <c r="O147" s="48">
        <v>7.2484010213514911E-4</v>
      </c>
    </row>
    <row r="148" spans="1:15" x14ac:dyDescent="0.2">
      <c r="A148" s="45">
        <f>IF(A147=(i-1),CooksDistance_Excel0!A148+1,A147+1)</f>
        <v>148</v>
      </c>
      <c r="B148" s="45" cm="1">
        <f t="array" aca="1" ref="B148:E148" ca="1">OFFSET(CooksDistance_Excel0!$A$1,A148,1,1,4)</f>
        <v>291.83999999999997</v>
      </c>
      <c r="C148" s="45">
        <f ca="1"/>
        <v>58.8</v>
      </c>
      <c r="D148" s="45">
        <f ca="1"/>
        <v>53.16</v>
      </c>
      <c r="E148" s="45">
        <f ca="1"/>
        <v>30.48</v>
      </c>
      <c r="I148" s="45">
        <f ca="1"/>
        <v>18.355230424351817</v>
      </c>
      <c r="J148" s="45">
        <v>18.353068412800472</v>
      </c>
      <c r="N148" s="47">
        <v>147</v>
      </c>
      <c r="O148" s="48">
        <v>1.0901138670224979E-2</v>
      </c>
    </row>
    <row r="149" spans="1:15" x14ac:dyDescent="0.2">
      <c r="A149" s="45">
        <f>IF(A148=(i-1),CooksDistance_Excel0!A149+1,A148+1)</f>
        <v>149</v>
      </c>
      <c r="B149" s="45" cm="1">
        <f t="array" aca="1" ref="B149:E149" ca="1">OFFSET(CooksDistance_Excel0!$A$1,A149,1,1,4)</f>
        <v>45.6</v>
      </c>
      <c r="C149" s="45">
        <f ca="1"/>
        <v>48.36</v>
      </c>
      <c r="D149" s="45">
        <f ca="1"/>
        <v>14.28</v>
      </c>
      <c r="E149" s="45">
        <f ca="1"/>
        <v>13.08</v>
      </c>
      <c r="I149" s="45">
        <f ca="1"/>
        <v>27.91295111052824</v>
      </c>
      <c r="J149" s="45">
        <v>27.913033237706902</v>
      </c>
      <c r="N149" s="47">
        <v>148</v>
      </c>
      <c r="O149" s="48">
        <v>1.464884091302943E-2</v>
      </c>
    </row>
    <row r="150" spans="1:15" x14ac:dyDescent="0.2">
      <c r="A150" s="45">
        <f>IF(A149=(i-1),CooksDistance_Excel0!A150+1,A149+1)</f>
        <v>150</v>
      </c>
      <c r="B150" s="45" cm="1">
        <f t="array" aca="1" ref="B150:E150" ca="1">OFFSET(CooksDistance_Excel0!$A$1,A150,1,1,4)</f>
        <v>53.64</v>
      </c>
      <c r="C150" s="45">
        <f ca="1"/>
        <v>30.96</v>
      </c>
      <c r="D150" s="45">
        <f ca="1"/>
        <v>24.72</v>
      </c>
      <c r="E150" s="45">
        <f ca="1"/>
        <v>12.12</v>
      </c>
      <c r="I150" s="45">
        <f ca="1"/>
        <v>14.71117915840262</v>
      </c>
      <c r="J150" s="45">
        <v>14.716031293635229</v>
      </c>
      <c r="N150" s="47">
        <v>149</v>
      </c>
      <c r="O150" s="48">
        <v>6.8549781497909152E-3</v>
      </c>
    </row>
    <row r="151" spans="1:15" x14ac:dyDescent="0.2">
      <c r="A151" s="45">
        <f>IF(A150=(i-1),CooksDistance_Excel0!A151+1,A150+1)</f>
        <v>151</v>
      </c>
      <c r="B151" s="45" cm="1">
        <f t="array" aca="1" ref="B151:E151" ca="1">OFFSET(CooksDistance_Excel0!$A$1,A151,1,1,4)</f>
        <v>336.84</v>
      </c>
      <c r="C151" s="45">
        <f ca="1"/>
        <v>16.68</v>
      </c>
      <c r="D151" s="45">
        <f ca="1"/>
        <v>44.4</v>
      </c>
      <c r="E151" s="45">
        <f ca="1"/>
        <v>19.32</v>
      </c>
      <c r="I151" s="45">
        <f ca="1"/>
        <v>11.791795185389843</v>
      </c>
      <c r="J151" s="45">
        <v>11.792725321356418</v>
      </c>
      <c r="N151" s="47">
        <v>150</v>
      </c>
      <c r="O151" s="48">
        <v>1.2548560550928892E-4</v>
      </c>
    </row>
    <row r="152" spans="1:15" x14ac:dyDescent="0.2">
      <c r="A152" s="45">
        <f>IF(A151=(i-1),CooksDistance_Excel0!A152+1,A151+1)</f>
        <v>152</v>
      </c>
      <c r="B152" s="45" cm="1">
        <f t="array" aca="1" ref="B152:E152" ca="1">OFFSET(CooksDistance_Excel0!$A$1,A152,1,1,4)</f>
        <v>145.19999999999999</v>
      </c>
      <c r="C152" s="45">
        <f ca="1"/>
        <v>10.08</v>
      </c>
      <c r="D152" s="45">
        <f ca="1"/>
        <v>58.44</v>
      </c>
      <c r="E152" s="45">
        <f ca="1"/>
        <v>13.92</v>
      </c>
      <c r="I152" s="45">
        <f ca="1"/>
        <v>22.046077775105729</v>
      </c>
      <c r="J152" s="45">
        <v>22.040646409657121</v>
      </c>
      <c r="N152" s="47">
        <v>151</v>
      </c>
      <c r="O152" s="48">
        <v>1.3470917094392782E-2</v>
      </c>
    </row>
    <row r="153" spans="1:15" x14ac:dyDescent="0.2">
      <c r="A153" s="45">
        <f>IF(A152=(i-1),CooksDistance_Excel0!A153+1,A152+1)</f>
        <v>153</v>
      </c>
      <c r="B153" s="45" cm="1">
        <f t="array" aca="1" ref="B153:E153" ca="1">OFFSET(CooksDistance_Excel0!$A$1,A153,1,1,4)</f>
        <v>237.12</v>
      </c>
      <c r="C153" s="45">
        <f ca="1"/>
        <v>27.96</v>
      </c>
      <c r="D153" s="45">
        <f ca="1"/>
        <v>17.04</v>
      </c>
      <c r="E153" s="45">
        <f ca="1"/>
        <v>19.920000000000002</v>
      </c>
      <c r="I153" s="45">
        <f ca="1"/>
        <v>12.01833285490763</v>
      </c>
      <c r="J153" s="45">
        <v>12.011445240608214</v>
      </c>
      <c r="N153" s="47">
        <v>152</v>
      </c>
      <c r="O153" s="48">
        <v>5.8464800404518878E-3</v>
      </c>
    </row>
    <row r="154" spans="1:15" x14ac:dyDescent="0.2">
      <c r="A154" s="45">
        <f>IF(A153=(i-1),CooksDistance_Excel0!A154+1,A153+1)</f>
        <v>154</v>
      </c>
      <c r="B154" s="45" cm="1">
        <f t="array" aca="1" ref="B154:E154" ca="1">OFFSET(CooksDistance_Excel0!$A$1,A154,1,1,4)</f>
        <v>205.56</v>
      </c>
      <c r="C154" s="45">
        <f ca="1"/>
        <v>47.64</v>
      </c>
      <c r="D154" s="45">
        <f ca="1"/>
        <v>45.24</v>
      </c>
      <c r="E154" s="45">
        <f ca="1"/>
        <v>22.8</v>
      </c>
      <c r="I154" s="45">
        <f ca="1"/>
        <v>19.631769457951993</v>
      </c>
      <c r="J154" s="45">
        <v>19.632000365324377</v>
      </c>
      <c r="N154" s="47">
        <v>153</v>
      </c>
      <c r="O154" s="48">
        <v>7.1745039667497692E-5</v>
      </c>
    </row>
    <row r="155" spans="1:15" x14ac:dyDescent="0.2">
      <c r="A155" s="45">
        <f>IF(A154=(i-1),CooksDistance_Excel0!A155+1,A154+1)</f>
        <v>155</v>
      </c>
      <c r="B155" s="45" cm="1">
        <f t="array" aca="1" ref="B155:E155" ca="1">OFFSET(CooksDistance_Excel0!$A$1,A155,1,1,4)</f>
        <v>225.36</v>
      </c>
      <c r="C155" s="45">
        <f ca="1"/>
        <v>25.32</v>
      </c>
      <c r="D155" s="45">
        <f ca="1"/>
        <v>11.4</v>
      </c>
      <c r="E155" s="45">
        <f ca="1"/>
        <v>18.72</v>
      </c>
      <c r="I155" s="45">
        <f ca="1"/>
        <v>21.868743047019969</v>
      </c>
      <c r="J155" s="45">
        <v>21.868681583904451</v>
      </c>
      <c r="N155" s="47">
        <v>154</v>
      </c>
      <c r="O155" s="48">
        <v>8.4393671518147512E-4</v>
      </c>
    </row>
    <row r="156" spans="1:15" x14ac:dyDescent="0.2">
      <c r="A156" s="45">
        <f>IF(A155=(i-1),CooksDistance_Excel0!A156+1,A155+1)</f>
        <v>156</v>
      </c>
      <c r="B156" s="45" cm="1">
        <f t="array" aca="1" ref="B156:E156" ca="1">OFFSET(CooksDistance_Excel0!$A$1,A156,1,1,4)</f>
        <v>4.92</v>
      </c>
      <c r="C156" s="45">
        <f ca="1"/>
        <v>13.92</v>
      </c>
      <c r="D156" s="45">
        <f ca="1"/>
        <v>6.84</v>
      </c>
      <c r="E156" s="45">
        <f ca="1"/>
        <v>3.84</v>
      </c>
      <c r="I156" s="45">
        <f ca="1"/>
        <v>18.601340550564188</v>
      </c>
      <c r="J156" s="45">
        <v>18.601940350864403</v>
      </c>
      <c r="N156" s="47">
        <v>155</v>
      </c>
      <c r="O156" s="48">
        <v>1.3386682612087823E-5</v>
      </c>
    </row>
    <row r="157" spans="1:15" x14ac:dyDescent="0.2">
      <c r="A157" s="45">
        <f>IF(A156=(i-1),CooksDistance_Excel0!A157+1,A156+1)</f>
        <v>157</v>
      </c>
      <c r="B157" s="45" cm="1">
        <f t="array" aca="1" ref="B157:E157" ca="1">OFFSET(CooksDistance_Excel0!$A$1,A157,1,1,4)</f>
        <v>112.68</v>
      </c>
      <c r="C157" s="45">
        <f ca="1"/>
        <v>52.2</v>
      </c>
      <c r="D157" s="45">
        <f ca="1"/>
        <v>60.6</v>
      </c>
      <c r="E157" s="45">
        <f ca="1"/>
        <v>18.36</v>
      </c>
      <c r="I157" s="45">
        <f ca="1"/>
        <v>6.3681918250137528</v>
      </c>
      <c r="J157" s="45">
        <v>6.3690706820827252</v>
      </c>
      <c r="N157" s="47">
        <v>156</v>
      </c>
      <c r="O157" s="48">
        <v>1.4024092676798824E-2</v>
      </c>
    </row>
    <row r="158" spans="1:15" x14ac:dyDescent="0.2">
      <c r="A158" s="45">
        <f>IF(A157=(i-1),CooksDistance_Excel0!A158+1,A157+1)</f>
        <v>158</v>
      </c>
      <c r="B158" s="45" cm="1">
        <f t="array" aca="1" ref="B158:E158" ca="1">OFFSET(CooksDistance_Excel0!$A$1,A158,1,1,4)</f>
        <v>179.76</v>
      </c>
      <c r="C158" s="45">
        <f ca="1"/>
        <v>1.56</v>
      </c>
      <c r="D158" s="45">
        <f ca="1"/>
        <v>29.16</v>
      </c>
      <c r="E158" s="45">
        <f ca="1"/>
        <v>12.12</v>
      </c>
      <c r="I158" s="45">
        <f ca="1"/>
        <v>18.462473159665265</v>
      </c>
      <c r="J158" s="45">
        <v>18.461822298021701</v>
      </c>
      <c r="N158" s="47">
        <v>157</v>
      </c>
      <c r="O158" s="48">
        <v>1.6065965703991403E-5</v>
      </c>
    </row>
    <row r="159" spans="1:15" x14ac:dyDescent="0.2">
      <c r="A159" s="45">
        <f>IF(A158=(i-1),CooksDistance_Excel0!A159+1,A158+1)</f>
        <v>159</v>
      </c>
      <c r="B159" s="45" cm="1">
        <f t="array" aca="1" ref="B159:E159" ca="1">OFFSET(CooksDistance_Excel0!$A$1,A159,1,1,4)</f>
        <v>14.04</v>
      </c>
      <c r="C159" s="45">
        <f ca="1"/>
        <v>44.28</v>
      </c>
      <c r="D159" s="45">
        <f ca="1"/>
        <v>54.24</v>
      </c>
      <c r="E159" s="45">
        <f ca="1"/>
        <v>8.76</v>
      </c>
      <c r="I159" s="45">
        <f ca="1"/>
        <v>12.021990071706128</v>
      </c>
      <c r="J159" s="45">
        <v>12.017173439687362</v>
      </c>
      <c r="N159" s="47">
        <v>158</v>
      </c>
      <c r="O159" s="48">
        <v>1.487694306315225E-5</v>
      </c>
    </row>
    <row r="160" spans="1:15" x14ac:dyDescent="0.2">
      <c r="A160" s="45">
        <f>IF(A159=(i-1),CooksDistance_Excel0!A160+1,A159+1)</f>
        <v>160</v>
      </c>
      <c r="B160" s="45" cm="1">
        <f t="array" aca="1" ref="B160:E160" ca="1">OFFSET(CooksDistance_Excel0!$A$1,A160,1,1,4)</f>
        <v>158.04</v>
      </c>
      <c r="C160" s="45">
        <f ca="1"/>
        <v>22.08</v>
      </c>
      <c r="D160" s="45">
        <f ca="1"/>
        <v>41.52</v>
      </c>
      <c r="E160" s="45">
        <f ca="1"/>
        <v>15.48</v>
      </c>
      <c r="I160" s="45">
        <f ca="1"/>
        <v>12.461459118883498</v>
      </c>
      <c r="J160" s="45">
        <v>12.461038392059255</v>
      </c>
      <c r="N160" s="47">
        <v>159</v>
      </c>
      <c r="O160" s="48">
        <v>2.8111349807766188E-2</v>
      </c>
    </row>
    <row r="161" spans="1:15" x14ac:dyDescent="0.2">
      <c r="A161" s="45">
        <f>IF(A160=(i-1),CooksDistance_Excel0!A161+1,A160+1)</f>
        <v>161</v>
      </c>
      <c r="B161" s="45" cm="1">
        <f t="array" aca="1" ref="B161:E161" ca="1">OFFSET(CooksDistance_Excel0!$A$1,A161,1,1,4)</f>
        <v>207</v>
      </c>
      <c r="C161" s="45">
        <f ca="1"/>
        <v>21.72</v>
      </c>
      <c r="D161" s="45">
        <f ca="1"/>
        <v>36.840000000000003</v>
      </c>
      <c r="E161" s="45">
        <f ca="1"/>
        <v>17.28</v>
      </c>
      <c r="I161" s="45">
        <f ca="1"/>
        <v>14.882095529581033</v>
      </c>
      <c r="J161" s="45">
        <v>14.878977873552671</v>
      </c>
      <c r="N161" s="47">
        <v>160</v>
      </c>
      <c r="O161" s="48">
        <v>1.8899387407316011E-4</v>
      </c>
    </row>
    <row r="162" spans="1:15" x14ac:dyDescent="0.2">
      <c r="A162" s="45">
        <f>IF(A161=(i-1),CooksDistance_Excel0!A162+1,A161+1)</f>
        <v>162</v>
      </c>
      <c r="B162" s="45" cm="1">
        <f t="array" aca="1" ref="B162:E162" ca="1">OFFSET(CooksDistance_Excel0!$A$1,A162,1,1,4)</f>
        <v>102.84</v>
      </c>
      <c r="C162" s="45">
        <f ca="1"/>
        <v>42.96</v>
      </c>
      <c r="D162" s="45">
        <f ca="1"/>
        <v>59.16</v>
      </c>
      <c r="E162" s="45">
        <f ca="1"/>
        <v>15.96</v>
      </c>
      <c r="I162" s="45">
        <f ca="1"/>
        <v>17.059517578625318</v>
      </c>
      <c r="J162" s="45">
        <v>17.056599576397172</v>
      </c>
      <c r="N162" s="47">
        <v>161</v>
      </c>
      <c r="O162" s="48">
        <v>2.600694245834832E-5</v>
      </c>
    </row>
    <row r="163" spans="1:15" x14ac:dyDescent="0.2">
      <c r="A163" s="45">
        <f>IF(A162=(i-1),CooksDistance_Excel0!A163+1,A162+1)</f>
        <v>163</v>
      </c>
      <c r="B163" s="45" cm="1">
        <f t="array" aca="1" ref="B163:E163" ca="1">OFFSET(CooksDistance_Excel0!$A$1,A163,1,1,4)</f>
        <v>226.08</v>
      </c>
      <c r="C163" s="45">
        <f ca="1"/>
        <v>21.72</v>
      </c>
      <c r="D163" s="45">
        <f ca="1"/>
        <v>30.72</v>
      </c>
      <c r="E163" s="45">
        <f ca="1"/>
        <v>17.88</v>
      </c>
      <c r="I163" s="45">
        <f ca="1"/>
        <v>16.27276637286166</v>
      </c>
      <c r="J163" s="45">
        <v>16.270974820397544</v>
      </c>
      <c r="N163" s="47">
        <v>162</v>
      </c>
      <c r="O163" s="48">
        <v>1.1157244426362602E-4</v>
      </c>
    </row>
    <row r="164" spans="1:15" x14ac:dyDescent="0.2">
      <c r="A164" s="45">
        <f>IF(A163=(i-1),CooksDistance_Excel0!A164+1,A163+1)</f>
        <v>164</v>
      </c>
      <c r="B164" s="45" cm="1">
        <f t="array" aca="1" ref="B164:E164" ca="1">OFFSET(CooksDistance_Excel0!$A$1,A164,1,1,4)</f>
        <v>196.2</v>
      </c>
      <c r="C164" s="45">
        <f ca="1"/>
        <v>44.16</v>
      </c>
      <c r="D164" s="45">
        <f ca="1"/>
        <v>8.8800000000000008</v>
      </c>
      <c r="E164" s="45">
        <f ca="1"/>
        <v>21.6</v>
      </c>
      <c r="I164" s="45">
        <f ca="1"/>
        <v>17.938434373611486</v>
      </c>
      <c r="J164" s="45">
        <v>17.936138469106112</v>
      </c>
      <c r="N164" s="47">
        <v>163</v>
      </c>
      <c r="O164" s="48">
        <v>1.8491066294006043E-6</v>
      </c>
    </row>
    <row r="165" spans="1:15" x14ac:dyDescent="0.2">
      <c r="A165" s="45">
        <f>IF(A164=(i-1),CooksDistance_Excel0!A165+1,A164+1)</f>
        <v>165</v>
      </c>
      <c r="B165" s="45" cm="1">
        <f t="array" aca="1" ref="B165:E165" ca="1">OFFSET(CooksDistance_Excel0!$A$1,A165,1,1,4)</f>
        <v>140.63999999999999</v>
      </c>
      <c r="C165" s="45">
        <f ca="1"/>
        <v>17.64</v>
      </c>
      <c r="D165" s="45">
        <f ca="1"/>
        <v>6.48</v>
      </c>
      <c r="E165" s="45">
        <f ca="1"/>
        <v>14.28</v>
      </c>
      <c r="I165" s="45">
        <f ca="1"/>
        <v>20.818054635350556</v>
      </c>
      <c r="J165" s="45">
        <v>20.821963290591022</v>
      </c>
      <c r="N165" s="47">
        <v>164</v>
      </c>
      <c r="O165" s="48">
        <v>1.0708963090645634E-3</v>
      </c>
    </row>
    <row r="166" spans="1:15" x14ac:dyDescent="0.2">
      <c r="A166" s="45">
        <f>IF(A165=(i-1),CooksDistance_Excel0!A166+1,A165+1)</f>
        <v>166</v>
      </c>
      <c r="B166" s="45" cm="1">
        <f t="array" aca="1" ref="B166:E166" ca="1">OFFSET(CooksDistance_Excel0!$A$1,A166,1,1,4)</f>
        <v>281.39999999999998</v>
      </c>
      <c r="C166" s="45">
        <f ca="1"/>
        <v>4.08</v>
      </c>
      <c r="D166" s="45">
        <f ca="1"/>
        <v>101.76</v>
      </c>
      <c r="E166" s="45">
        <f ca="1"/>
        <v>14.28</v>
      </c>
      <c r="I166" s="45">
        <f ca="1"/>
        <v>13.281353204212508</v>
      </c>
      <c r="J166" s="45">
        <v>13.281953523720293</v>
      </c>
      <c r="N166" s="47">
        <v>165</v>
      </c>
      <c r="O166" s="48">
        <v>1.0397195971872256E-3</v>
      </c>
    </row>
    <row r="167" spans="1:15" x14ac:dyDescent="0.2">
      <c r="A167" s="45">
        <f>IF(A166=(i-1),CooksDistance_Excel0!A167+1,A166+1)</f>
        <v>167</v>
      </c>
      <c r="B167" s="45" cm="1">
        <f t="array" aca="1" ref="B167:E167" ca="1">OFFSET(CooksDistance_Excel0!$A$1,A167,1,1,4)</f>
        <v>21.48</v>
      </c>
      <c r="C167" s="45">
        <f ca="1"/>
        <v>45.12</v>
      </c>
      <c r="D167" s="45">
        <f ca="1"/>
        <v>25.92</v>
      </c>
      <c r="E167" s="45">
        <f ca="1"/>
        <v>9.6</v>
      </c>
      <c r="I167" s="45">
        <f ca="1"/>
        <v>17.082407251509103</v>
      </c>
      <c r="J167" s="45">
        <v>17.068465651524065</v>
      </c>
      <c r="N167" s="47">
        <v>166</v>
      </c>
      <c r="O167" s="48">
        <v>5.1635293541020547E-2</v>
      </c>
    </row>
    <row r="168" spans="1:15" x14ac:dyDescent="0.2">
      <c r="A168" s="45">
        <f>IF(A167=(i-1),CooksDistance_Excel0!A168+1,A167+1)</f>
        <v>168</v>
      </c>
      <c r="B168" s="45" cm="1">
        <f t="array" aca="1" ref="B168:E168" ca="1">OFFSET(CooksDistance_Excel0!$A$1,A168,1,1,4)</f>
        <v>248.16</v>
      </c>
      <c r="C168" s="45">
        <f ca="1"/>
        <v>6.24</v>
      </c>
      <c r="D168" s="45">
        <f ca="1"/>
        <v>23.28</v>
      </c>
      <c r="E168" s="45">
        <f ca="1"/>
        <v>14.64</v>
      </c>
      <c r="I168" s="45">
        <f ca="1"/>
        <v>12.986167966647777</v>
      </c>
      <c r="J168" s="45">
        <v>12.989274371421633</v>
      </c>
      <c r="N168" s="47">
        <v>167</v>
      </c>
      <c r="O168" s="48">
        <v>2.4784745774361853E-2</v>
      </c>
    </row>
    <row r="169" spans="1:15" x14ac:dyDescent="0.2">
      <c r="A169" s="45">
        <f>IF(A168=(i-1),CooksDistance_Excel0!A169+1,A168+1)</f>
        <v>169</v>
      </c>
      <c r="B169" s="45" cm="1">
        <f t="array" aca="1" ref="B169:E169" ca="1">OFFSET(CooksDistance_Excel0!$A$1,A169,1,1,4)</f>
        <v>258.48</v>
      </c>
      <c r="C169" s="45">
        <f ca="1"/>
        <v>28.32</v>
      </c>
      <c r="D169" s="45">
        <f ca="1"/>
        <v>69.12</v>
      </c>
      <c r="E169" s="45">
        <f ca="1"/>
        <v>20.52</v>
      </c>
      <c r="I169" s="45">
        <f ca="1"/>
        <v>16.03974007708392</v>
      </c>
      <c r="J169" s="45">
        <v>16.035896127103513</v>
      </c>
      <c r="N169" s="47">
        <v>168</v>
      </c>
      <c r="O169" s="48">
        <v>2.5805276512885764E-3</v>
      </c>
    </row>
    <row r="170" spans="1:15" x14ac:dyDescent="0.2">
      <c r="A170" s="45">
        <f>IF(A169=(i-1),CooksDistance_Excel0!A170+1,A169+1)</f>
        <v>170</v>
      </c>
      <c r="B170" s="45" cm="1">
        <f t="array" aca="1" ref="B170:E170" ca="1">OFFSET(CooksDistance_Excel0!$A$1,A170,1,1,4)</f>
        <v>341.16</v>
      </c>
      <c r="C170" s="45">
        <f ca="1"/>
        <v>12.72</v>
      </c>
      <c r="D170" s="45">
        <f ca="1"/>
        <v>7.68</v>
      </c>
      <c r="E170" s="45">
        <f ca="1"/>
        <v>18</v>
      </c>
      <c r="I170" s="45">
        <f ca="1"/>
        <v>20.629569026400901</v>
      </c>
      <c r="J170" s="45">
        <v>20.623371360690054</v>
      </c>
      <c r="N170" s="47">
        <v>169</v>
      </c>
      <c r="O170" s="48">
        <v>1.5185716541975347E-5</v>
      </c>
    </row>
    <row r="171" spans="1:15" x14ac:dyDescent="0.2">
      <c r="A171" s="45">
        <f>IF(A170=(i-1),CooksDistance_Excel0!A171+1,A170+1)</f>
        <v>171</v>
      </c>
      <c r="B171" s="45" cm="1">
        <f t="array" aca="1" ref="B171:E171" ca="1">OFFSET(CooksDistance_Excel0!$A$1,A171,1,1,4)</f>
        <v>60</v>
      </c>
      <c r="C171" s="45">
        <f ca="1"/>
        <v>13.92</v>
      </c>
      <c r="D171" s="45">
        <f ca="1"/>
        <v>22.08</v>
      </c>
      <c r="E171" s="45">
        <f ca="1"/>
        <v>10.08</v>
      </c>
      <c r="I171" s="45">
        <f ca="1"/>
        <v>21.531445110681638</v>
      </c>
      <c r="J171" s="45">
        <v>21.529867555548087</v>
      </c>
      <c r="N171" s="47">
        <v>170</v>
      </c>
      <c r="O171" s="48">
        <v>2.9133734963036798E-2</v>
      </c>
    </row>
    <row r="172" spans="1:15" x14ac:dyDescent="0.2">
      <c r="A172" s="45">
        <f>IF(A171=(i-1),CooksDistance_Excel0!A172+1,A171+1)</f>
        <v>172</v>
      </c>
      <c r="B172" s="45" cm="1">
        <f t="array" aca="1" ref="B172:E172" ca="1">OFFSET(CooksDistance_Excel0!$A$1,A172,1,1,4)</f>
        <v>197.4</v>
      </c>
      <c r="C172" s="45">
        <f ca="1"/>
        <v>25.08</v>
      </c>
      <c r="D172" s="45">
        <f ca="1"/>
        <v>56.88</v>
      </c>
      <c r="E172" s="45">
        <f ca="1"/>
        <v>17.399999999999999</v>
      </c>
      <c r="I172" s="45">
        <f ca="1"/>
        <v>8.8753098490338242</v>
      </c>
      <c r="J172" s="45">
        <v>8.8739759597986847</v>
      </c>
      <c r="N172" s="47">
        <v>171</v>
      </c>
      <c r="O172" s="48">
        <v>1.7912896607000601E-3</v>
      </c>
    </row>
    <row r="173" spans="1:15" x14ac:dyDescent="0.2">
      <c r="A173" s="45">
        <f>IF(A172=(i-1),CooksDistance_Excel0!A173+1,A172+1)</f>
        <v>173</v>
      </c>
      <c r="B173" s="45" cm="1">
        <f t="array" aca="1" ref="B173:E173" ca="1">OFFSET(CooksDistance_Excel0!$A$1,A173,1,1,4)</f>
        <v>23.52</v>
      </c>
      <c r="C173" s="45">
        <f ca="1"/>
        <v>24.12</v>
      </c>
      <c r="D173" s="45">
        <f ca="1"/>
        <v>20.399999999999999</v>
      </c>
      <c r="E173" s="45">
        <f ca="1"/>
        <v>9.1199999999999992</v>
      </c>
      <c r="I173" s="45">
        <f ca="1"/>
        <v>17.234723843059111</v>
      </c>
      <c r="J173" s="45">
        <v>17.229928476299296</v>
      </c>
      <c r="N173" s="47">
        <v>172</v>
      </c>
      <c r="O173" s="48">
        <v>2.2642780057548931E-5</v>
      </c>
    </row>
    <row r="174" spans="1:15" x14ac:dyDescent="0.2">
      <c r="A174" s="45">
        <f>IF(A173=(i-1),CooksDistance_Excel0!A174+1,A173+1)</f>
        <v>174</v>
      </c>
      <c r="B174" s="45" cm="1">
        <f t="array" aca="1" ref="B174:E174" ca="1">OFFSET(CooksDistance_Excel0!$A$1,A174,1,1,4)</f>
        <v>202.08</v>
      </c>
      <c r="C174" s="45">
        <f ca="1"/>
        <v>8.52</v>
      </c>
      <c r="D174" s="45">
        <f ca="1"/>
        <v>15.36</v>
      </c>
      <c r="E174" s="45">
        <f ca="1"/>
        <v>14.04</v>
      </c>
      <c r="I174" s="45">
        <f ca="1"/>
        <v>9.1286010253153389</v>
      </c>
      <c r="J174" s="45">
        <v>9.1292308544628256</v>
      </c>
      <c r="N174" s="47">
        <v>173</v>
      </c>
      <c r="O174" s="48">
        <v>1.2883417761093716E-7</v>
      </c>
    </row>
    <row r="175" spans="1:15" x14ac:dyDescent="0.2">
      <c r="A175" s="45">
        <f>IF(A174=(i-1),CooksDistance_Excel0!A175+1,A174+1)</f>
        <v>175</v>
      </c>
      <c r="B175" s="45" cm="1">
        <f t="array" aca="1" ref="B175:E175" ca="1">OFFSET(CooksDistance_Excel0!$A$1,A175,1,1,4)</f>
        <v>266.88</v>
      </c>
      <c r="C175" s="45">
        <f ca="1"/>
        <v>4.08</v>
      </c>
      <c r="D175" s="45">
        <f ca="1"/>
        <v>15.72</v>
      </c>
      <c r="E175" s="45">
        <f ca="1"/>
        <v>13.8</v>
      </c>
      <c r="I175" s="45">
        <f ca="1"/>
        <v>14.367367299291034</v>
      </c>
      <c r="J175" s="45">
        <v>14.36512664798871</v>
      </c>
      <c r="N175" s="47">
        <v>174</v>
      </c>
      <c r="O175" s="48">
        <v>1.1317752071011248E-4</v>
      </c>
    </row>
    <row r="176" spans="1:15" x14ac:dyDescent="0.2">
      <c r="A176" s="45">
        <f>IF(A175=(i-1),CooksDistance_Excel0!A176+1,A175+1)</f>
        <v>176</v>
      </c>
      <c r="B176" s="45" cm="1">
        <f t="array" aca="1" ref="B176:E176" ca="1">OFFSET(CooksDistance_Excel0!$A$1,A176,1,1,4)</f>
        <v>332.28</v>
      </c>
      <c r="C176" s="45">
        <f ca="1"/>
        <v>58.68</v>
      </c>
      <c r="D176" s="45">
        <f ca="1"/>
        <v>50.16</v>
      </c>
      <c r="E176" s="45">
        <f ca="1"/>
        <v>32.4</v>
      </c>
      <c r="I176" s="45">
        <f ca="1"/>
        <v>16.496595549596158</v>
      </c>
      <c r="J176" s="45">
        <v>16.493228900886358</v>
      </c>
      <c r="N176" s="47">
        <v>175</v>
      </c>
      <c r="O176" s="48">
        <v>1.2110787218440033E-2</v>
      </c>
    </row>
    <row r="177" spans="1:15" x14ac:dyDescent="0.2">
      <c r="A177" s="45">
        <f>IF(A176=(i-1),CooksDistance_Excel0!A177+1,A176+1)</f>
        <v>177</v>
      </c>
      <c r="B177" s="45" cm="1">
        <f t="array" aca="1" ref="B177:E177" ca="1">OFFSET(CooksDistance_Excel0!$A$1,A177,1,1,4)</f>
        <v>298.08</v>
      </c>
      <c r="C177" s="45">
        <f ca="1"/>
        <v>36.24</v>
      </c>
      <c r="D177" s="45">
        <f ca="1"/>
        <v>24.36</v>
      </c>
      <c r="E177" s="45">
        <f ca="1"/>
        <v>24.24</v>
      </c>
      <c r="I177" s="45">
        <f ca="1"/>
        <v>29.744076298996767</v>
      </c>
      <c r="J177" s="45">
        <v>29.744244377020422</v>
      </c>
      <c r="N177" s="47">
        <v>176</v>
      </c>
      <c r="O177" s="48">
        <v>1.8857356004119415E-2</v>
      </c>
    </row>
    <row r="178" spans="1:15" x14ac:dyDescent="0.2">
      <c r="A178" s="45">
        <f>IF(A177=(i-1),CooksDistance_Excel0!A178+1,A177+1)</f>
        <v>178</v>
      </c>
      <c r="B178" s="45" cm="1">
        <f t="array" aca="1" ref="B178:E178" ca="1">OFFSET(CooksDistance_Excel0!$A$1,A178,1,1,4)</f>
        <v>204.24</v>
      </c>
      <c r="C178" s="45">
        <f ca="1"/>
        <v>9.36</v>
      </c>
      <c r="D178" s="45">
        <f ca="1"/>
        <v>42.24</v>
      </c>
      <c r="E178" s="45">
        <f ca="1"/>
        <v>14.04</v>
      </c>
      <c r="I178" s="45">
        <f ca="1"/>
        <v>23.975065932079282</v>
      </c>
      <c r="J178" s="45">
        <v>23.975247243297215</v>
      </c>
      <c r="N178" s="47">
        <v>177</v>
      </c>
      <c r="O178" s="48">
        <v>9.3052642289591429E-5</v>
      </c>
    </row>
    <row r="179" spans="1:15" x14ac:dyDescent="0.2">
      <c r="A179" s="45">
        <f>IF(A178=(i-1),CooksDistance_Excel0!A179+1,A178+1)</f>
        <v>179</v>
      </c>
      <c r="B179" s="45" cm="1">
        <f t="array" aca="1" ref="B179:E179" ca="1">OFFSET(CooksDistance_Excel0!$A$1,A179,1,1,4)</f>
        <v>332.04</v>
      </c>
      <c r="C179" s="45">
        <f ca="1"/>
        <v>2.76</v>
      </c>
      <c r="D179" s="45">
        <f ca="1"/>
        <v>28.44</v>
      </c>
      <c r="E179" s="45">
        <f ca="1"/>
        <v>14.16</v>
      </c>
      <c r="I179" s="45">
        <f ca="1"/>
        <v>14.599859282855626</v>
      </c>
      <c r="J179" s="45">
        <v>14.594455683401897</v>
      </c>
      <c r="N179" s="47">
        <v>178</v>
      </c>
      <c r="O179" s="48">
        <v>3.3730300170699192E-4</v>
      </c>
    </row>
    <row r="180" spans="1:15" x14ac:dyDescent="0.2">
      <c r="A180" s="45">
        <f>IF(A179=(i-1),CooksDistance_Excel0!A180+1,A179+1)</f>
        <v>180</v>
      </c>
      <c r="B180" s="45" cm="1">
        <f t="array" aca="1" ref="B180:E180" ca="1">OFFSET(CooksDistance_Excel0!$A$1,A180,1,1,4)</f>
        <v>198.72</v>
      </c>
      <c r="C180" s="45">
        <f ca="1"/>
        <v>12</v>
      </c>
      <c r="D180" s="45">
        <f ca="1"/>
        <v>21.12</v>
      </c>
      <c r="E180" s="45">
        <f ca="1"/>
        <v>15.12</v>
      </c>
      <c r="I180" s="45">
        <f ca="1"/>
        <v>19.218731392142427</v>
      </c>
      <c r="J180" s="45">
        <v>19.213196664927732</v>
      </c>
      <c r="N180" s="47">
        <v>179</v>
      </c>
      <c r="O180" s="48">
        <v>6.2478204026078094E-2</v>
      </c>
    </row>
    <row r="181" spans="1:15" x14ac:dyDescent="0.2">
      <c r="A181" s="45">
        <f>IF(A180=(i-1),CooksDistance_Excel0!A181+1,A180+1)</f>
        <v>181</v>
      </c>
      <c r="B181" s="45" cm="1">
        <f t="array" aca="1" ref="B181:E181" ca="1">OFFSET(CooksDistance_Excel0!$A$1,A181,1,1,4)</f>
        <v>187.92</v>
      </c>
      <c r="C181" s="45">
        <f ca="1"/>
        <v>3.12</v>
      </c>
      <c r="D181" s="45">
        <f ca="1"/>
        <v>9.9600000000000009</v>
      </c>
      <c r="E181" s="45">
        <f ca="1"/>
        <v>12.6</v>
      </c>
      <c r="I181" s="45">
        <f ca="1"/>
        <v>14.863866867634583</v>
      </c>
      <c r="J181" s="45">
        <v>14.861465938209264</v>
      </c>
      <c r="N181" s="47">
        <v>180</v>
      </c>
      <c r="O181" s="48">
        <v>5.5796460147709384E-5</v>
      </c>
    </row>
    <row r="182" spans="1:15" x14ac:dyDescent="0.2">
      <c r="A182" s="45">
        <f>IF(A181=(i-1),CooksDistance_Excel0!A182+1,A181+1)</f>
        <v>182</v>
      </c>
      <c r="B182" s="45" cm="1">
        <f t="array" aca="1" ref="B182:E182" ca="1">OFFSET(CooksDistance_Excel0!$A$1,A182,1,1,4)</f>
        <v>262.2</v>
      </c>
      <c r="C182" s="45">
        <f ca="1"/>
        <v>6.48</v>
      </c>
      <c r="D182" s="45">
        <f ca="1"/>
        <v>32.880000000000003</v>
      </c>
      <c r="E182" s="45">
        <f ca="1"/>
        <v>14.64</v>
      </c>
      <c r="I182" s="45">
        <f ca="1"/>
        <v>12.706937243860491</v>
      </c>
      <c r="J182" s="45">
        <v>12.704639639411351</v>
      </c>
      <c r="N182" s="47">
        <v>181</v>
      </c>
      <c r="O182" s="48">
        <v>1.5592686345626321E-5</v>
      </c>
    </row>
    <row r="183" spans="1:15" x14ac:dyDescent="0.2">
      <c r="A183" s="45">
        <f>IF(A182=(i-1),CooksDistance_Excel0!A183+1,A182+1)</f>
        <v>183</v>
      </c>
      <c r="B183" s="45" cm="1">
        <f t="array" aca="1" ref="B183:E183" ca="1">OFFSET(CooksDistance_Excel0!$A$1,A183,1,1,4)</f>
        <v>67.44</v>
      </c>
      <c r="C183" s="45">
        <f ca="1"/>
        <v>6.84</v>
      </c>
      <c r="D183" s="45">
        <f ca="1"/>
        <v>35.64</v>
      </c>
      <c r="E183" s="45">
        <f ca="1"/>
        <v>10.44</v>
      </c>
      <c r="I183" s="45">
        <f ca="1"/>
        <v>16.718787378889473</v>
      </c>
      <c r="J183" s="45">
        <v>16.713719020149892</v>
      </c>
      <c r="N183" s="47">
        <v>182</v>
      </c>
      <c r="O183" s="48">
        <v>6.1735722535128656E-3</v>
      </c>
    </row>
    <row r="184" spans="1:15" x14ac:dyDescent="0.2">
      <c r="A184" s="45">
        <f>IF(A183=(i-1),CooksDistance_Excel0!A184+1,A183+1)</f>
        <v>184</v>
      </c>
      <c r="B184" s="45" cm="1">
        <f t="array" aca="1" ref="B184:E184" ca="1">OFFSET(CooksDistance_Excel0!$A$1,A184,1,1,4)</f>
        <v>345.12</v>
      </c>
      <c r="C184" s="45">
        <f ca="1"/>
        <v>51.6</v>
      </c>
      <c r="D184" s="45">
        <f ca="1"/>
        <v>86.16</v>
      </c>
      <c r="E184" s="45">
        <f ca="1"/>
        <v>31.44</v>
      </c>
      <c r="I184" s="45">
        <f ca="1"/>
        <v>7.8696950459253534</v>
      </c>
      <c r="J184" s="45">
        <v>7.8656039965499778</v>
      </c>
      <c r="N184" s="47">
        <v>183</v>
      </c>
      <c r="O184" s="48">
        <v>1.0288555264039843E-2</v>
      </c>
    </row>
    <row r="185" spans="1:15" x14ac:dyDescent="0.2">
      <c r="A185" s="45">
        <f>IF(A184=(i-1),CooksDistance_Excel0!A185+1,A184+1)</f>
        <v>185</v>
      </c>
      <c r="B185" s="45" cm="1">
        <f t="array" aca="1" ref="B185:E185" ca="1">OFFSET(CooksDistance_Excel0!$A$1,A185,1,1,4)</f>
        <v>304.56</v>
      </c>
      <c r="C185" s="45">
        <f ca="1"/>
        <v>25.56</v>
      </c>
      <c r="D185" s="45">
        <f ca="1"/>
        <v>36</v>
      </c>
      <c r="E185" s="45">
        <f ca="1"/>
        <v>21.12</v>
      </c>
      <c r="I185" s="45">
        <f ca="1"/>
        <v>28.965077712864883</v>
      </c>
      <c r="J185" s="45">
        <v>28.959720155357697</v>
      </c>
      <c r="N185" s="47">
        <v>184</v>
      </c>
      <c r="O185" s="48">
        <v>2.0366341515529202E-2</v>
      </c>
    </row>
    <row r="186" spans="1:15" x14ac:dyDescent="0.2">
      <c r="A186" s="45">
        <f>IF(A185=(i-1),CooksDistance_Excel0!A186+1,A185+1)</f>
        <v>186</v>
      </c>
      <c r="B186" s="45" cm="1">
        <f t="array" aca="1" ref="B186:E186" ca="1">OFFSET(CooksDistance_Excel0!$A$1,A186,1,1,4)</f>
        <v>246</v>
      </c>
      <c r="C186" s="45">
        <f ca="1"/>
        <v>54.12</v>
      </c>
      <c r="D186" s="45">
        <f ca="1"/>
        <v>23.52</v>
      </c>
      <c r="E186" s="45">
        <f ca="1"/>
        <v>27.12</v>
      </c>
      <c r="I186" s="45">
        <f ca="1"/>
        <v>22.249098465490619</v>
      </c>
      <c r="J186" s="45">
        <v>22.246225146147342</v>
      </c>
      <c r="N186" s="47">
        <v>185</v>
      </c>
      <c r="O186" s="48">
        <v>1.4046525433178978E-3</v>
      </c>
    </row>
    <row r="187" spans="1:15" x14ac:dyDescent="0.2">
      <c r="A187" s="45">
        <f>IF(A186=(i-1),CooksDistance_Excel0!A187+1,A186+1)</f>
        <v>187</v>
      </c>
      <c r="B187" s="45" cm="1">
        <f t="array" aca="1" ref="B187:E187" ca="1">OFFSET(CooksDistance_Excel0!$A$1,A187,1,1,4)</f>
        <v>167.4</v>
      </c>
      <c r="C187" s="45">
        <f ca="1"/>
        <v>2.52</v>
      </c>
      <c r="D187" s="45">
        <f ca="1"/>
        <v>31.92</v>
      </c>
      <c r="E187" s="45">
        <f ca="1"/>
        <v>12.36</v>
      </c>
      <c r="I187" s="45">
        <f ca="1"/>
        <v>24.960322286814453</v>
      </c>
      <c r="J187" s="45">
        <v>24.963612704633281</v>
      </c>
      <c r="N187" s="47">
        <v>186</v>
      </c>
      <c r="O187" s="48">
        <v>9.7182168015078983E-3</v>
      </c>
    </row>
    <row r="188" spans="1:15" x14ac:dyDescent="0.2">
      <c r="A188" s="45">
        <f>IF(A187=(i-1),CooksDistance_Excel0!A188+1,A187+1)</f>
        <v>188</v>
      </c>
      <c r="B188" s="45" cm="1">
        <f t="array" aca="1" ref="B188:E188" ca="1">OFFSET(CooksDistance_Excel0!$A$1,A188,1,1,4)</f>
        <v>229.32</v>
      </c>
      <c r="C188" s="45">
        <f ca="1"/>
        <v>34.44</v>
      </c>
      <c r="D188" s="45">
        <f ca="1"/>
        <v>21.84</v>
      </c>
      <c r="E188" s="45">
        <f ca="1"/>
        <v>20.76</v>
      </c>
      <c r="I188" s="45">
        <f ca="1"/>
        <v>11.634577301842404</v>
      </c>
      <c r="J188" s="45">
        <v>11.629647757302891</v>
      </c>
      <c r="N188" s="47">
        <v>187</v>
      </c>
      <c r="O188" s="48">
        <v>7.2407788180216357E-4</v>
      </c>
    </row>
    <row r="189" spans="1:15" x14ac:dyDescent="0.2">
      <c r="A189" s="45">
        <f>IF(A188=(i-1),CooksDistance_Excel0!A189+1,A188+1)</f>
        <v>189</v>
      </c>
      <c r="B189" s="45" cm="1">
        <f t="array" aca="1" ref="B189:E189" ca="1">OFFSET(CooksDistance_Excel0!$A$1,A189,1,1,4)</f>
        <v>343.2</v>
      </c>
      <c r="C189" s="45">
        <f ca="1"/>
        <v>16.68</v>
      </c>
      <c r="D189" s="45">
        <f ca="1"/>
        <v>4.4400000000000004</v>
      </c>
      <c r="E189" s="45">
        <f ca="1"/>
        <v>19.079999999999998</v>
      </c>
      <c r="I189" s="45">
        <f ca="1"/>
        <v>20.491066410231142</v>
      </c>
      <c r="J189" s="45">
        <v>20.491730673798347</v>
      </c>
      <c r="N189" s="47">
        <v>188</v>
      </c>
      <c r="O189" s="48">
        <v>6.0079228930752439E-5</v>
      </c>
    </row>
    <row r="190" spans="1:15" x14ac:dyDescent="0.2">
      <c r="A190" s="45">
        <f>IF(A189=(i-1),CooksDistance_Excel0!A190+1,A189+1)</f>
        <v>190</v>
      </c>
      <c r="B190" s="45" cm="1">
        <f t="array" aca="1" ref="B190:E190" ca="1">OFFSET(CooksDistance_Excel0!$A$1,A190,1,1,4)</f>
        <v>22.44</v>
      </c>
      <c r="C190" s="45">
        <f ca="1"/>
        <v>14.52</v>
      </c>
      <c r="D190" s="45">
        <f ca="1"/>
        <v>28.08</v>
      </c>
      <c r="E190" s="45">
        <f ca="1"/>
        <v>8.0399999999999991</v>
      </c>
      <c r="I190" s="45">
        <f ca="1"/>
        <v>22.373772521021923</v>
      </c>
      <c r="J190" s="45">
        <v>22.373167776730806</v>
      </c>
      <c r="N190" s="47">
        <v>189</v>
      </c>
      <c r="O190" s="48">
        <v>2.6096814012079597E-2</v>
      </c>
    </row>
    <row r="191" spans="1:15" x14ac:dyDescent="0.2">
      <c r="A191" s="45">
        <f>IF(A190=(i-1),CooksDistance_Excel0!A191+1,A190+1)</f>
        <v>191</v>
      </c>
      <c r="B191" s="45" cm="1">
        <f t="array" aca="1" ref="B191:E191" ca="1">OFFSET(CooksDistance_Excel0!$A$1,A191,1,1,4)</f>
        <v>47.4</v>
      </c>
      <c r="C191" s="45">
        <f ca="1"/>
        <v>49.32</v>
      </c>
      <c r="D191" s="45">
        <f ca="1"/>
        <v>6.96</v>
      </c>
      <c r="E191" s="45">
        <f ca="1"/>
        <v>12.96</v>
      </c>
      <c r="I191" s="45">
        <f ca="1"/>
        <v>7.2636811690475316</v>
      </c>
      <c r="J191" s="45">
        <v>7.2619489283900158</v>
      </c>
      <c r="N191" s="47">
        <v>190</v>
      </c>
      <c r="O191" s="48">
        <v>9.6617343981874812E-4</v>
      </c>
    </row>
    <row r="192" spans="1:15" x14ac:dyDescent="0.2">
      <c r="A192" s="45">
        <f>IF(A191=(i-1),CooksDistance_Excel0!A192+1,A191+1)</f>
        <v>192</v>
      </c>
      <c r="B192" s="45" cm="1">
        <f t="array" aca="1" ref="B192:E192" ca="1">OFFSET(CooksDistance_Excel0!$A$1,A192,1,1,4)</f>
        <v>90.6</v>
      </c>
      <c r="C192" s="45">
        <f ca="1"/>
        <v>12.96</v>
      </c>
      <c r="D192" s="45">
        <f ca="1"/>
        <v>7.2</v>
      </c>
      <c r="E192" s="45">
        <f ca="1"/>
        <v>11.88</v>
      </c>
      <c r="I192" s="45">
        <f ca="1"/>
        <v>14.981115385761273</v>
      </c>
      <c r="J192" s="45">
        <v>14.986990920767347</v>
      </c>
      <c r="N192" s="47">
        <v>191</v>
      </c>
      <c r="O192" s="48">
        <v>1.2518662216730375E-2</v>
      </c>
    </row>
    <row r="193" spans="1:15" x14ac:dyDescent="0.2">
      <c r="A193" s="45">
        <f>IF(A192=(i-1),CooksDistance_Excel0!A193+1,A192+1)</f>
        <v>193</v>
      </c>
      <c r="B193" s="45" cm="1">
        <f t="array" aca="1" ref="B193:E193" ca="1">OFFSET(CooksDistance_Excel0!$A$1,A193,1,1,4)</f>
        <v>20.64</v>
      </c>
      <c r="C193" s="45">
        <f ca="1"/>
        <v>4.92</v>
      </c>
      <c r="D193" s="45">
        <f ca="1"/>
        <v>37.92</v>
      </c>
      <c r="E193" s="45">
        <f ca="1"/>
        <v>7.08</v>
      </c>
      <c r="I193" s="45">
        <f ca="1"/>
        <v>10.108685741773607</v>
      </c>
      <c r="J193" s="45">
        <v>10.108823190964422</v>
      </c>
      <c r="N193" s="47">
        <v>192</v>
      </c>
      <c r="O193" s="48">
        <v>4.1310466531406251E-3</v>
      </c>
    </row>
    <row r="194" spans="1:15" x14ac:dyDescent="0.2">
      <c r="A194" s="45">
        <f>IF(A193=(i-1),CooksDistance_Excel0!A194+1,A193+1)</f>
        <v>194</v>
      </c>
      <c r="B194" s="45" cm="1">
        <f t="array" aca="1" ref="B194:E194" ca="1">OFFSET(CooksDistance_Excel0!$A$1,A194,1,1,4)</f>
        <v>200.16</v>
      </c>
      <c r="C194" s="45">
        <f ca="1"/>
        <v>50.4</v>
      </c>
      <c r="D194" s="45">
        <f ca="1"/>
        <v>4.32</v>
      </c>
      <c r="E194" s="45">
        <f ca="1"/>
        <v>23.52</v>
      </c>
      <c r="I194" s="45">
        <f ca="1"/>
        <v>5.3638282480450812</v>
      </c>
      <c r="J194" s="45">
        <v>5.3594754726175724</v>
      </c>
      <c r="N194" s="47">
        <v>193</v>
      </c>
      <c r="O194" s="48">
        <v>6.6484820381722699E-3</v>
      </c>
    </row>
    <row r="195" spans="1:15" x14ac:dyDescent="0.2">
      <c r="A195" s="45">
        <f>IF(A194=(i-1),CooksDistance_Excel0!A195+1,A194+1)</f>
        <v>195</v>
      </c>
      <c r="B195" s="45" cm="1">
        <f t="array" aca="1" ref="B195:E195" ca="1">OFFSET(CooksDistance_Excel0!$A$1,A195,1,1,4)</f>
        <v>179.64</v>
      </c>
      <c r="C195" s="45">
        <f ca="1"/>
        <v>42.72</v>
      </c>
      <c r="D195" s="45">
        <f ca="1"/>
        <v>7.2</v>
      </c>
      <c r="E195" s="45">
        <f ca="1"/>
        <v>20.76</v>
      </c>
      <c r="I195" s="45">
        <f ca="1"/>
        <v>22.178979257942832</v>
      </c>
      <c r="J195" s="45">
        <v>22.184349560437678</v>
      </c>
      <c r="N195" s="47">
        <v>194</v>
      </c>
      <c r="O195" s="48">
        <v>4.6588575669146296E-3</v>
      </c>
    </row>
    <row r="196" spans="1:15" x14ac:dyDescent="0.2">
      <c r="A196" s="45">
        <f>IF(A195=(i-1),CooksDistance_Excel0!A196+1,A195+1)</f>
        <v>196</v>
      </c>
      <c r="B196" s="45" cm="1">
        <f t="array" aca="1" ref="B196:E196" ca="1">OFFSET(CooksDistance_Excel0!$A$1,A196,1,1,4)</f>
        <v>45.84</v>
      </c>
      <c r="C196" s="45">
        <f ca="1"/>
        <v>4.4400000000000004</v>
      </c>
      <c r="D196" s="45">
        <f ca="1"/>
        <v>16.559999999999999</v>
      </c>
      <c r="E196" s="45">
        <f ca="1"/>
        <v>9.1199999999999992</v>
      </c>
      <c r="I196" s="45">
        <f ca="1"/>
        <v>19.790355131639725</v>
      </c>
      <c r="J196" s="45">
        <v>19.794360525798783</v>
      </c>
      <c r="N196" s="47">
        <v>195</v>
      </c>
      <c r="O196" s="48">
        <v>1.622240130767943E-3</v>
      </c>
    </row>
    <row r="197" spans="1:15" x14ac:dyDescent="0.2">
      <c r="A197" s="45">
        <f>IF(A196=(i-1),CooksDistance_Excel0!A197+1,A196+1)</f>
        <v>197</v>
      </c>
      <c r="B197" s="45" cm="1">
        <f t="array" aca="1" ref="B197:E197" ca="1">OFFSET(CooksDistance_Excel0!$A$1,A197,1,1,4)</f>
        <v>113.04</v>
      </c>
      <c r="C197" s="45">
        <f ca="1"/>
        <v>5.88</v>
      </c>
      <c r="D197" s="45">
        <f ca="1"/>
        <v>9.7200000000000006</v>
      </c>
      <c r="E197" s="45">
        <f ca="1"/>
        <v>11.64</v>
      </c>
      <c r="I197" s="45">
        <f ca="1"/>
        <v>6.4463964476774205</v>
      </c>
      <c r="J197" s="45">
        <v>6.4444109813601482</v>
      </c>
      <c r="N197" s="47">
        <v>196</v>
      </c>
      <c r="O197" s="48">
        <v>1.324400197257127E-2</v>
      </c>
    </row>
    <row r="198" spans="1:15" x14ac:dyDescent="0.2">
      <c r="A198" s="45">
        <f>IF(A197=(i-1),CooksDistance_Excel0!A198+1,A197+1)</f>
        <v>198</v>
      </c>
      <c r="B198" s="45" cm="1">
        <f t="array" aca="1" ref="B198:E198" ca="1">OFFSET(CooksDistance_Excel0!$A$1,A198,1,1,4)</f>
        <v>212.4</v>
      </c>
      <c r="C198" s="45">
        <f ca="1"/>
        <v>11.16</v>
      </c>
      <c r="D198" s="45">
        <f ca="1"/>
        <v>7.68</v>
      </c>
      <c r="E198" s="45">
        <f ca="1"/>
        <v>15.36</v>
      </c>
      <c r="I198" s="45">
        <f ca="1"/>
        <v>9.7997467215843486</v>
      </c>
      <c r="J198" s="45">
        <v>9.7983748327356182</v>
      </c>
      <c r="N198" s="47">
        <v>197</v>
      </c>
      <c r="O198" s="48">
        <v>4.6857433779820164E-3</v>
      </c>
    </row>
    <row r="199" spans="1:15" x14ac:dyDescent="0.2">
      <c r="A199" s="45">
        <f>IF(A198=(i-1),CooksDistance_Excel0!A199+1,A198+1)</f>
        <v>199</v>
      </c>
      <c r="B199" s="45" cm="1">
        <f t="array" aca="1" ref="B199:E199" ca="1">OFFSET(CooksDistance_Excel0!$A$1,A199,1,1,4)</f>
        <v>340.32</v>
      </c>
      <c r="C199" s="45">
        <f ca="1"/>
        <v>50.4</v>
      </c>
      <c r="D199" s="45">
        <f ca="1"/>
        <v>79.44</v>
      </c>
      <c r="E199" s="45">
        <f ca="1"/>
        <v>30.6</v>
      </c>
      <c r="I199" s="45">
        <f ca="1"/>
        <v>15.344082623713856</v>
      </c>
      <c r="J199" s="45">
        <v>15.343104980318692</v>
      </c>
      <c r="N199" s="47">
        <v>198</v>
      </c>
      <c r="O199" s="48">
        <v>3.3809698439570114E-7</v>
      </c>
    </row>
    <row r="200" spans="1:15" x14ac:dyDescent="0.2">
      <c r="A200" s="45">
        <f>IF(A199=(i-1),CooksDistance_Excel0!A200+1,A199+1)</f>
        <v>200</v>
      </c>
      <c r="B200" s="45" cm="1">
        <f t="array" aca="1" ref="B200:E200" ca="1">OFFSET(CooksDistance_Excel0!$A$1,A200,1,1,4)</f>
        <v>278.52</v>
      </c>
      <c r="C200" s="45">
        <f ca="1"/>
        <v>10.32</v>
      </c>
      <c r="D200" s="45">
        <f ca="1"/>
        <v>10.44</v>
      </c>
      <c r="E200" s="45">
        <f ca="1"/>
        <v>16.079999999999998</v>
      </c>
      <c r="I200" s="45">
        <f ca="1"/>
        <v>28.525472886403776</v>
      </c>
      <c r="J200" s="45">
        <v>28.520785790115379</v>
      </c>
      <c r="N200" s="47">
        <v>199</v>
      </c>
      <c r="O200" s="48">
        <v>1.2298499880621887E-2</v>
      </c>
    </row>
    <row r="201" spans="1:15" x14ac:dyDescent="0.2">
      <c r="I201" s="45">
        <f ca="1"/>
        <v>18.209701613372907</v>
      </c>
      <c r="J201" s="45">
        <v>18.207834642821055</v>
      </c>
      <c r="N201" s="47">
        <v>200</v>
      </c>
      <c r="O201" s="48">
        <v>7.0940630274087136E-3</v>
      </c>
    </row>
  </sheetData>
  <hyperlinks>
    <hyperlink ref="R26" r:id="rId1" xr:uid="{66CCCC9A-6913-DF44-B04A-EE3676FB8C55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B7F6-11E1-4B48-AFC3-13729FF911E2}">
  <sheetPr codeName="Sheet9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268</v>
      </c>
    </row>
  </sheetData>
  <hyperlinks>
    <hyperlink ref="B1" r:id="rId1" xr:uid="{615B939B-01AB-2E43-8A2A-C3075E092F48}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F529-E208-EE43-8237-7A9072399BA2}">
  <sheetPr codeName="Sheet10">
    <tabColor rgb="FFFF0000"/>
  </sheetPr>
  <dimension ref="A1:Q104"/>
  <sheetViews>
    <sheetView workbookViewId="0"/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1" spans="1:17" x14ac:dyDescent="0.2">
      <c r="A1" s="32" t="s">
        <v>269</v>
      </c>
    </row>
    <row r="2" spans="1:17" x14ac:dyDescent="0.2">
      <c r="A2" s="32" t="s">
        <v>270</v>
      </c>
      <c r="B2" s="7" t="s">
        <v>5</v>
      </c>
      <c r="D2" s="2" t="s">
        <v>4</v>
      </c>
      <c r="F2" s="2" t="s">
        <v>1</v>
      </c>
      <c r="G2" s="6">
        <f t="shared" ref="G2:Q2" si="0">AVERAGE(G5:G104)</f>
        <v>3.9599999999999942</v>
      </c>
      <c r="H2" s="6">
        <f t="shared" si="0"/>
        <v>3.5529173414474542</v>
      </c>
      <c r="I2" s="6">
        <f t="shared" si="0"/>
        <v>3.119938113643701</v>
      </c>
      <c r="J2" s="6">
        <f t="shared" si="0"/>
        <v>2.7749575238702739</v>
      </c>
      <c r="K2" s="6">
        <f t="shared" si="0"/>
        <v>2.3641713522557417</v>
      </c>
      <c r="L2" s="6">
        <f t="shared" si="0"/>
        <v>1.9583681424872079</v>
      </c>
      <c r="M2" s="6">
        <f t="shared" si="0"/>
        <v>1.5957943832881976</v>
      </c>
      <c r="N2" s="6">
        <f t="shared" si="0"/>
        <v>1.2062011531863679</v>
      </c>
      <c r="O2" s="6">
        <f t="shared" si="0"/>
        <v>0.81025810149634137</v>
      </c>
      <c r="P2" s="6">
        <f t="shared" si="0"/>
        <v>0.44141505309238455</v>
      </c>
      <c r="Q2" s="6">
        <f t="shared" si="0"/>
        <v>0</v>
      </c>
    </row>
    <row r="3" spans="1:17" x14ac:dyDescent="0.2">
      <c r="A3" s="33"/>
      <c r="B3" s="2">
        <v>0.1</v>
      </c>
      <c r="D3" s="5">
        <f ca="1">CORREL(OFFSET(B4,1,0,100),OFFSET(B4,2,0,100))</f>
        <v>9.8552262694220918E-2</v>
      </c>
    </row>
    <row r="4" spans="1:17" x14ac:dyDescent="0.2">
      <c r="A4" s="33"/>
      <c r="F4" s="4">
        <f ca="1">D12</f>
        <v>1.7786174889849611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33">
        <v>1</v>
      </c>
      <c r="B5" s="2">
        <f ca="1">_xlfn.NORM.S.INV(RAND())</f>
        <v>0.4840507536246656</v>
      </c>
      <c r="D5" s="2" t="s">
        <v>3</v>
      </c>
      <c r="F5" s="4">
        <v>1</v>
      </c>
      <c r="G5" s="3">
        <f t="dataTable" ref="G5:Q104" dt2D="1" dtr="1" r1="B3" r2="A1" ca="1"/>
        <v>3.96</v>
      </c>
      <c r="H5" s="3">
        <v>3.4599385183792788</v>
      </c>
      <c r="I5" s="3">
        <v>3.0500387988792084</v>
      </c>
      <c r="J5" s="3">
        <v>2.9834987898693228</v>
      </c>
      <c r="K5" s="3">
        <v>2.1320552011668972</v>
      </c>
      <c r="L5" s="3">
        <v>1.6068408708992274</v>
      </c>
      <c r="M5" s="3">
        <v>1.5077663216859374</v>
      </c>
      <c r="N5" s="3">
        <v>1.3202198768837461</v>
      </c>
      <c r="O5" s="3">
        <v>0.87685045263946626</v>
      </c>
      <c r="P5" s="3">
        <v>0.43983781342800971</v>
      </c>
      <c r="Q5" s="3">
        <v>0</v>
      </c>
    </row>
    <row r="6" spans="1:17" x14ac:dyDescent="0.2">
      <c r="A6" s="2">
        <v>2</v>
      </c>
      <c r="B6" s="2">
        <f t="shared" ref="B6:B37" ca="1" si="1">p*B5+SQRT(1-p^2)*_xlfn.NORM.S.INV(RAND())</f>
        <v>0.24420783451763356</v>
      </c>
      <c r="D6" s="5">
        <f ca="1">SUMXMY2(OFFSET(B4,1,0,99),OFFSET(B4,2,0,99))</f>
        <v>158.88815017922639</v>
      </c>
      <c r="F6" s="4">
        <v>2</v>
      </c>
      <c r="G6" s="3">
        <v>3.96</v>
      </c>
      <c r="H6" s="3">
        <v>3.630854017525424</v>
      </c>
      <c r="I6" s="3">
        <v>2.8880437973713753</v>
      </c>
      <c r="J6" s="3">
        <v>2.9648287657527117</v>
      </c>
      <c r="K6" s="3">
        <v>2.3513618566390631</v>
      </c>
      <c r="L6" s="3">
        <v>2.1358366413278875</v>
      </c>
      <c r="M6" s="3">
        <v>1.6982853372235789</v>
      </c>
      <c r="N6" s="3">
        <v>1.157320575355935</v>
      </c>
      <c r="O6" s="3">
        <v>0.67676274523170354</v>
      </c>
      <c r="P6" s="3">
        <v>0.204990504481491</v>
      </c>
      <c r="Q6" s="3">
        <v>0</v>
      </c>
    </row>
    <row r="7" spans="1:17" x14ac:dyDescent="0.2">
      <c r="A7" s="2">
        <v>3</v>
      </c>
      <c r="B7" s="2">
        <f t="shared" ca="1" si="1"/>
        <v>-1.9808461118894845E-2</v>
      </c>
      <c r="F7" s="4">
        <v>3</v>
      </c>
      <c r="G7" s="3">
        <v>3.96</v>
      </c>
      <c r="H7" s="3">
        <v>3.7320952457889778</v>
      </c>
      <c r="I7" s="3">
        <v>3.0829695597744156</v>
      </c>
      <c r="J7" s="3">
        <v>2.8213224280825404</v>
      </c>
      <c r="K7" s="3">
        <v>2.3736990052557814</v>
      </c>
      <c r="L7" s="3">
        <v>1.9726680019318552</v>
      </c>
      <c r="M7" s="3">
        <v>1.4438341391100007</v>
      </c>
      <c r="N7" s="3">
        <v>1.121278408190242</v>
      </c>
      <c r="O7" s="3">
        <v>0.60059961121033112</v>
      </c>
      <c r="P7" s="3">
        <v>0.30806864664864025</v>
      </c>
      <c r="Q7" s="3">
        <v>0</v>
      </c>
    </row>
    <row r="8" spans="1:17" x14ac:dyDescent="0.2">
      <c r="A8" s="2">
        <v>4</v>
      </c>
      <c r="B8" s="2">
        <f t="shared" ca="1" si="1"/>
        <v>1.7961554639750339</v>
      </c>
      <c r="D8" s="2" t="s">
        <v>2</v>
      </c>
      <c r="F8" s="4">
        <v>4</v>
      </c>
      <c r="G8" s="3">
        <v>3.96</v>
      </c>
      <c r="H8" s="3">
        <v>3.6759924666642854</v>
      </c>
      <c r="I8" s="3">
        <v>3.1148847308877698</v>
      </c>
      <c r="J8" s="3">
        <v>3.1168966155421352</v>
      </c>
      <c r="K8" s="3">
        <v>1.958118591980391</v>
      </c>
      <c r="L8" s="3">
        <v>1.839626641268693</v>
      </c>
      <c r="M8" s="3">
        <v>1.551419347689877</v>
      </c>
      <c r="N8" s="3">
        <v>0.99124847173200292</v>
      </c>
      <c r="O8" s="3">
        <v>0.86109649242127073</v>
      </c>
      <c r="P8" s="3">
        <v>0.39882247141370319</v>
      </c>
      <c r="Q8" s="3">
        <v>0</v>
      </c>
    </row>
    <row r="9" spans="1:17" x14ac:dyDescent="0.2">
      <c r="A9" s="2">
        <v>5</v>
      </c>
      <c r="B9" s="2">
        <f t="shared" ca="1" si="1"/>
        <v>-0.45769911373607153</v>
      </c>
      <c r="D9" s="2">
        <f ca="1">SUMSQ(B5:B104)</f>
        <v>89.332389433493219</v>
      </c>
      <c r="F9" s="4">
        <v>5</v>
      </c>
      <c r="G9" s="3">
        <v>3.9600000000000004</v>
      </c>
      <c r="H9" s="3">
        <v>3.3843714663249318</v>
      </c>
      <c r="I9" s="3">
        <v>3.0262623789424321</v>
      </c>
      <c r="J9" s="3">
        <v>2.6323520862638499</v>
      </c>
      <c r="K9" s="3">
        <v>2.6079162414541002</v>
      </c>
      <c r="L9" s="3">
        <v>1.474110138471423</v>
      </c>
      <c r="M9" s="3">
        <v>1.3477819698145754</v>
      </c>
      <c r="N9" s="3">
        <v>0.98782306168941458</v>
      </c>
      <c r="O9" s="3">
        <v>0.82869217763051006</v>
      </c>
      <c r="P9" s="3">
        <v>0.53830644874635469</v>
      </c>
      <c r="Q9" s="3">
        <v>0</v>
      </c>
    </row>
    <row r="10" spans="1:17" x14ac:dyDescent="0.2">
      <c r="A10" s="2">
        <v>6</v>
      </c>
      <c r="B10" s="2">
        <f t="shared" ca="1" si="1"/>
        <v>-0.52319566461766509</v>
      </c>
      <c r="F10" s="4">
        <v>6</v>
      </c>
      <c r="G10" s="3">
        <v>3.9599999999999995</v>
      </c>
      <c r="H10" s="3">
        <v>3.4985866395846599</v>
      </c>
      <c r="I10" s="3">
        <v>3.1606454205835912</v>
      </c>
      <c r="J10" s="3">
        <v>2.8362938630919983</v>
      </c>
      <c r="K10" s="3">
        <v>2.2449960692353765</v>
      </c>
      <c r="L10" s="3">
        <v>2.1951700352687267</v>
      </c>
      <c r="M10" s="3">
        <v>1.9142881103832612</v>
      </c>
      <c r="N10" s="3">
        <v>1.4610761015261831</v>
      </c>
      <c r="O10" s="3">
        <v>0.57459291463610684</v>
      </c>
      <c r="P10" s="3">
        <v>0.56631427816114288</v>
      </c>
      <c r="Q10" s="3">
        <v>0</v>
      </c>
    </row>
    <row r="11" spans="1:17" x14ac:dyDescent="0.2">
      <c r="A11" s="2">
        <v>7</v>
      </c>
      <c r="B11" s="2">
        <f t="shared" ca="1" si="1"/>
        <v>-0.42997519307077603</v>
      </c>
      <c r="D11" s="2" t="s">
        <v>1</v>
      </c>
      <c r="F11" s="4">
        <v>7</v>
      </c>
      <c r="G11" s="3">
        <v>3.96</v>
      </c>
      <c r="H11" s="3">
        <v>3.6293111335679846</v>
      </c>
      <c r="I11" s="3">
        <v>2.6990385747309058</v>
      </c>
      <c r="J11" s="3">
        <v>2.5667223588589199</v>
      </c>
      <c r="K11" s="3">
        <v>2.2480846817040434</v>
      </c>
      <c r="L11" s="3">
        <v>2.1354197432014943</v>
      </c>
      <c r="M11" s="3">
        <v>1.7289771639377163</v>
      </c>
      <c r="N11" s="3">
        <v>1.002945992236959</v>
      </c>
      <c r="O11" s="3">
        <v>0.54561199677284022</v>
      </c>
      <c r="P11" s="3">
        <v>0.54526526337020653</v>
      </c>
      <c r="Q11" s="3">
        <v>0</v>
      </c>
    </row>
    <row r="12" spans="1:17" x14ac:dyDescent="0.2">
      <c r="A12" s="2">
        <v>8</v>
      </c>
      <c r="B12" s="2">
        <f t="shared" ca="1" si="1"/>
        <v>1.007144828719446</v>
      </c>
      <c r="D12" s="2">
        <f ca="1">D6/D9</f>
        <v>1.7786174889849611</v>
      </c>
      <c r="F12" s="4">
        <v>8</v>
      </c>
      <c r="G12" s="3">
        <v>3.96</v>
      </c>
      <c r="H12" s="3">
        <v>3.6439458816533534</v>
      </c>
      <c r="I12" s="3">
        <v>3.2257413753093949</v>
      </c>
      <c r="J12" s="3">
        <v>2.8737355773993358</v>
      </c>
      <c r="K12" s="3">
        <v>2.3226362655697974</v>
      </c>
      <c r="L12" s="3">
        <v>2.2690860434327065</v>
      </c>
      <c r="M12" s="3">
        <v>1.918047466045095</v>
      </c>
      <c r="N12" s="3">
        <v>1.2190192554107657</v>
      </c>
      <c r="O12" s="3">
        <v>0.72436040520186851</v>
      </c>
      <c r="P12" s="3">
        <v>0.53702394406265597</v>
      </c>
      <c r="Q12" s="3">
        <v>0</v>
      </c>
    </row>
    <row r="13" spans="1:17" x14ac:dyDescent="0.2">
      <c r="A13" s="2">
        <v>9</v>
      </c>
      <c r="B13" s="2">
        <f t="shared" ca="1" si="1"/>
        <v>0.77647916404434514</v>
      </c>
      <c r="F13" s="4">
        <v>9</v>
      </c>
      <c r="G13" s="3">
        <v>3.96</v>
      </c>
      <c r="H13" s="3">
        <v>3.620459057808413</v>
      </c>
      <c r="I13" s="3">
        <v>2.9711420718108275</v>
      </c>
      <c r="J13" s="3">
        <v>2.864776785489437</v>
      </c>
      <c r="K13" s="3">
        <v>2.4594994804096766</v>
      </c>
      <c r="L13" s="3">
        <v>1.848105503638668</v>
      </c>
      <c r="M13" s="3">
        <v>1.3865158935685253</v>
      </c>
      <c r="N13" s="3">
        <v>1.5015063065253245</v>
      </c>
      <c r="O13" s="3">
        <v>0.63920057523932106</v>
      </c>
      <c r="P13" s="3">
        <v>0.37939764276193816</v>
      </c>
      <c r="Q13" s="3">
        <v>0</v>
      </c>
    </row>
    <row r="14" spans="1:17" x14ac:dyDescent="0.2">
      <c r="A14" s="2">
        <v>10</v>
      </c>
      <c r="B14" s="2">
        <f t="shared" ca="1" si="1"/>
        <v>-0.63435631516748847</v>
      </c>
      <c r="F14" s="4">
        <v>10</v>
      </c>
      <c r="G14" s="3">
        <v>3.96</v>
      </c>
      <c r="H14" s="3">
        <v>3.750771660796826</v>
      </c>
      <c r="I14" s="3">
        <v>2.9811610659031729</v>
      </c>
      <c r="J14" s="3">
        <v>2.7296676526903263</v>
      </c>
      <c r="K14" s="3">
        <v>2.4839694758533089</v>
      </c>
      <c r="L14" s="3">
        <v>1.7849038180161572</v>
      </c>
      <c r="M14" s="3">
        <v>1.441881796403548</v>
      </c>
      <c r="N14" s="3">
        <v>1.0195397220955686</v>
      </c>
      <c r="O14" s="3">
        <v>1.1111570219880926</v>
      </c>
      <c r="P14" s="3">
        <v>0.42900261741073542</v>
      </c>
      <c r="Q14" s="3">
        <v>0</v>
      </c>
    </row>
    <row r="15" spans="1:17" x14ac:dyDescent="0.2">
      <c r="A15" s="2">
        <v>11</v>
      </c>
      <c r="B15" s="2">
        <f t="shared" ca="1" si="1"/>
        <v>-0.40886938998365108</v>
      </c>
      <c r="F15" s="4">
        <v>11</v>
      </c>
      <c r="G15" s="3">
        <v>3.96</v>
      </c>
      <c r="H15" s="3">
        <v>3.7470285385190061</v>
      </c>
      <c r="I15" s="3">
        <v>2.9797915406412327</v>
      </c>
      <c r="J15" s="3">
        <v>2.4599002351462906</v>
      </c>
      <c r="K15" s="3">
        <v>2.4296947809651517</v>
      </c>
      <c r="L15" s="3">
        <v>2.0090671532834854</v>
      </c>
      <c r="M15" s="3">
        <v>1.7652590450973979</v>
      </c>
      <c r="N15" s="3">
        <v>0.93041015230982416</v>
      </c>
      <c r="O15" s="3">
        <v>0.85778052039560104</v>
      </c>
      <c r="P15" s="3">
        <v>0.39632767970870936</v>
      </c>
      <c r="Q15" s="3">
        <v>0</v>
      </c>
    </row>
    <row r="16" spans="1:17" x14ac:dyDescent="0.2">
      <c r="A16" s="2">
        <v>12</v>
      </c>
      <c r="B16" s="2">
        <f t="shared" ca="1" si="1"/>
        <v>-1.5900369331722189E-2</v>
      </c>
      <c r="F16" s="4">
        <v>12</v>
      </c>
      <c r="G16" s="3">
        <v>3.96</v>
      </c>
      <c r="H16" s="3">
        <v>3.6253534313034295</v>
      </c>
      <c r="I16" s="3">
        <v>3.3492122605242183</v>
      </c>
      <c r="J16" s="3">
        <v>2.6474049482244317</v>
      </c>
      <c r="K16" s="3">
        <v>2.4237783464812703</v>
      </c>
      <c r="L16" s="3">
        <v>2.0154439117663916</v>
      </c>
      <c r="M16" s="3">
        <v>1.5536816387330123</v>
      </c>
      <c r="N16" s="3">
        <v>1.3853926006289425</v>
      </c>
      <c r="O16" s="3">
        <v>0.72147566978394428</v>
      </c>
      <c r="P16" s="3">
        <v>0.24640184249725286</v>
      </c>
      <c r="Q16" s="3">
        <v>0</v>
      </c>
    </row>
    <row r="17" spans="1:17" x14ac:dyDescent="0.2">
      <c r="A17" s="2">
        <v>13</v>
      </c>
      <c r="B17" s="2">
        <f t="shared" ca="1" si="1"/>
        <v>-1.3202523922378682</v>
      </c>
      <c r="F17" s="4">
        <v>13</v>
      </c>
      <c r="G17" s="3">
        <v>3.96</v>
      </c>
      <c r="H17" s="3">
        <v>3.4882420584542047</v>
      </c>
      <c r="I17" s="3">
        <v>3.2022348209339428</v>
      </c>
      <c r="J17" s="3">
        <v>2.8061421912082194</v>
      </c>
      <c r="K17" s="3">
        <v>2.4770430394976262</v>
      </c>
      <c r="L17" s="3">
        <v>1.7766875951509065</v>
      </c>
      <c r="M17" s="3">
        <v>1.4425001472219277</v>
      </c>
      <c r="N17" s="3">
        <v>0.98981452134158032</v>
      </c>
      <c r="O17" s="3">
        <v>1.0985882835765575</v>
      </c>
      <c r="P17" s="3">
        <v>0.57278793403058093</v>
      </c>
      <c r="Q17" s="3">
        <v>0</v>
      </c>
    </row>
    <row r="18" spans="1:17" x14ac:dyDescent="0.2">
      <c r="A18" s="2">
        <v>14</v>
      </c>
      <c r="B18" s="2">
        <f t="shared" ca="1" si="1"/>
        <v>1.8870440002756614</v>
      </c>
      <c r="F18" s="4">
        <v>14</v>
      </c>
      <c r="G18" s="3">
        <v>3.96</v>
      </c>
      <c r="H18" s="3">
        <v>3.6444361516383657</v>
      </c>
      <c r="I18" s="3">
        <v>3.0936670193578539</v>
      </c>
      <c r="J18" s="3">
        <v>2.6030559155535551</v>
      </c>
      <c r="K18" s="3">
        <v>2.1449576382980613</v>
      </c>
      <c r="L18" s="3">
        <v>1.8797784652720755</v>
      </c>
      <c r="M18" s="3">
        <v>1.2735752759304113</v>
      </c>
      <c r="N18" s="3">
        <v>1.0827932304999603</v>
      </c>
      <c r="O18" s="3">
        <v>0.74819189348431236</v>
      </c>
      <c r="P18" s="3">
        <v>0.36974302544915366</v>
      </c>
      <c r="Q18" s="3">
        <v>0</v>
      </c>
    </row>
    <row r="19" spans="1:17" x14ac:dyDescent="0.2">
      <c r="A19" s="2">
        <v>15</v>
      </c>
      <c r="B19" s="2">
        <f t="shared" ca="1" si="1"/>
        <v>0.81992897445409685</v>
      </c>
      <c r="F19" s="4">
        <v>15</v>
      </c>
      <c r="G19" s="3">
        <v>3.96</v>
      </c>
      <c r="H19" s="3">
        <v>3.6330015763991219</v>
      </c>
      <c r="I19" s="3">
        <v>3.2468408048746644</v>
      </c>
      <c r="J19" s="3">
        <v>3.0548500920755552</v>
      </c>
      <c r="K19" s="3">
        <v>1.8953508074184147</v>
      </c>
      <c r="L19" s="3">
        <v>1.9339973462843247</v>
      </c>
      <c r="M19" s="3">
        <v>1.5292128338518993</v>
      </c>
      <c r="N19" s="3">
        <v>1.3628485767295464</v>
      </c>
      <c r="O19" s="3">
        <v>0.80337031094031419</v>
      </c>
      <c r="P19" s="3">
        <v>0.30031968557721289</v>
      </c>
      <c r="Q19" s="3">
        <v>0</v>
      </c>
    </row>
    <row r="20" spans="1:17" x14ac:dyDescent="0.2">
      <c r="A20" s="2">
        <v>16</v>
      </c>
      <c r="B20" s="2">
        <f t="shared" ca="1" si="1"/>
        <v>-1.5713820330016905</v>
      </c>
      <c r="F20" s="4">
        <v>16</v>
      </c>
      <c r="G20" s="3">
        <v>3.96</v>
      </c>
      <c r="H20" s="3">
        <v>3.7700280063652376</v>
      </c>
      <c r="I20" s="3">
        <v>3.5339074368074965</v>
      </c>
      <c r="J20" s="3">
        <v>2.9182601131610832</v>
      </c>
      <c r="K20" s="3">
        <v>2.4466625878097363</v>
      </c>
      <c r="L20" s="3">
        <v>2.3105852530415874</v>
      </c>
      <c r="M20" s="3">
        <v>1.5488183594282661</v>
      </c>
      <c r="N20" s="3">
        <v>1.4371654641343634</v>
      </c>
      <c r="O20" s="3">
        <v>0.75674430393693071</v>
      </c>
      <c r="P20" s="3">
        <v>0.57259905362195984</v>
      </c>
      <c r="Q20" s="3">
        <v>0</v>
      </c>
    </row>
    <row r="21" spans="1:17" x14ac:dyDescent="0.2">
      <c r="A21" s="2">
        <v>17</v>
      </c>
      <c r="B21" s="2">
        <f t="shared" ca="1" si="1"/>
        <v>-0.16072019252670211</v>
      </c>
      <c r="F21" s="4">
        <v>17</v>
      </c>
      <c r="G21" s="3">
        <v>3.96</v>
      </c>
      <c r="H21" s="3">
        <v>3.3970018540703197</v>
      </c>
      <c r="I21" s="3">
        <v>3.0250676315771545</v>
      </c>
      <c r="J21" s="3">
        <v>3.0592296816128708</v>
      </c>
      <c r="K21" s="3">
        <v>2.3362697920052176</v>
      </c>
      <c r="L21" s="3">
        <v>2.128306316601436</v>
      </c>
      <c r="M21" s="3">
        <v>1.5914818859667352</v>
      </c>
      <c r="N21" s="3">
        <v>1.1404268542938119</v>
      </c>
      <c r="O21" s="3">
        <v>0.83777928362912102</v>
      </c>
      <c r="P21" s="3">
        <v>0.454958898030972</v>
      </c>
      <c r="Q21" s="3">
        <v>0</v>
      </c>
    </row>
    <row r="22" spans="1:17" x14ac:dyDescent="0.2">
      <c r="A22" s="2">
        <v>18</v>
      </c>
      <c r="B22" s="2">
        <f t="shared" ca="1" si="1"/>
        <v>1.052275313341777</v>
      </c>
      <c r="F22" s="4">
        <v>18</v>
      </c>
      <c r="G22" s="3">
        <v>3.96</v>
      </c>
      <c r="H22" s="3">
        <v>3.5330422757393385</v>
      </c>
      <c r="I22" s="3">
        <v>3.0950257156324188</v>
      </c>
      <c r="J22" s="3">
        <v>2.6637061795560153</v>
      </c>
      <c r="K22" s="3">
        <v>2.1785687533025078</v>
      </c>
      <c r="L22" s="3">
        <v>1.6817473718716756</v>
      </c>
      <c r="M22" s="3">
        <v>1.3037339505878185</v>
      </c>
      <c r="N22" s="3">
        <v>1.2452300099498084</v>
      </c>
      <c r="O22" s="3">
        <v>0.63119483995489134</v>
      </c>
      <c r="P22" s="3">
        <v>0.51954916413254959</v>
      </c>
      <c r="Q22" s="3">
        <v>0</v>
      </c>
    </row>
    <row r="23" spans="1:17" x14ac:dyDescent="0.2">
      <c r="A23" s="2">
        <v>19</v>
      </c>
      <c r="B23" s="2">
        <f t="shared" ca="1" si="1"/>
        <v>0.78642749224564668</v>
      </c>
      <c r="F23" s="4">
        <v>19</v>
      </c>
      <c r="G23" s="3">
        <v>3.96</v>
      </c>
      <c r="H23" s="3">
        <v>3.7138344956210658</v>
      </c>
      <c r="I23" s="3">
        <v>3.3759482191293104</v>
      </c>
      <c r="J23" s="3">
        <v>2.8329705536676877</v>
      </c>
      <c r="K23" s="3">
        <v>2.1918919620463644</v>
      </c>
      <c r="L23" s="3">
        <v>1.653300338310338</v>
      </c>
      <c r="M23" s="3">
        <v>1.8658025436853385</v>
      </c>
      <c r="N23" s="3">
        <v>1.3487535526454391</v>
      </c>
      <c r="O23" s="3">
        <v>0.8292194325504969</v>
      </c>
      <c r="P23" s="3">
        <v>0.40243489770786245</v>
      </c>
      <c r="Q23" s="3">
        <v>0</v>
      </c>
    </row>
    <row r="24" spans="1:17" x14ac:dyDescent="0.2">
      <c r="A24" s="2">
        <v>20</v>
      </c>
      <c r="B24" s="2">
        <f t="shared" ca="1" si="1"/>
        <v>1.4881698303535402</v>
      </c>
      <c r="F24" s="4">
        <v>20</v>
      </c>
      <c r="G24" s="3">
        <v>3.96</v>
      </c>
      <c r="H24" s="3">
        <v>3.4392765758405486</v>
      </c>
      <c r="I24" s="3">
        <v>3.1303662493783064</v>
      </c>
      <c r="J24" s="3">
        <v>2.6238157250764416</v>
      </c>
      <c r="K24" s="3">
        <v>2.5075646964784131</v>
      </c>
      <c r="L24" s="3">
        <v>1.9869704733832705</v>
      </c>
      <c r="M24" s="3">
        <v>1.8635897456858597</v>
      </c>
      <c r="N24" s="3">
        <v>1.4254459418233711</v>
      </c>
      <c r="O24" s="3">
        <v>0.92076720870344342</v>
      </c>
      <c r="P24" s="3">
        <v>0.30744213593054737</v>
      </c>
      <c r="Q24" s="3">
        <v>0</v>
      </c>
    </row>
    <row r="25" spans="1:17" x14ac:dyDescent="0.2">
      <c r="A25" s="2">
        <v>21</v>
      </c>
      <c r="B25" s="2">
        <f t="shared" ca="1" si="1"/>
        <v>-0.34667649387957788</v>
      </c>
      <c r="F25" s="4">
        <v>21</v>
      </c>
      <c r="G25" s="3">
        <v>3.96</v>
      </c>
      <c r="H25" s="3">
        <v>3.117082143381388</v>
      </c>
      <c r="I25" s="3">
        <v>3.2350174775232534</v>
      </c>
      <c r="J25" s="3">
        <v>2.2364096017881279</v>
      </c>
      <c r="K25" s="3">
        <v>2.3116158198551817</v>
      </c>
      <c r="L25" s="3">
        <v>1.9266276225710075</v>
      </c>
      <c r="M25" s="3">
        <v>1.8588433960891684</v>
      </c>
      <c r="N25" s="3">
        <v>1.4733241875189262</v>
      </c>
      <c r="O25" s="3">
        <v>1.158313683978589</v>
      </c>
      <c r="P25" s="3">
        <v>0.53821087158036074</v>
      </c>
      <c r="Q25" s="3">
        <v>0</v>
      </c>
    </row>
    <row r="26" spans="1:17" x14ac:dyDescent="0.2">
      <c r="A26" s="2">
        <v>22</v>
      </c>
      <c r="B26" s="2">
        <f t="shared" ca="1" si="1"/>
        <v>-0.78175600076800489</v>
      </c>
      <c r="F26" s="4">
        <v>22</v>
      </c>
      <c r="G26" s="3">
        <v>3.96</v>
      </c>
      <c r="H26" s="3">
        <v>3.5764594336636937</v>
      </c>
      <c r="I26" s="3">
        <v>3.2903586126587605</v>
      </c>
      <c r="J26" s="3">
        <v>3.1477673553384937</v>
      </c>
      <c r="K26" s="3">
        <v>2.4626372268320553</v>
      </c>
      <c r="L26" s="3">
        <v>2.4584734793526724</v>
      </c>
      <c r="M26" s="3">
        <v>1.2717014762845762</v>
      </c>
      <c r="N26" s="3">
        <v>1.3004175685957451</v>
      </c>
      <c r="O26" s="3">
        <v>0.73750919632235079</v>
      </c>
      <c r="P26" s="3">
        <v>0.50137910378737971</v>
      </c>
      <c r="Q26" s="3">
        <v>0</v>
      </c>
    </row>
    <row r="27" spans="1:17" x14ac:dyDescent="0.2">
      <c r="A27" s="2">
        <v>23</v>
      </c>
      <c r="B27" s="2">
        <f t="shared" ca="1" si="1"/>
        <v>0.62337654985601887</v>
      </c>
      <c r="F27" s="4">
        <v>23</v>
      </c>
      <c r="G27" s="3">
        <v>3.96</v>
      </c>
      <c r="H27" s="3">
        <v>3.7065540292653778</v>
      </c>
      <c r="I27" s="3">
        <v>3.0132824715311437</v>
      </c>
      <c r="J27" s="3">
        <v>2.9202129898370961</v>
      </c>
      <c r="K27" s="3">
        <v>2.5887748415348528</v>
      </c>
      <c r="L27" s="3">
        <v>1.4920506707006691</v>
      </c>
      <c r="M27" s="3">
        <v>1.2775295188428124</v>
      </c>
      <c r="N27" s="3">
        <v>1.3275961860402699</v>
      </c>
      <c r="O27" s="3">
        <v>0.78523435137257991</v>
      </c>
      <c r="P27" s="3">
        <v>0.46501943688027708</v>
      </c>
      <c r="Q27" s="3">
        <v>0</v>
      </c>
    </row>
    <row r="28" spans="1:17" x14ac:dyDescent="0.2">
      <c r="A28" s="2">
        <v>24</v>
      </c>
      <c r="B28" s="2">
        <f t="shared" ca="1" si="1"/>
        <v>-7.1385604000273217E-2</v>
      </c>
      <c r="F28" s="4">
        <v>24</v>
      </c>
      <c r="G28" s="3">
        <v>3.96</v>
      </c>
      <c r="H28" s="3">
        <v>3.3293293784263769</v>
      </c>
      <c r="I28" s="3">
        <v>3.3817500000114289</v>
      </c>
      <c r="J28" s="3">
        <v>3.0729138114893479</v>
      </c>
      <c r="K28" s="3">
        <v>2.4115376757960676</v>
      </c>
      <c r="L28" s="3">
        <v>1.8928893138272749</v>
      </c>
      <c r="M28" s="3">
        <v>1.6650313436680557</v>
      </c>
      <c r="N28" s="3">
        <v>1.1004805995958495</v>
      </c>
      <c r="O28" s="3">
        <v>0.93048747172140767</v>
      </c>
      <c r="P28" s="3">
        <v>0.45409595351053023</v>
      </c>
      <c r="Q28" s="3">
        <v>0</v>
      </c>
    </row>
    <row r="29" spans="1:17" x14ac:dyDescent="0.2">
      <c r="A29" s="2">
        <v>25</v>
      </c>
      <c r="B29" s="2">
        <f t="shared" ca="1" si="1"/>
        <v>-0.50862877215512814</v>
      </c>
      <c r="F29" s="4">
        <v>25</v>
      </c>
      <c r="G29" s="3">
        <v>3.96</v>
      </c>
      <c r="H29" s="3">
        <v>3.5818999718191331</v>
      </c>
      <c r="I29" s="3">
        <v>3.151913294670595</v>
      </c>
      <c r="J29" s="3">
        <v>2.7738566884044515</v>
      </c>
      <c r="K29" s="3">
        <v>2.219402080780378</v>
      </c>
      <c r="L29" s="3">
        <v>1.5734814875574983</v>
      </c>
      <c r="M29" s="3">
        <v>1.5565172490186627</v>
      </c>
      <c r="N29" s="3">
        <v>1.1295402566814592</v>
      </c>
      <c r="O29" s="3">
        <v>0.72397543025658684</v>
      </c>
      <c r="P29" s="3">
        <v>0.34768985764866378</v>
      </c>
      <c r="Q29" s="3">
        <v>0</v>
      </c>
    </row>
    <row r="30" spans="1:17" x14ac:dyDescent="0.2">
      <c r="A30" s="2">
        <v>26</v>
      </c>
      <c r="B30" s="2">
        <f t="shared" ca="1" si="1"/>
        <v>0.12819619523073456</v>
      </c>
      <c r="F30" s="4">
        <v>26</v>
      </c>
      <c r="G30" s="3">
        <v>3.96</v>
      </c>
      <c r="H30" s="3">
        <v>3.6000771339196898</v>
      </c>
      <c r="I30" s="3">
        <v>3.3630741633527661</v>
      </c>
      <c r="J30" s="3">
        <v>2.7626856190361813</v>
      </c>
      <c r="K30" s="3">
        <v>2.6424741168071813</v>
      </c>
      <c r="L30" s="3">
        <v>2.1824636133375153</v>
      </c>
      <c r="M30" s="3">
        <v>1.4808002060518</v>
      </c>
      <c r="N30" s="3">
        <v>1.4717453727729084</v>
      </c>
      <c r="O30" s="3">
        <v>0.78943542684629531</v>
      </c>
      <c r="P30" s="3">
        <v>0.70664492650116661</v>
      </c>
      <c r="Q30" s="3">
        <v>0</v>
      </c>
    </row>
    <row r="31" spans="1:17" x14ac:dyDescent="0.2">
      <c r="A31" s="2">
        <v>27</v>
      </c>
      <c r="B31" s="2">
        <f t="shared" ca="1" si="1"/>
        <v>-0.74650787782151828</v>
      </c>
      <c r="F31" s="4">
        <v>27</v>
      </c>
      <c r="G31" s="3">
        <v>3.96</v>
      </c>
      <c r="H31" s="3">
        <v>3.7102868925633272</v>
      </c>
      <c r="I31" s="3">
        <v>3.1734474125134988</v>
      </c>
      <c r="J31" s="3">
        <v>2.434223793282547</v>
      </c>
      <c r="K31" s="3">
        <v>2.581699005792558</v>
      </c>
      <c r="L31" s="3">
        <v>2.0748287269783847</v>
      </c>
      <c r="M31" s="3">
        <v>1.6176516291304646</v>
      </c>
      <c r="N31" s="3">
        <v>0.98573137075716777</v>
      </c>
      <c r="O31" s="3">
        <v>0.66918447195477437</v>
      </c>
      <c r="P31" s="3">
        <v>0.36727593061685099</v>
      </c>
      <c r="Q31" s="3">
        <v>0</v>
      </c>
    </row>
    <row r="32" spans="1:17" x14ac:dyDescent="0.2">
      <c r="A32" s="2">
        <v>28</v>
      </c>
      <c r="B32" s="2">
        <f t="shared" ca="1" si="1"/>
        <v>0.88375263921844383</v>
      </c>
      <c r="F32" s="4">
        <v>28</v>
      </c>
      <c r="G32" s="3">
        <v>3.96</v>
      </c>
      <c r="H32" s="3">
        <v>3.6022968239580595</v>
      </c>
      <c r="I32" s="3">
        <v>3.2177840158888644</v>
      </c>
      <c r="J32" s="3">
        <v>2.9015109573317517</v>
      </c>
      <c r="K32" s="3">
        <v>2.2643617736293216</v>
      </c>
      <c r="L32" s="3">
        <v>1.754818256252149</v>
      </c>
      <c r="M32" s="3">
        <v>1.7911087730063544</v>
      </c>
      <c r="N32" s="3">
        <v>1.0378187072823539</v>
      </c>
      <c r="O32" s="3">
        <v>0.77773098076664882</v>
      </c>
      <c r="P32" s="3">
        <v>0.76219285170722739</v>
      </c>
      <c r="Q32" s="3">
        <v>0</v>
      </c>
    </row>
    <row r="33" spans="1:17" x14ac:dyDescent="0.2">
      <c r="A33" s="2">
        <v>29</v>
      </c>
      <c r="B33" s="2">
        <f t="shared" ca="1" si="1"/>
        <v>1.0246653736480622</v>
      </c>
      <c r="F33" s="4">
        <v>29</v>
      </c>
      <c r="G33" s="3">
        <v>3.96</v>
      </c>
      <c r="H33" s="3">
        <v>3.4837853711507822</v>
      </c>
      <c r="I33" s="3">
        <v>3.2550980968583016</v>
      </c>
      <c r="J33" s="3">
        <v>2.704663245242183</v>
      </c>
      <c r="K33" s="3">
        <v>2.3080102196239607</v>
      </c>
      <c r="L33" s="3">
        <v>1.8980434089266771</v>
      </c>
      <c r="M33" s="3">
        <v>1.4306929327670825</v>
      </c>
      <c r="N33" s="3">
        <v>1.3919251315724603</v>
      </c>
      <c r="O33" s="3">
        <v>0.83161151945330325</v>
      </c>
      <c r="P33" s="3">
        <v>0.56940565705904334</v>
      </c>
      <c r="Q33" s="3">
        <v>0</v>
      </c>
    </row>
    <row r="34" spans="1:17" x14ac:dyDescent="0.2">
      <c r="A34" s="2">
        <v>30</v>
      </c>
      <c r="B34" s="2">
        <f t="shared" ca="1" si="1"/>
        <v>-0.49799730488369948</v>
      </c>
      <c r="F34" s="4">
        <v>30</v>
      </c>
      <c r="G34" s="3">
        <v>3.96</v>
      </c>
      <c r="H34" s="3">
        <v>3.2992115472594334</v>
      </c>
      <c r="I34" s="3">
        <v>3.3800831637663471</v>
      </c>
      <c r="J34" s="3">
        <v>3.0115002660247008</v>
      </c>
      <c r="K34" s="3">
        <v>2.0251608644483965</v>
      </c>
      <c r="L34" s="3">
        <v>1.9853660132661899</v>
      </c>
      <c r="M34" s="3">
        <v>1.4976374925947862</v>
      </c>
      <c r="N34" s="3">
        <v>1.5479519417772296</v>
      </c>
      <c r="O34" s="3">
        <v>0.83426634470781924</v>
      </c>
      <c r="P34" s="3">
        <v>0.20976340985207537</v>
      </c>
      <c r="Q34" s="3">
        <v>0</v>
      </c>
    </row>
    <row r="35" spans="1:17" x14ac:dyDescent="0.2">
      <c r="A35" s="2">
        <v>31</v>
      </c>
      <c r="B35" s="2">
        <f t="shared" ca="1" si="1"/>
        <v>0.16828974737277169</v>
      </c>
      <c r="F35" s="4">
        <v>31</v>
      </c>
      <c r="G35" s="3">
        <v>3.96</v>
      </c>
      <c r="H35" s="3">
        <v>3.5401641793541216</v>
      </c>
      <c r="I35" s="3">
        <v>3.1724261113244108</v>
      </c>
      <c r="J35" s="3">
        <v>2.7884017082803556</v>
      </c>
      <c r="K35" s="3">
        <v>2.3213358662187087</v>
      </c>
      <c r="L35" s="3">
        <v>1.8012143529779616</v>
      </c>
      <c r="M35" s="3">
        <v>1.3160905629336037</v>
      </c>
      <c r="N35" s="3">
        <v>1.0077319585193438</v>
      </c>
      <c r="O35" s="3">
        <v>0.82837563254279989</v>
      </c>
      <c r="P35" s="3">
        <v>0.32669802648709506</v>
      </c>
      <c r="Q35" s="3">
        <v>0</v>
      </c>
    </row>
    <row r="36" spans="1:17" x14ac:dyDescent="0.2">
      <c r="A36" s="2">
        <v>32</v>
      </c>
      <c r="B36" s="2">
        <f t="shared" ca="1" si="1"/>
        <v>-0.3292222375192318</v>
      </c>
      <c r="F36" s="4">
        <v>32</v>
      </c>
      <c r="G36" s="3">
        <v>3.96</v>
      </c>
      <c r="H36" s="3">
        <v>3.5465795085730787</v>
      </c>
      <c r="I36" s="3">
        <v>3.1260192445728379</v>
      </c>
      <c r="J36" s="3">
        <v>2.6409911817318332</v>
      </c>
      <c r="K36" s="3">
        <v>2.2965402003313149</v>
      </c>
      <c r="L36" s="3">
        <v>2.108242562974695</v>
      </c>
      <c r="M36" s="3">
        <v>1.7233785266477255</v>
      </c>
      <c r="N36" s="3">
        <v>1.201785321392193</v>
      </c>
      <c r="O36" s="3">
        <v>0.75156992217473351</v>
      </c>
      <c r="P36" s="3">
        <v>0.26803548965613494</v>
      </c>
      <c r="Q36" s="3">
        <v>0</v>
      </c>
    </row>
    <row r="37" spans="1:17" x14ac:dyDescent="0.2">
      <c r="A37" s="2">
        <v>33</v>
      </c>
      <c r="B37" s="2">
        <f t="shared" ca="1" si="1"/>
        <v>-1.5039537838001338</v>
      </c>
      <c r="F37" s="4">
        <v>33</v>
      </c>
      <c r="G37" s="3">
        <v>3.96</v>
      </c>
      <c r="H37" s="3">
        <v>3.4930243034738768</v>
      </c>
      <c r="I37" s="3">
        <v>3.0935471051271164</v>
      </c>
      <c r="J37" s="3">
        <v>2.5953231940488251</v>
      </c>
      <c r="K37" s="3">
        <v>2.5684000702218501</v>
      </c>
      <c r="L37" s="3">
        <v>1.9842883079097571</v>
      </c>
      <c r="M37" s="3">
        <v>1.4990357804178296</v>
      </c>
      <c r="N37" s="3">
        <v>1.6149260319119496</v>
      </c>
      <c r="O37" s="3">
        <v>0.79053469959294198</v>
      </c>
      <c r="P37" s="3">
        <v>0.39581770919189607</v>
      </c>
      <c r="Q37" s="3">
        <v>0</v>
      </c>
    </row>
    <row r="38" spans="1:17" x14ac:dyDescent="0.2">
      <c r="A38" s="2">
        <v>34</v>
      </c>
      <c r="B38" s="2">
        <f t="shared" ref="B38:B69" ca="1" si="2">p*B37+SQRT(1-p^2)*_xlfn.NORM.S.INV(RAND())</f>
        <v>0.95914794826983862</v>
      </c>
      <c r="F38" s="4">
        <v>34</v>
      </c>
      <c r="G38" s="3">
        <v>3.96</v>
      </c>
      <c r="H38" s="3">
        <v>3.5264013256628344</v>
      </c>
      <c r="I38" s="3">
        <v>3.3969637661926266</v>
      </c>
      <c r="J38" s="3">
        <v>2.9795340583629795</v>
      </c>
      <c r="K38" s="3">
        <v>2.5144860942546328</v>
      </c>
      <c r="L38" s="3">
        <v>1.7760535687141021</v>
      </c>
      <c r="M38" s="3">
        <v>1.7234229029705102</v>
      </c>
      <c r="N38" s="3">
        <v>1.4783611735623319</v>
      </c>
      <c r="O38" s="3">
        <v>0.66403039631381378</v>
      </c>
      <c r="P38" s="3">
        <v>0.43233966536925617</v>
      </c>
      <c r="Q38" s="3">
        <v>0</v>
      </c>
    </row>
    <row r="39" spans="1:17" x14ac:dyDescent="0.2">
      <c r="A39" s="2">
        <v>35</v>
      </c>
      <c r="B39" s="2">
        <f t="shared" ca="1" si="2"/>
        <v>0.5670610481417071</v>
      </c>
      <c r="F39" s="4">
        <v>35</v>
      </c>
      <c r="G39" s="3">
        <v>3.96</v>
      </c>
      <c r="H39" s="3">
        <v>3.7007530726116644</v>
      </c>
      <c r="I39" s="3">
        <v>2.9102093549652799</v>
      </c>
      <c r="J39" s="3">
        <v>2.8245187525102815</v>
      </c>
      <c r="K39" s="3">
        <v>2.3168179113108014</v>
      </c>
      <c r="L39" s="3">
        <v>1.7650377513735469</v>
      </c>
      <c r="M39" s="3">
        <v>1.671801399937509</v>
      </c>
      <c r="N39" s="3">
        <v>1.0919831425870656</v>
      </c>
      <c r="O39" s="3">
        <v>0.59033064926641832</v>
      </c>
      <c r="P39" s="3">
        <v>0.56395539386474147</v>
      </c>
      <c r="Q39" s="3">
        <v>0</v>
      </c>
    </row>
    <row r="40" spans="1:17" x14ac:dyDescent="0.2">
      <c r="A40" s="2">
        <v>36</v>
      </c>
      <c r="B40" s="2">
        <f t="shared" ca="1" si="2"/>
        <v>1.8118673542890549</v>
      </c>
      <c r="F40" s="4">
        <v>36</v>
      </c>
      <c r="G40" s="3">
        <v>3.96</v>
      </c>
      <c r="H40" s="3">
        <v>3.5502246015906049</v>
      </c>
      <c r="I40" s="3">
        <v>3.0422026362099222</v>
      </c>
      <c r="J40" s="3">
        <v>3.0359862370919766</v>
      </c>
      <c r="K40" s="3">
        <v>2.0081665618310272</v>
      </c>
      <c r="L40" s="3">
        <v>1.8076563762762021</v>
      </c>
      <c r="M40" s="3">
        <v>1.7491333138155372</v>
      </c>
      <c r="N40" s="3">
        <v>1.3318734321255503</v>
      </c>
      <c r="O40" s="3">
        <v>0.70898569354997187</v>
      </c>
      <c r="P40" s="3">
        <v>0.51007580100686034</v>
      </c>
      <c r="Q40" s="3">
        <v>0</v>
      </c>
    </row>
    <row r="41" spans="1:17" x14ac:dyDescent="0.2">
      <c r="A41" s="2">
        <v>37</v>
      </c>
      <c r="B41" s="2">
        <f t="shared" ca="1" si="2"/>
        <v>1.7308767451414573</v>
      </c>
      <c r="F41" s="4">
        <v>37</v>
      </c>
      <c r="G41" s="3">
        <v>3.9600000000000004</v>
      </c>
      <c r="H41" s="3">
        <v>3.669411941264805</v>
      </c>
      <c r="I41" s="3">
        <v>2.8076328227265455</v>
      </c>
      <c r="J41" s="3">
        <v>2.8331467417843337</v>
      </c>
      <c r="K41" s="3">
        <v>2.2567863306409133</v>
      </c>
      <c r="L41" s="3">
        <v>2.2207446574173852</v>
      </c>
      <c r="M41" s="3">
        <v>1.4377773783771139</v>
      </c>
      <c r="N41" s="3">
        <v>1.267626550707122</v>
      </c>
      <c r="O41" s="3">
        <v>0.99137566465337357</v>
      </c>
      <c r="P41" s="3">
        <v>0.50024837408129308</v>
      </c>
      <c r="Q41" s="3">
        <v>0</v>
      </c>
    </row>
    <row r="42" spans="1:17" x14ac:dyDescent="0.2">
      <c r="A42" s="2">
        <v>38</v>
      </c>
      <c r="B42" s="2">
        <f t="shared" ca="1" si="2"/>
        <v>-0.12201320639002244</v>
      </c>
      <c r="F42" s="4">
        <v>38</v>
      </c>
      <c r="G42" s="3">
        <v>3.9600000000000004</v>
      </c>
      <c r="H42" s="3">
        <v>3.6331553083297488</v>
      </c>
      <c r="I42" s="3">
        <v>2.5086819409254959</v>
      </c>
      <c r="J42" s="3">
        <v>2.773242946531187</v>
      </c>
      <c r="K42" s="3">
        <v>2.2145315755059971</v>
      </c>
      <c r="L42" s="3">
        <v>1.6137249003493064</v>
      </c>
      <c r="M42" s="3">
        <v>1.7060770501515985</v>
      </c>
      <c r="N42" s="3">
        <v>1.155067740371043</v>
      </c>
      <c r="O42" s="3">
        <v>0.88436208084384471</v>
      </c>
      <c r="P42" s="3">
        <v>0.36660721546544606</v>
      </c>
      <c r="Q42" s="3">
        <v>0</v>
      </c>
    </row>
    <row r="43" spans="1:17" x14ac:dyDescent="0.2">
      <c r="A43" s="2">
        <v>39</v>
      </c>
      <c r="B43" s="2">
        <f t="shared" ca="1" si="2"/>
        <v>-0.23467082329978078</v>
      </c>
      <c r="F43" s="4">
        <v>39</v>
      </c>
      <c r="G43" s="3">
        <v>3.96</v>
      </c>
      <c r="H43" s="3">
        <v>3.6471447440387834</v>
      </c>
      <c r="I43" s="3">
        <v>3.192273876193108</v>
      </c>
      <c r="J43" s="3">
        <v>2.8210019284004444</v>
      </c>
      <c r="K43" s="3">
        <v>2.4490168473995433</v>
      </c>
      <c r="L43" s="3">
        <v>2.2095843212200581</v>
      </c>
      <c r="M43" s="3">
        <v>1.2493173794423786</v>
      </c>
      <c r="N43" s="3">
        <v>1.4337845842798862</v>
      </c>
      <c r="O43" s="3">
        <v>0.89404610913035487</v>
      </c>
      <c r="P43" s="3">
        <v>0.4463683155414287</v>
      </c>
      <c r="Q43" s="3">
        <v>0</v>
      </c>
    </row>
    <row r="44" spans="1:17" x14ac:dyDescent="0.2">
      <c r="A44" s="2">
        <v>40</v>
      </c>
      <c r="B44" s="2">
        <f t="shared" ca="1" si="2"/>
        <v>-0.63642882394416422</v>
      </c>
      <c r="F44" s="4">
        <v>40</v>
      </c>
      <c r="G44" s="3">
        <v>3.96</v>
      </c>
      <c r="H44" s="3">
        <v>3.0801132207854405</v>
      </c>
      <c r="I44" s="3">
        <v>2.8628596151349344</v>
      </c>
      <c r="J44" s="3">
        <v>3.0114294185398367</v>
      </c>
      <c r="K44" s="3">
        <v>2.034437334721412</v>
      </c>
      <c r="L44" s="3">
        <v>2.0772223230162417</v>
      </c>
      <c r="M44" s="3">
        <v>1.7760534240812025</v>
      </c>
      <c r="N44" s="3">
        <v>1.304396987847158</v>
      </c>
      <c r="O44" s="3">
        <v>0.9079638253637442</v>
      </c>
      <c r="P44" s="3">
        <v>0.53719270940337083</v>
      </c>
      <c r="Q44" s="3">
        <v>0</v>
      </c>
    </row>
    <row r="45" spans="1:17" x14ac:dyDescent="0.2">
      <c r="A45" s="2">
        <v>41</v>
      </c>
      <c r="B45" s="2">
        <f t="shared" ca="1" si="2"/>
        <v>-0.14873859139355594</v>
      </c>
      <c r="F45" s="4">
        <v>41</v>
      </c>
      <c r="G45" s="3">
        <v>3.96</v>
      </c>
      <c r="H45" s="3">
        <v>3.5198063034970932</v>
      </c>
      <c r="I45" s="3">
        <v>3.1737518942930407</v>
      </c>
      <c r="J45" s="3">
        <v>2.8624959757842956</v>
      </c>
      <c r="K45" s="3">
        <v>2.4599327633241521</v>
      </c>
      <c r="L45" s="3">
        <v>2.0150725027984704</v>
      </c>
      <c r="M45" s="3">
        <v>1.8922585919708916</v>
      </c>
      <c r="N45" s="3">
        <v>1.2273410044246205</v>
      </c>
      <c r="O45" s="3">
        <v>0.72805117185225887</v>
      </c>
      <c r="P45" s="3">
        <v>0.26914340697990391</v>
      </c>
      <c r="Q45" s="3">
        <v>0</v>
      </c>
    </row>
    <row r="46" spans="1:17" x14ac:dyDescent="0.2">
      <c r="A46" s="2">
        <v>42</v>
      </c>
      <c r="B46" s="2">
        <f t="shared" ca="1" si="2"/>
        <v>0.53766492034334457</v>
      </c>
      <c r="F46" s="4">
        <v>42</v>
      </c>
      <c r="G46" s="3">
        <v>3.96</v>
      </c>
      <c r="H46" s="3">
        <v>3.6086330598689793</v>
      </c>
      <c r="I46" s="3">
        <v>3.1269056996481441</v>
      </c>
      <c r="J46" s="3">
        <v>2.9307278000284689</v>
      </c>
      <c r="K46" s="3">
        <v>2.4130250547365204</v>
      </c>
      <c r="L46" s="3">
        <v>1.7823470309308074</v>
      </c>
      <c r="M46" s="3">
        <v>1.5626664881638659</v>
      </c>
      <c r="N46" s="3">
        <v>1.1328310373770683</v>
      </c>
      <c r="O46" s="3">
        <v>0.78767507518854274</v>
      </c>
      <c r="P46" s="3">
        <v>0.61824943170273305</v>
      </c>
      <c r="Q46" s="3">
        <v>0</v>
      </c>
    </row>
    <row r="47" spans="1:17" x14ac:dyDescent="0.2">
      <c r="A47" s="2">
        <v>43</v>
      </c>
      <c r="B47" s="2">
        <f t="shared" ca="1" si="2"/>
        <v>-1.0701555704667371</v>
      </c>
      <c r="F47" s="4">
        <v>43</v>
      </c>
      <c r="G47" s="3">
        <v>3.96</v>
      </c>
      <c r="H47" s="3">
        <v>3.6240406488979904</v>
      </c>
      <c r="I47" s="3">
        <v>2.7351769666888641</v>
      </c>
      <c r="J47" s="3">
        <v>2.7663913330622107</v>
      </c>
      <c r="K47" s="3">
        <v>2.5323490020598101</v>
      </c>
      <c r="L47" s="3">
        <v>1.8506250520501915</v>
      </c>
      <c r="M47" s="3">
        <v>1.476359872210695</v>
      </c>
      <c r="N47" s="3">
        <v>1.4019001211737032</v>
      </c>
      <c r="O47" s="3">
        <v>0.82058522659699185</v>
      </c>
      <c r="P47" s="3">
        <v>0.53427486341968067</v>
      </c>
      <c r="Q47" s="3">
        <v>0</v>
      </c>
    </row>
    <row r="48" spans="1:17" x14ac:dyDescent="0.2">
      <c r="A48" s="2">
        <v>44</v>
      </c>
      <c r="B48" s="2">
        <f t="shared" ca="1" si="2"/>
        <v>1.5440869157355444</v>
      </c>
      <c r="F48" s="4">
        <v>44</v>
      </c>
      <c r="G48" s="3">
        <v>3.96</v>
      </c>
      <c r="H48" s="3">
        <v>3.6528358169819692</v>
      </c>
      <c r="I48" s="3">
        <v>3.1733265911877804</v>
      </c>
      <c r="J48" s="3">
        <v>2.418262762690655</v>
      </c>
      <c r="K48" s="3">
        <v>2.3881997554863235</v>
      </c>
      <c r="L48" s="3">
        <v>1.8713076203216736</v>
      </c>
      <c r="M48" s="3">
        <v>1.6813497208640316</v>
      </c>
      <c r="N48" s="3">
        <v>0.80180449447308055</v>
      </c>
      <c r="O48" s="3">
        <v>0.76519670405501794</v>
      </c>
      <c r="P48" s="3">
        <v>0.38298758337386213</v>
      </c>
      <c r="Q48" s="3">
        <v>0</v>
      </c>
    </row>
    <row r="49" spans="1:17" x14ac:dyDescent="0.2">
      <c r="A49" s="2">
        <v>45</v>
      </c>
      <c r="B49" s="2">
        <f t="shared" ca="1" si="2"/>
        <v>1.7701086126006971</v>
      </c>
      <c r="F49" s="4">
        <v>45</v>
      </c>
      <c r="G49" s="3">
        <v>3.96</v>
      </c>
      <c r="H49" s="3">
        <v>3.4052761432269589</v>
      </c>
      <c r="I49" s="3">
        <v>3.1205336448915397</v>
      </c>
      <c r="J49" s="3">
        <v>2.526445750288639</v>
      </c>
      <c r="K49" s="3">
        <v>2.1510338726357809</v>
      </c>
      <c r="L49" s="3">
        <v>2.135394140297445</v>
      </c>
      <c r="M49" s="3">
        <v>1.6056965394680154</v>
      </c>
      <c r="N49" s="3">
        <v>0.96216704067201964</v>
      </c>
      <c r="O49" s="3">
        <v>0.85840364788440515</v>
      </c>
      <c r="P49" s="3">
        <v>0.37732215228737837</v>
      </c>
      <c r="Q49" s="3">
        <v>0</v>
      </c>
    </row>
    <row r="50" spans="1:17" x14ac:dyDescent="0.2">
      <c r="A50" s="2">
        <v>46</v>
      </c>
      <c r="B50" s="2">
        <f t="shared" ca="1" si="2"/>
        <v>0.28349318519614508</v>
      </c>
      <c r="F50" s="4">
        <v>46</v>
      </c>
      <c r="G50" s="3">
        <v>3.96</v>
      </c>
      <c r="H50" s="3">
        <v>3.6626740377931442</v>
      </c>
      <c r="I50" s="3">
        <v>3.2668677139447637</v>
      </c>
      <c r="J50" s="3">
        <v>2.9135983592267118</v>
      </c>
      <c r="K50" s="3">
        <v>2.1523120902071966</v>
      </c>
      <c r="L50" s="3">
        <v>2.0557617525911005</v>
      </c>
      <c r="M50" s="3">
        <v>1.7383049166266704</v>
      </c>
      <c r="N50" s="3">
        <v>1.4926768755902231</v>
      </c>
      <c r="O50" s="3">
        <v>0.81300225038360396</v>
      </c>
      <c r="P50" s="3">
        <v>0.50092557626074097</v>
      </c>
      <c r="Q50" s="3">
        <v>0</v>
      </c>
    </row>
    <row r="51" spans="1:17" x14ac:dyDescent="0.2">
      <c r="A51" s="2">
        <v>47</v>
      </c>
      <c r="B51" s="2">
        <f t="shared" ca="1" si="2"/>
        <v>-0.33832936942527175</v>
      </c>
      <c r="F51" s="4">
        <v>47</v>
      </c>
      <c r="G51" s="3">
        <v>3.96</v>
      </c>
      <c r="H51" s="3">
        <v>3.4124777018088284</v>
      </c>
      <c r="I51" s="3">
        <v>3.1632679082807682</v>
      </c>
      <c r="J51" s="3">
        <v>2.9960937048094309</v>
      </c>
      <c r="K51" s="3">
        <v>2.6001743197750473</v>
      </c>
      <c r="L51" s="3">
        <v>1.9658688007289273</v>
      </c>
      <c r="M51" s="3">
        <v>1.7380852630770862</v>
      </c>
      <c r="N51" s="3">
        <v>1.4337897487269886</v>
      </c>
      <c r="O51" s="3">
        <v>0.8714547543360267</v>
      </c>
      <c r="P51" s="3">
        <v>0.48770567549580207</v>
      </c>
      <c r="Q51" s="3">
        <v>0</v>
      </c>
    </row>
    <row r="52" spans="1:17" x14ac:dyDescent="0.2">
      <c r="A52" s="2">
        <v>48</v>
      </c>
      <c r="B52" s="2">
        <f t="shared" ca="1" si="2"/>
        <v>-0.652399034682834</v>
      </c>
      <c r="F52" s="4">
        <v>48</v>
      </c>
      <c r="G52" s="3">
        <v>3.96</v>
      </c>
      <c r="H52" s="3">
        <v>3.5515143398743962</v>
      </c>
      <c r="I52" s="3">
        <v>3.2877005318813128</v>
      </c>
      <c r="J52" s="3">
        <v>2.8433521718133812</v>
      </c>
      <c r="K52" s="3">
        <v>2.3521009116977596</v>
      </c>
      <c r="L52" s="3">
        <v>1.8020916890659315</v>
      </c>
      <c r="M52" s="3">
        <v>1.4668896091104342</v>
      </c>
      <c r="N52" s="3">
        <v>1.2466540248324722</v>
      </c>
      <c r="O52" s="3">
        <v>0.59615166773331008</v>
      </c>
      <c r="P52" s="3">
        <v>0.233588582654605</v>
      </c>
      <c r="Q52" s="3">
        <v>0</v>
      </c>
    </row>
    <row r="53" spans="1:17" x14ac:dyDescent="0.2">
      <c r="A53" s="2">
        <v>49</v>
      </c>
      <c r="B53" s="2">
        <f t="shared" ca="1" si="2"/>
        <v>1.6806927220753403</v>
      </c>
      <c r="F53" s="4">
        <v>49</v>
      </c>
      <c r="G53" s="3">
        <v>3.96</v>
      </c>
      <c r="H53" s="3">
        <v>3.5320318339725634</v>
      </c>
      <c r="I53" s="3">
        <v>2.8123007969204878</v>
      </c>
      <c r="J53" s="3">
        <v>2.7354335604612805</v>
      </c>
      <c r="K53" s="3">
        <v>2.6850302562685058</v>
      </c>
      <c r="L53" s="3">
        <v>2.024080159716025</v>
      </c>
      <c r="M53" s="3">
        <v>1.6365300216349576</v>
      </c>
      <c r="N53" s="3">
        <v>1.3900043182123973</v>
      </c>
      <c r="O53" s="3">
        <v>0.79762379970132757</v>
      </c>
      <c r="P53" s="3">
        <v>0.63588083717929544</v>
      </c>
      <c r="Q53" s="3">
        <v>0</v>
      </c>
    </row>
    <row r="54" spans="1:17" x14ac:dyDescent="0.2">
      <c r="A54" s="2">
        <v>50</v>
      </c>
      <c r="B54" s="2">
        <f t="shared" ca="1" si="2"/>
        <v>1.4081534264098556</v>
      </c>
      <c r="F54" s="4">
        <v>50</v>
      </c>
      <c r="G54" s="3">
        <v>3.96</v>
      </c>
      <c r="H54" s="3">
        <v>3.5112746945977804</v>
      </c>
      <c r="I54" s="3">
        <v>3.1024607246454941</v>
      </c>
      <c r="J54" s="3">
        <v>2.8507754319287915</v>
      </c>
      <c r="K54" s="3">
        <v>2.62765194176517</v>
      </c>
      <c r="L54" s="3">
        <v>2.0946574446560882</v>
      </c>
      <c r="M54" s="3">
        <v>1.5647646312510308</v>
      </c>
      <c r="N54" s="3">
        <v>1.0802592136574758</v>
      </c>
      <c r="O54" s="3">
        <v>0.63792826762904487</v>
      </c>
      <c r="P54" s="3">
        <v>0.28150212619561804</v>
      </c>
      <c r="Q54" s="3">
        <v>0</v>
      </c>
    </row>
    <row r="55" spans="1:17" x14ac:dyDescent="0.2">
      <c r="A55" s="2">
        <v>51</v>
      </c>
      <c r="B55" s="2">
        <f t="shared" ca="1" si="2"/>
        <v>0.27029246478828145</v>
      </c>
      <c r="F55" s="4">
        <v>51</v>
      </c>
      <c r="G55" s="3">
        <v>3.96</v>
      </c>
      <c r="H55" s="3">
        <v>3.5349460311133241</v>
      </c>
      <c r="I55" s="3">
        <v>3.1719599131188438</v>
      </c>
      <c r="J55" s="3">
        <v>2.5738264018353814</v>
      </c>
      <c r="K55" s="3">
        <v>2.5348475412147122</v>
      </c>
      <c r="L55" s="3">
        <v>1.8916387590218331</v>
      </c>
      <c r="M55" s="3">
        <v>1.7144452854271264</v>
      </c>
      <c r="N55" s="3">
        <v>1.375718891351537</v>
      </c>
      <c r="O55" s="3">
        <v>1.1973051416042235</v>
      </c>
      <c r="P55" s="3">
        <v>0.48184887017441907</v>
      </c>
      <c r="Q55" s="3">
        <v>0</v>
      </c>
    </row>
    <row r="56" spans="1:17" x14ac:dyDescent="0.2">
      <c r="A56" s="2">
        <v>52</v>
      </c>
      <c r="B56" s="2">
        <f t="shared" ca="1" si="2"/>
        <v>0.19806530941045258</v>
      </c>
      <c r="F56" s="4">
        <v>52</v>
      </c>
      <c r="G56" s="3">
        <v>3.96</v>
      </c>
      <c r="H56" s="3">
        <v>3.6884017326892713</v>
      </c>
      <c r="I56" s="3">
        <v>2.9720746486717315</v>
      </c>
      <c r="J56" s="3">
        <v>2.8801935510614785</v>
      </c>
      <c r="K56" s="3">
        <v>2.5589148242885806</v>
      </c>
      <c r="L56" s="3">
        <v>2.0829535292333605</v>
      </c>
      <c r="M56" s="3">
        <v>1.3728416051954102</v>
      </c>
      <c r="N56" s="3">
        <v>1.357980964973579</v>
      </c>
      <c r="O56" s="3">
        <v>0.81892424383599138</v>
      </c>
      <c r="P56" s="3">
        <v>0.31848614571809825</v>
      </c>
      <c r="Q56" s="3">
        <v>0</v>
      </c>
    </row>
    <row r="57" spans="1:17" x14ac:dyDescent="0.2">
      <c r="A57" s="2">
        <v>53</v>
      </c>
      <c r="B57" s="2">
        <f t="shared" ca="1" si="2"/>
        <v>-0.6484280971226638</v>
      </c>
      <c r="F57" s="4">
        <v>53</v>
      </c>
      <c r="G57" s="3">
        <v>3.9600000000000004</v>
      </c>
      <c r="H57" s="3">
        <v>3.6286574556577706</v>
      </c>
      <c r="I57" s="3">
        <v>3.2432707673498742</v>
      </c>
      <c r="J57" s="3">
        <v>2.4937973083981113</v>
      </c>
      <c r="K57" s="3">
        <v>2.4205392474040002</v>
      </c>
      <c r="L57" s="3">
        <v>2.1374256261278113</v>
      </c>
      <c r="M57" s="3">
        <v>1.6619190292323152</v>
      </c>
      <c r="N57" s="3">
        <v>1.6851180890732804</v>
      </c>
      <c r="O57" s="3">
        <v>0.70622809715037183</v>
      </c>
      <c r="P57" s="3">
        <v>0.32074676006804032</v>
      </c>
      <c r="Q57" s="3">
        <v>0</v>
      </c>
    </row>
    <row r="58" spans="1:17" x14ac:dyDescent="0.2">
      <c r="A58" s="2">
        <v>54</v>
      </c>
      <c r="B58" s="2">
        <f t="shared" ca="1" si="2"/>
        <v>1.7906574888061064</v>
      </c>
      <c r="F58" s="4">
        <v>54</v>
      </c>
      <c r="G58" s="3">
        <v>3.96</v>
      </c>
      <c r="H58" s="3">
        <v>3.5068509367106131</v>
      </c>
      <c r="I58" s="3">
        <v>3.0051098113480315</v>
      </c>
      <c r="J58" s="3">
        <v>2.7067171425124603</v>
      </c>
      <c r="K58" s="3">
        <v>2.4105034614097982</v>
      </c>
      <c r="L58" s="3">
        <v>2.1007013013543587</v>
      </c>
      <c r="M58" s="3">
        <v>1.6314705546134836</v>
      </c>
      <c r="N58" s="3">
        <v>1.1769322423995716</v>
      </c>
      <c r="O58" s="3">
        <v>0.81094145696129305</v>
      </c>
      <c r="P58" s="3">
        <v>0.35007212189210479</v>
      </c>
      <c r="Q58" s="3">
        <v>0</v>
      </c>
    </row>
    <row r="59" spans="1:17" x14ac:dyDescent="0.2">
      <c r="A59" s="2">
        <v>55</v>
      </c>
      <c r="B59" s="2">
        <f t="shared" ca="1" si="2"/>
        <v>-0.81667485099854065</v>
      </c>
      <c r="F59" s="4">
        <v>55</v>
      </c>
      <c r="G59" s="3">
        <v>3.96</v>
      </c>
      <c r="H59" s="3">
        <v>3.6494506381562974</v>
      </c>
      <c r="I59" s="3">
        <v>3.1935657516072831</v>
      </c>
      <c r="J59" s="3">
        <v>2.8748289809380685</v>
      </c>
      <c r="K59" s="3">
        <v>2.8116166628533295</v>
      </c>
      <c r="L59" s="3">
        <v>1.7937788350279629</v>
      </c>
      <c r="M59" s="3">
        <v>1.6041400691084797</v>
      </c>
      <c r="N59" s="3">
        <v>1.0378856377616947</v>
      </c>
      <c r="O59" s="3">
        <v>0.90148867796834653</v>
      </c>
      <c r="P59" s="3">
        <v>0.58240169707552036</v>
      </c>
      <c r="Q59" s="3">
        <v>0</v>
      </c>
    </row>
    <row r="60" spans="1:17" x14ac:dyDescent="0.2">
      <c r="A60" s="2">
        <v>56</v>
      </c>
      <c r="B60" s="2">
        <f t="shared" ca="1" si="2"/>
        <v>8.6265180680886178E-3</v>
      </c>
      <c r="F60" s="4">
        <v>56</v>
      </c>
      <c r="G60" s="3">
        <v>3.96</v>
      </c>
      <c r="H60" s="3">
        <v>3.3551245802672125</v>
      </c>
      <c r="I60" s="3">
        <v>3.1032931997391726</v>
      </c>
      <c r="J60" s="3">
        <v>2.6702235980013178</v>
      </c>
      <c r="K60" s="3">
        <v>2.2930354782499549</v>
      </c>
      <c r="L60" s="3">
        <v>1.8876112995347163</v>
      </c>
      <c r="M60" s="3">
        <v>1.6356935881380168</v>
      </c>
      <c r="N60" s="3">
        <v>1.0543005814110935</v>
      </c>
      <c r="O60" s="3">
        <v>0.94329017449689512</v>
      </c>
      <c r="P60" s="3">
        <v>0.37148520547888259</v>
      </c>
      <c r="Q60" s="3">
        <v>0</v>
      </c>
    </row>
    <row r="61" spans="1:17" x14ac:dyDescent="0.2">
      <c r="A61" s="2">
        <v>57</v>
      </c>
      <c r="B61" s="2">
        <f t="shared" ca="1" si="2"/>
        <v>-0.63678768721190337</v>
      </c>
      <c r="F61" s="4">
        <v>57</v>
      </c>
      <c r="G61" s="3">
        <v>3.9600000000000004</v>
      </c>
      <c r="H61" s="3">
        <v>3.5911787432629088</v>
      </c>
      <c r="I61" s="3">
        <v>3.1297942219359287</v>
      </c>
      <c r="J61" s="3">
        <v>2.6541164644152206</v>
      </c>
      <c r="K61" s="3">
        <v>2.3285054134621856</v>
      </c>
      <c r="L61" s="3">
        <v>1.9970192311650863</v>
      </c>
      <c r="M61" s="3">
        <v>1.4643674275161138</v>
      </c>
      <c r="N61" s="3">
        <v>1.1676220136705784</v>
      </c>
      <c r="O61" s="3">
        <v>0.80457488142706857</v>
      </c>
      <c r="P61" s="3">
        <v>0.34199944115054703</v>
      </c>
      <c r="Q61" s="3">
        <v>0</v>
      </c>
    </row>
    <row r="62" spans="1:17" x14ac:dyDescent="0.2">
      <c r="A62" s="2">
        <v>58</v>
      </c>
      <c r="B62" s="2">
        <f t="shared" ca="1" si="2"/>
        <v>0.91003154447910828</v>
      </c>
      <c r="F62" s="4">
        <v>58</v>
      </c>
      <c r="G62" s="3">
        <v>3.96</v>
      </c>
      <c r="H62" s="3">
        <v>3.4045376341065681</v>
      </c>
      <c r="I62" s="3">
        <v>3.3532330201374996</v>
      </c>
      <c r="J62" s="3">
        <v>2.8069123315742988</v>
      </c>
      <c r="K62" s="3">
        <v>2.1176732898034869</v>
      </c>
      <c r="L62" s="3">
        <v>2.1766300692080902</v>
      </c>
      <c r="M62" s="3">
        <v>1.6487133139261299</v>
      </c>
      <c r="N62" s="3">
        <v>1.0550602226488013</v>
      </c>
      <c r="O62" s="3">
        <v>0.68928408145549147</v>
      </c>
      <c r="P62" s="3">
        <v>0.5844954569941806</v>
      </c>
      <c r="Q62" s="3">
        <v>0</v>
      </c>
    </row>
    <row r="63" spans="1:17" x14ac:dyDescent="0.2">
      <c r="A63" s="2">
        <v>59</v>
      </c>
      <c r="B63" s="2">
        <f t="shared" ca="1" si="2"/>
        <v>1.8303592605176995</v>
      </c>
      <c r="F63" s="4">
        <v>59</v>
      </c>
      <c r="G63" s="3">
        <v>3.96</v>
      </c>
      <c r="H63" s="3">
        <v>3.5180519601155198</v>
      </c>
      <c r="I63" s="3">
        <v>2.7156123853972352</v>
      </c>
      <c r="J63" s="3">
        <v>2.7834519500481987</v>
      </c>
      <c r="K63" s="3">
        <v>2.1733686457413799</v>
      </c>
      <c r="L63" s="3">
        <v>1.8466892912968453</v>
      </c>
      <c r="M63" s="3">
        <v>1.5804455473036683</v>
      </c>
      <c r="N63" s="3">
        <v>1.1759093401745477</v>
      </c>
      <c r="O63" s="3">
        <v>0.84715879554440598</v>
      </c>
      <c r="P63" s="3">
        <v>0.48764814516665322</v>
      </c>
      <c r="Q63" s="3">
        <v>0</v>
      </c>
    </row>
    <row r="64" spans="1:17" x14ac:dyDescent="0.2">
      <c r="A64" s="2">
        <v>60</v>
      </c>
      <c r="B64" s="2">
        <f t="shared" ca="1" si="2"/>
        <v>0.98885460600418951</v>
      </c>
      <c r="F64" s="4">
        <v>60</v>
      </c>
      <c r="G64" s="3">
        <v>3.9599999999999995</v>
      </c>
      <c r="H64" s="3">
        <v>3.6748656577391627</v>
      </c>
      <c r="I64" s="3">
        <v>3.0742035393940537</v>
      </c>
      <c r="J64" s="3">
        <v>2.9241337461613646</v>
      </c>
      <c r="K64" s="3">
        <v>2.0891142258237658</v>
      </c>
      <c r="L64" s="3">
        <v>1.7514793107015081</v>
      </c>
      <c r="M64" s="3">
        <v>1.373119603798717</v>
      </c>
      <c r="N64" s="3">
        <v>0.78272119543821073</v>
      </c>
      <c r="O64" s="3">
        <v>0.93503171043730582</v>
      </c>
      <c r="P64" s="3">
        <v>0.33463917902559814</v>
      </c>
      <c r="Q64" s="3">
        <v>0</v>
      </c>
    </row>
    <row r="65" spans="1:17" x14ac:dyDescent="0.2">
      <c r="A65" s="2">
        <v>61</v>
      </c>
      <c r="B65" s="2">
        <f t="shared" ca="1" si="2"/>
        <v>-0.32371851437795296</v>
      </c>
      <c r="F65" s="4">
        <v>61</v>
      </c>
      <c r="G65" s="3">
        <v>3.9599999999999995</v>
      </c>
      <c r="H65" s="3">
        <v>3.6046634279816687</v>
      </c>
      <c r="I65" s="3">
        <v>3.3291578321663637</v>
      </c>
      <c r="J65" s="3">
        <v>2.8112783459609183</v>
      </c>
      <c r="K65" s="3">
        <v>2.4740043891898198</v>
      </c>
      <c r="L65" s="3">
        <v>2.0994786834954242</v>
      </c>
      <c r="M65" s="3">
        <v>1.8512421481601395</v>
      </c>
      <c r="N65" s="3">
        <v>1.3140331869002848</v>
      </c>
      <c r="O65" s="3">
        <v>0.7535804725599593</v>
      </c>
      <c r="P65" s="3">
        <v>0.37396627023752965</v>
      </c>
      <c r="Q65" s="3">
        <v>0</v>
      </c>
    </row>
    <row r="66" spans="1:17" x14ac:dyDescent="0.2">
      <c r="A66" s="2">
        <v>62</v>
      </c>
      <c r="B66" s="2">
        <f t="shared" ca="1" si="2"/>
        <v>-0.18632484376307332</v>
      </c>
      <c r="F66" s="4">
        <v>62</v>
      </c>
      <c r="G66" s="3">
        <v>3.96</v>
      </c>
      <c r="H66" s="3">
        <v>3.6100590854570851</v>
      </c>
      <c r="I66" s="3">
        <v>3.3669924356951881</v>
      </c>
      <c r="J66" s="3">
        <v>2.8679202905606997</v>
      </c>
      <c r="K66" s="3">
        <v>2.4197771034172049</v>
      </c>
      <c r="L66" s="3">
        <v>1.6937623035390128</v>
      </c>
      <c r="M66" s="3">
        <v>1.3653833883807212</v>
      </c>
      <c r="N66" s="3">
        <v>1.1924104634579571</v>
      </c>
      <c r="O66" s="3">
        <v>0.70640618787888276</v>
      </c>
      <c r="P66" s="3">
        <v>0.73774015743832877</v>
      </c>
      <c r="Q66" s="3">
        <v>0</v>
      </c>
    </row>
    <row r="67" spans="1:17" x14ac:dyDescent="0.2">
      <c r="A67" s="2">
        <v>63</v>
      </c>
      <c r="B67" s="2">
        <f t="shared" ca="1" si="2"/>
        <v>1.3766434867457771</v>
      </c>
      <c r="F67" s="4">
        <v>63</v>
      </c>
      <c r="G67" s="3">
        <v>3.96</v>
      </c>
      <c r="H67" s="3">
        <v>3.4524770953494026</v>
      </c>
      <c r="I67" s="3">
        <v>3.1540153381872633</v>
      </c>
      <c r="J67" s="3">
        <v>2.6988036871706873</v>
      </c>
      <c r="K67" s="3">
        <v>2.5446214675968668</v>
      </c>
      <c r="L67" s="3">
        <v>1.8131512955461235</v>
      </c>
      <c r="M67" s="3">
        <v>1.5742368147600665</v>
      </c>
      <c r="N67" s="3">
        <v>1.2388649613873115</v>
      </c>
      <c r="O67" s="3">
        <v>0.88175673799530985</v>
      </c>
      <c r="P67" s="3">
        <v>0.30095269148912834</v>
      </c>
      <c r="Q67" s="3">
        <v>0</v>
      </c>
    </row>
    <row r="68" spans="1:17" x14ac:dyDescent="0.2">
      <c r="A68" s="2">
        <v>64</v>
      </c>
      <c r="B68" s="2">
        <f t="shared" ca="1" si="2"/>
        <v>0.90917805154616405</v>
      </c>
      <c r="F68" s="4">
        <v>64</v>
      </c>
      <c r="G68" s="3">
        <v>3.96</v>
      </c>
      <c r="H68" s="3">
        <v>3.6477238818964013</v>
      </c>
      <c r="I68" s="3">
        <v>2.99772971744691</v>
      </c>
      <c r="J68" s="3">
        <v>2.6714100411025452</v>
      </c>
      <c r="K68" s="3">
        <v>2.3319609833805481</v>
      </c>
      <c r="L68" s="3">
        <v>2.1702441689867862</v>
      </c>
      <c r="M68" s="3">
        <v>1.6512290675505845</v>
      </c>
      <c r="N68" s="3">
        <v>1.5041762149478155</v>
      </c>
      <c r="O68" s="3">
        <v>0.89813125322043419</v>
      </c>
      <c r="P68" s="3">
        <v>0.52019084387920733</v>
      </c>
      <c r="Q68" s="3">
        <v>0</v>
      </c>
    </row>
    <row r="69" spans="1:17" x14ac:dyDescent="0.2">
      <c r="A69" s="2">
        <v>65</v>
      </c>
      <c r="B69" s="2">
        <f t="shared" ca="1" si="2"/>
        <v>0.4743583497781666</v>
      </c>
      <c r="F69" s="4">
        <v>65</v>
      </c>
      <c r="G69" s="3">
        <v>3.96</v>
      </c>
      <c r="H69" s="3">
        <v>3.5849529763413939</v>
      </c>
      <c r="I69" s="3">
        <v>3.0980852500203038</v>
      </c>
      <c r="J69" s="3">
        <v>2.7382650500043422</v>
      </c>
      <c r="K69" s="3">
        <v>2.488922724426581</v>
      </c>
      <c r="L69" s="3">
        <v>2.2185401481668432</v>
      </c>
      <c r="M69" s="3">
        <v>1.5204018802557793</v>
      </c>
      <c r="N69" s="3">
        <v>1.1626999130497602</v>
      </c>
      <c r="O69" s="3">
        <v>0.72978240321807841</v>
      </c>
      <c r="P69" s="3">
        <v>0.43441559725565865</v>
      </c>
      <c r="Q69" s="3">
        <v>0</v>
      </c>
    </row>
    <row r="70" spans="1:17" x14ac:dyDescent="0.2">
      <c r="A70" s="2">
        <v>66</v>
      </c>
      <c r="B70" s="2">
        <f t="shared" ref="B70:B104" ca="1" si="3">p*B69+SQRT(1-p^2)*_xlfn.NORM.S.INV(RAND())</f>
        <v>0.33278141054631083</v>
      </c>
      <c r="F70" s="4">
        <v>66</v>
      </c>
      <c r="G70" s="3">
        <v>3.96</v>
      </c>
      <c r="H70" s="3">
        <v>3.1363562400928311</v>
      </c>
      <c r="I70" s="3">
        <v>3.287416257880559</v>
      </c>
      <c r="J70" s="3">
        <v>2.7446797055203978</v>
      </c>
      <c r="K70" s="3">
        <v>2.4297394008247046</v>
      </c>
      <c r="L70" s="3">
        <v>2.4679418416771837</v>
      </c>
      <c r="M70" s="3">
        <v>1.436005389918398</v>
      </c>
      <c r="N70" s="3">
        <v>1.512092209217863</v>
      </c>
      <c r="O70" s="3">
        <v>0.59252793104010126</v>
      </c>
      <c r="P70" s="3">
        <v>0.25889775307023327</v>
      </c>
      <c r="Q70" s="3">
        <v>0</v>
      </c>
    </row>
    <row r="71" spans="1:17" x14ac:dyDescent="0.2">
      <c r="A71" s="2">
        <v>67</v>
      </c>
      <c r="B71" s="2">
        <f t="shared" ca="1" si="3"/>
        <v>-1.0957480878213497</v>
      </c>
      <c r="F71" s="4">
        <v>67</v>
      </c>
      <c r="G71" s="3">
        <v>3.96</v>
      </c>
      <c r="H71" s="3">
        <v>3.6309971107338237</v>
      </c>
      <c r="I71" s="3">
        <v>2.9742503452080085</v>
      </c>
      <c r="J71" s="3">
        <v>2.7327489668349996</v>
      </c>
      <c r="K71" s="3">
        <v>2.4635408522555524</v>
      </c>
      <c r="L71" s="3">
        <v>1.8517861970366181</v>
      </c>
      <c r="M71" s="3">
        <v>1.4718955712918231</v>
      </c>
      <c r="N71" s="3">
        <v>1.132524160831859</v>
      </c>
      <c r="O71" s="3">
        <v>0.9848894552226275</v>
      </c>
      <c r="P71" s="3">
        <v>0.34362220891565703</v>
      </c>
      <c r="Q71" s="3">
        <v>0</v>
      </c>
    </row>
    <row r="72" spans="1:17" x14ac:dyDescent="0.2">
      <c r="A72" s="2">
        <v>68</v>
      </c>
      <c r="B72" s="2">
        <f t="shared" ca="1" si="3"/>
        <v>-0.82686979936192084</v>
      </c>
      <c r="F72" s="4">
        <v>68</v>
      </c>
      <c r="G72" s="3">
        <v>3.96</v>
      </c>
      <c r="H72" s="3">
        <v>3.4072725729616109</v>
      </c>
      <c r="I72" s="3">
        <v>3.1609169391512739</v>
      </c>
      <c r="J72" s="3">
        <v>2.6509729889463913</v>
      </c>
      <c r="K72" s="3">
        <v>2.46348276795942</v>
      </c>
      <c r="L72" s="3">
        <v>1.6986341929406927</v>
      </c>
      <c r="M72" s="3">
        <v>1.7632357819015607</v>
      </c>
      <c r="N72" s="3">
        <v>1.1855294600947566</v>
      </c>
      <c r="O72" s="3">
        <v>0.81582979167880398</v>
      </c>
      <c r="P72" s="3">
        <v>0.31783617379783963</v>
      </c>
      <c r="Q72" s="3">
        <v>0</v>
      </c>
    </row>
    <row r="73" spans="1:17" x14ac:dyDescent="0.2">
      <c r="A73" s="2">
        <v>69</v>
      </c>
      <c r="B73" s="2">
        <f t="shared" ca="1" si="3"/>
        <v>-0.63164554392138172</v>
      </c>
      <c r="F73" s="4">
        <v>69</v>
      </c>
      <c r="G73" s="3">
        <v>3.9599999999999995</v>
      </c>
      <c r="H73" s="3">
        <v>3.6483976763548953</v>
      </c>
      <c r="I73" s="3">
        <v>2.8579125824367972</v>
      </c>
      <c r="J73" s="3">
        <v>2.8059050420557385</v>
      </c>
      <c r="K73" s="3">
        <v>2.4817351477205287</v>
      </c>
      <c r="L73" s="3">
        <v>1.8744511580336776</v>
      </c>
      <c r="M73" s="3">
        <v>1.4596039248748041</v>
      </c>
      <c r="N73" s="3">
        <v>1.1323548812805839</v>
      </c>
      <c r="O73" s="3">
        <v>0.53255233955566006</v>
      </c>
      <c r="P73" s="3">
        <v>0.4614851175841399</v>
      </c>
      <c r="Q73" s="3">
        <v>0</v>
      </c>
    </row>
    <row r="74" spans="1:17" x14ac:dyDescent="0.2">
      <c r="A74" s="2">
        <v>70</v>
      </c>
      <c r="B74" s="2">
        <f t="shared" ca="1" si="3"/>
        <v>0.36376886475837261</v>
      </c>
      <c r="F74" s="4">
        <v>70</v>
      </c>
      <c r="G74" s="3">
        <v>3.96</v>
      </c>
      <c r="H74" s="3">
        <v>3.5101372252852667</v>
      </c>
      <c r="I74" s="3">
        <v>2.9944593300456721</v>
      </c>
      <c r="J74" s="3">
        <v>2.649704170436348</v>
      </c>
      <c r="K74" s="3">
        <v>2.6059847155985381</v>
      </c>
      <c r="L74" s="3">
        <v>2.2431712736912877</v>
      </c>
      <c r="M74" s="3">
        <v>1.5864962563987408</v>
      </c>
      <c r="N74" s="3">
        <v>0.9742185407951921</v>
      </c>
      <c r="O74" s="3">
        <v>1.1301834182221149</v>
      </c>
      <c r="P74" s="3">
        <v>0.4085822087671358</v>
      </c>
      <c r="Q74" s="3">
        <v>0</v>
      </c>
    </row>
    <row r="75" spans="1:17" x14ac:dyDescent="0.2">
      <c r="A75" s="2">
        <v>71</v>
      </c>
      <c r="B75" s="2">
        <f t="shared" ca="1" si="3"/>
        <v>0.81694731412771715</v>
      </c>
      <c r="F75" s="4">
        <v>71</v>
      </c>
      <c r="G75" s="3">
        <v>3.96</v>
      </c>
      <c r="H75" s="3">
        <v>3.695674466353128</v>
      </c>
      <c r="I75" s="3">
        <v>3.0016102727546468</v>
      </c>
      <c r="J75" s="3">
        <v>2.986750927188389</v>
      </c>
      <c r="K75" s="3">
        <v>2.4157814228314902</v>
      </c>
      <c r="L75" s="3">
        <v>1.9263108908292583</v>
      </c>
      <c r="M75" s="3">
        <v>1.6897003000719792</v>
      </c>
      <c r="N75" s="3">
        <v>1.2736362846977318</v>
      </c>
      <c r="O75" s="3">
        <v>0.79935931291797824</v>
      </c>
      <c r="P75" s="3">
        <v>0.29685892539472941</v>
      </c>
      <c r="Q75" s="3">
        <v>0</v>
      </c>
    </row>
    <row r="76" spans="1:17" x14ac:dyDescent="0.2">
      <c r="A76" s="2">
        <v>72</v>
      </c>
      <c r="B76" s="2">
        <f t="shared" ca="1" si="3"/>
        <v>-1.6610995442705847</v>
      </c>
      <c r="F76" s="4">
        <v>72</v>
      </c>
      <c r="G76" s="3">
        <v>3.9600000000000004</v>
      </c>
      <c r="H76" s="3">
        <v>3.6370223911912971</v>
      </c>
      <c r="I76" s="3">
        <v>2.7434069190742529</v>
      </c>
      <c r="J76" s="3">
        <v>2.5718393887458761</v>
      </c>
      <c r="K76" s="3">
        <v>2.1300441277222308</v>
      </c>
      <c r="L76" s="3">
        <v>1.6439040764621677</v>
      </c>
      <c r="M76" s="3">
        <v>1.9151346844206081</v>
      </c>
      <c r="N76" s="3">
        <v>1.2620773331632675</v>
      </c>
      <c r="O76" s="3">
        <v>0.83530794844005585</v>
      </c>
      <c r="P76" s="3">
        <v>0.53681252760699949</v>
      </c>
      <c r="Q76" s="3">
        <v>0</v>
      </c>
    </row>
    <row r="77" spans="1:17" x14ac:dyDescent="0.2">
      <c r="A77" s="2">
        <v>73</v>
      </c>
      <c r="B77" s="2">
        <f t="shared" ca="1" si="3"/>
        <v>0.48655035618008913</v>
      </c>
      <c r="F77" s="4">
        <v>73</v>
      </c>
      <c r="G77" s="3">
        <v>3.96</v>
      </c>
      <c r="H77" s="3">
        <v>3.4424872638116364</v>
      </c>
      <c r="I77" s="3">
        <v>3.2028183645218089</v>
      </c>
      <c r="J77" s="3">
        <v>2.6924577790820003</v>
      </c>
      <c r="K77" s="3">
        <v>1.9710961947937089</v>
      </c>
      <c r="L77" s="3">
        <v>1.5735978944945348</v>
      </c>
      <c r="M77" s="3">
        <v>1.9178770297935783</v>
      </c>
      <c r="N77" s="3">
        <v>1.3283017403941799</v>
      </c>
      <c r="O77" s="3">
        <v>0.94046390972737703</v>
      </c>
      <c r="P77" s="3">
        <v>0.3858029112649376</v>
      </c>
      <c r="Q77" s="3">
        <v>0</v>
      </c>
    </row>
    <row r="78" spans="1:17" x14ac:dyDescent="0.2">
      <c r="A78" s="2">
        <v>74</v>
      </c>
      <c r="B78" s="2">
        <f t="shared" ca="1" si="3"/>
        <v>-4.6308146684507494E-2</v>
      </c>
      <c r="F78" s="4">
        <v>74</v>
      </c>
      <c r="G78" s="3">
        <v>3.96</v>
      </c>
      <c r="H78" s="3">
        <v>3.6058295598634711</v>
      </c>
      <c r="I78" s="3">
        <v>3.16755356655238</v>
      </c>
      <c r="J78" s="3">
        <v>2.6209000547632568</v>
      </c>
      <c r="K78" s="3">
        <v>2.259510252373496</v>
      </c>
      <c r="L78" s="3">
        <v>2.048087625048165</v>
      </c>
      <c r="M78" s="3">
        <v>1.5981672609126067</v>
      </c>
      <c r="N78" s="3">
        <v>1.3262351554553882</v>
      </c>
      <c r="O78" s="3">
        <v>1.0059298684190037</v>
      </c>
      <c r="P78" s="3">
        <v>0.30585302364962835</v>
      </c>
      <c r="Q78" s="3">
        <v>0</v>
      </c>
    </row>
    <row r="79" spans="1:17" x14ac:dyDescent="0.2">
      <c r="A79" s="2">
        <v>75</v>
      </c>
      <c r="B79" s="2">
        <f t="shared" ca="1" si="3"/>
        <v>0.48193053683502546</v>
      </c>
      <c r="F79" s="4">
        <v>75</v>
      </c>
      <c r="G79" s="3">
        <v>3.96</v>
      </c>
      <c r="H79" s="3">
        <v>3.724097556534427</v>
      </c>
      <c r="I79" s="3">
        <v>2.8201578611556295</v>
      </c>
      <c r="J79" s="3">
        <v>2.6756997454420173</v>
      </c>
      <c r="K79" s="3">
        <v>1.9971329146203816</v>
      </c>
      <c r="L79" s="3">
        <v>1.8184107117425357</v>
      </c>
      <c r="M79" s="3">
        <v>1.5421825868729264</v>
      </c>
      <c r="N79" s="3">
        <v>1.1066306476499139</v>
      </c>
      <c r="O79" s="3">
        <v>0.83126114217886493</v>
      </c>
      <c r="P79" s="3">
        <v>0.56405648915514583</v>
      </c>
      <c r="Q79" s="3">
        <v>0</v>
      </c>
    </row>
    <row r="80" spans="1:17" x14ac:dyDescent="0.2">
      <c r="A80" s="2">
        <v>76</v>
      </c>
      <c r="B80" s="2">
        <f t="shared" ca="1" si="3"/>
        <v>-2.6008014072277477</v>
      </c>
      <c r="F80" s="4">
        <v>76</v>
      </c>
      <c r="G80" s="3">
        <v>3.96</v>
      </c>
      <c r="H80" s="3">
        <v>3.5657347655011629</v>
      </c>
      <c r="I80" s="3">
        <v>3.2840383804443065</v>
      </c>
      <c r="J80" s="3">
        <v>3.0880167855633522</v>
      </c>
      <c r="K80" s="3">
        <v>2.4229601500264333</v>
      </c>
      <c r="L80" s="3">
        <v>1.8692767191231583</v>
      </c>
      <c r="M80" s="3">
        <v>1.4145463273353855</v>
      </c>
      <c r="N80" s="3">
        <v>1.1790664309366439</v>
      </c>
      <c r="O80" s="3">
        <v>0.60972914660364941</v>
      </c>
      <c r="P80" s="3">
        <v>0.58432570722591926</v>
      </c>
      <c r="Q80" s="3">
        <v>0</v>
      </c>
    </row>
    <row r="81" spans="1:17" x14ac:dyDescent="0.2">
      <c r="A81" s="2">
        <v>77</v>
      </c>
      <c r="B81" s="2">
        <f t="shared" ca="1" si="3"/>
        <v>-0.77977145553144633</v>
      </c>
      <c r="F81" s="4">
        <v>77</v>
      </c>
      <c r="G81" s="3">
        <v>3.96</v>
      </c>
      <c r="H81" s="3">
        <v>3.7341230038696906</v>
      </c>
      <c r="I81" s="3">
        <v>3.1038918115010312</v>
      </c>
      <c r="J81" s="3">
        <v>2.7828811544603553</v>
      </c>
      <c r="K81" s="3">
        <v>2.2237023655577031</v>
      </c>
      <c r="L81" s="3">
        <v>2.1544285819471698</v>
      </c>
      <c r="M81" s="3">
        <v>1.4608088697967334</v>
      </c>
      <c r="N81" s="3">
        <v>0.96126993763555912</v>
      </c>
      <c r="O81" s="3">
        <v>0.80720345463981513</v>
      </c>
      <c r="P81" s="3">
        <v>0.48914463806169711</v>
      </c>
      <c r="Q81" s="3">
        <v>0</v>
      </c>
    </row>
    <row r="82" spans="1:17" x14ac:dyDescent="0.2">
      <c r="A82" s="2">
        <v>78</v>
      </c>
      <c r="B82" s="2">
        <f t="shared" ca="1" si="3"/>
        <v>-0.79072657124035295</v>
      </c>
      <c r="F82" s="4">
        <v>78</v>
      </c>
      <c r="G82" s="3">
        <v>3.96</v>
      </c>
      <c r="H82" s="3">
        <v>3.6500890157227399</v>
      </c>
      <c r="I82" s="3">
        <v>3.0754736959803242</v>
      </c>
      <c r="J82" s="3">
        <v>2.9246268424410173</v>
      </c>
      <c r="K82" s="3">
        <v>2.3572256397771416</v>
      </c>
      <c r="L82" s="3">
        <v>1.8182256945334301</v>
      </c>
      <c r="M82" s="3">
        <v>1.4278592704768551</v>
      </c>
      <c r="N82" s="3">
        <v>1.2944119969475116</v>
      </c>
      <c r="O82" s="3">
        <v>0.92194876269643722</v>
      </c>
      <c r="P82" s="3">
        <v>0.61638541618621856</v>
      </c>
      <c r="Q82" s="3">
        <v>0</v>
      </c>
    </row>
    <row r="83" spans="1:17" x14ac:dyDescent="0.2">
      <c r="A83" s="2">
        <v>79</v>
      </c>
      <c r="B83" s="2">
        <f t="shared" ca="1" si="3"/>
        <v>1.0160410648208846</v>
      </c>
      <c r="F83" s="4">
        <v>79</v>
      </c>
      <c r="G83" s="3">
        <v>3.9600000000000004</v>
      </c>
      <c r="H83" s="3">
        <v>3.5252316716667402</v>
      </c>
      <c r="I83" s="3">
        <v>3.2460046893420493</v>
      </c>
      <c r="J83" s="3">
        <v>2.7221829630381045</v>
      </c>
      <c r="K83" s="3">
        <v>2.3010187573677907</v>
      </c>
      <c r="L83" s="3">
        <v>2.0821096297010433</v>
      </c>
      <c r="M83" s="3">
        <v>1.9027684732417114</v>
      </c>
      <c r="N83" s="3">
        <v>0.93884403495525648</v>
      </c>
      <c r="O83" s="3">
        <v>0.95572857114927456</v>
      </c>
      <c r="P83" s="3">
        <v>0.35863462945055324</v>
      </c>
      <c r="Q83" s="3">
        <v>0</v>
      </c>
    </row>
    <row r="84" spans="1:17" x14ac:dyDescent="0.2">
      <c r="A84" s="2">
        <v>80</v>
      </c>
      <c r="B84" s="2">
        <f t="shared" ca="1" si="3"/>
        <v>1.3619796472223231</v>
      </c>
      <c r="F84" s="4">
        <v>80</v>
      </c>
      <c r="G84" s="3">
        <v>3.96</v>
      </c>
      <c r="H84" s="3">
        <v>3.3680947250489344</v>
      </c>
      <c r="I84" s="3">
        <v>3.0437305749588885</v>
      </c>
      <c r="J84" s="3">
        <v>2.6088099906330275</v>
      </c>
      <c r="K84" s="3">
        <v>2.4176902457545171</v>
      </c>
      <c r="L84" s="3">
        <v>2.3210632781324527</v>
      </c>
      <c r="M84" s="3">
        <v>1.5445362278373553</v>
      </c>
      <c r="N84" s="3">
        <v>1.150300722694521</v>
      </c>
      <c r="O84" s="3">
        <v>0.90702008440758941</v>
      </c>
      <c r="P84" s="3">
        <v>0.32069098583853084</v>
      </c>
      <c r="Q84" s="3">
        <v>0</v>
      </c>
    </row>
    <row r="85" spans="1:17" x14ac:dyDescent="0.2">
      <c r="A85" s="2">
        <v>81</v>
      </c>
      <c r="B85" s="2">
        <f t="shared" ca="1" si="3"/>
        <v>0.47311358204671572</v>
      </c>
      <c r="F85" s="4">
        <v>81</v>
      </c>
      <c r="G85" s="3">
        <v>3.96</v>
      </c>
      <c r="H85" s="3">
        <v>3.6077293067562874</v>
      </c>
      <c r="I85" s="3">
        <v>3.0723080907505183</v>
      </c>
      <c r="J85" s="3">
        <v>2.3975911899804849</v>
      </c>
      <c r="K85" s="3">
        <v>1.9565624224387972</v>
      </c>
      <c r="L85" s="3">
        <v>1.7534251161197592</v>
      </c>
      <c r="M85" s="3">
        <v>1.9180795144576424</v>
      </c>
      <c r="N85" s="3">
        <v>0.80322758739790601</v>
      </c>
      <c r="O85" s="3">
        <v>1.0366761222951619</v>
      </c>
      <c r="P85" s="3">
        <v>0.47289422308004653</v>
      </c>
      <c r="Q85" s="3">
        <v>0</v>
      </c>
    </row>
    <row r="86" spans="1:17" x14ac:dyDescent="0.2">
      <c r="A86" s="2">
        <v>82</v>
      </c>
      <c r="B86" s="2">
        <f t="shared" ca="1" si="3"/>
        <v>0.69046407557046441</v>
      </c>
      <c r="F86" s="4">
        <v>82</v>
      </c>
      <c r="G86" s="3">
        <v>3.96</v>
      </c>
      <c r="H86" s="3">
        <v>3.4887965943949459</v>
      </c>
      <c r="I86" s="3">
        <v>3.2566586290990109</v>
      </c>
      <c r="J86" s="3">
        <v>2.7579288620200382</v>
      </c>
      <c r="K86" s="3">
        <v>2.4257515475089511</v>
      </c>
      <c r="L86" s="3">
        <v>1.9569260858841759</v>
      </c>
      <c r="M86" s="3">
        <v>1.3596104251216259</v>
      </c>
      <c r="N86" s="3">
        <v>1.2835291467821659</v>
      </c>
      <c r="O86" s="3">
        <v>0.89046045659542861</v>
      </c>
      <c r="P86" s="3">
        <v>0.40887410073901564</v>
      </c>
      <c r="Q86" s="3">
        <v>0</v>
      </c>
    </row>
    <row r="87" spans="1:17" x14ac:dyDescent="0.2">
      <c r="A87" s="2">
        <v>83</v>
      </c>
      <c r="B87" s="2">
        <f t="shared" ca="1" si="3"/>
        <v>-0.53771937218221399</v>
      </c>
      <c r="F87" s="4">
        <v>83</v>
      </c>
      <c r="G87" s="3">
        <v>3.96</v>
      </c>
      <c r="H87" s="3">
        <v>3.400127316000642</v>
      </c>
      <c r="I87" s="3">
        <v>3.2768483122343377</v>
      </c>
      <c r="J87" s="3">
        <v>2.7617841212118841</v>
      </c>
      <c r="K87" s="3">
        <v>2.2651109030328644</v>
      </c>
      <c r="L87" s="3">
        <v>2.1003799334534325</v>
      </c>
      <c r="M87" s="3">
        <v>1.7444354510707327</v>
      </c>
      <c r="N87" s="3">
        <v>1.0837988173618334</v>
      </c>
      <c r="O87" s="3">
        <v>0.75937671121797989</v>
      </c>
      <c r="P87" s="3">
        <v>0.55992326928490455</v>
      </c>
      <c r="Q87" s="3">
        <v>0</v>
      </c>
    </row>
    <row r="88" spans="1:17" x14ac:dyDescent="0.2">
      <c r="A88" s="2">
        <v>84</v>
      </c>
      <c r="B88" s="2">
        <f t="shared" ca="1" si="3"/>
        <v>0.60566049778316911</v>
      </c>
      <c r="F88" s="4">
        <v>84</v>
      </c>
      <c r="G88" s="3">
        <v>3.96</v>
      </c>
      <c r="H88" s="3">
        <v>3.2969604440981519</v>
      </c>
      <c r="I88" s="3">
        <v>3.3392581481711852</v>
      </c>
      <c r="J88" s="3">
        <v>2.5608586524168118</v>
      </c>
      <c r="K88" s="3">
        <v>2.2748853486480791</v>
      </c>
      <c r="L88" s="3">
        <v>2.1185299351249247</v>
      </c>
      <c r="M88" s="3">
        <v>1.716301130762897</v>
      </c>
      <c r="N88" s="3">
        <v>1.0020006310233045</v>
      </c>
      <c r="O88" s="3">
        <v>0.94154097682210713</v>
      </c>
      <c r="P88" s="3">
        <v>0.77317064196326013</v>
      </c>
      <c r="Q88" s="3">
        <v>0</v>
      </c>
    </row>
    <row r="89" spans="1:17" x14ac:dyDescent="0.2">
      <c r="A89" s="2">
        <v>85</v>
      </c>
      <c r="B89" s="2">
        <f t="shared" ca="1" si="3"/>
        <v>-0.10718481804884272</v>
      </c>
      <c r="F89" s="4">
        <v>85</v>
      </c>
      <c r="G89" s="3">
        <v>3.96</v>
      </c>
      <c r="H89" s="3">
        <v>3.6814960472156817</v>
      </c>
      <c r="I89" s="3">
        <v>3.2267249248002838</v>
      </c>
      <c r="J89" s="3">
        <v>3.1035935100472365</v>
      </c>
      <c r="K89" s="3">
        <v>2.4541955687353325</v>
      </c>
      <c r="L89" s="3">
        <v>2.1264155773355937</v>
      </c>
      <c r="M89" s="3">
        <v>1.3845006465872471</v>
      </c>
      <c r="N89" s="3">
        <v>1.0860593154041427</v>
      </c>
      <c r="O89" s="3">
        <v>0.94648622695107676</v>
      </c>
      <c r="P89" s="3">
        <v>0.49448876625137489</v>
      </c>
      <c r="Q89" s="3">
        <v>0</v>
      </c>
    </row>
    <row r="90" spans="1:17" x14ac:dyDescent="0.2">
      <c r="A90" s="2">
        <v>86</v>
      </c>
      <c r="B90" s="2">
        <f t="shared" ca="1" si="3"/>
        <v>0.21519498506138937</v>
      </c>
      <c r="F90" s="4">
        <v>86</v>
      </c>
      <c r="G90" s="3">
        <v>3.96</v>
      </c>
      <c r="H90" s="3">
        <v>3.6184087198356107</v>
      </c>
      <c r="I90" s="3">
        <v>3.1217162575475412</v>
      </c>
      <c r="J90" s="3">
        <v>2.5147430457552926</v>
      </c>
      <c r="K90" s="3">
        <v>2.3569373728555831</v>
      </c>
      <c r="L90" s="3">
        <v>2.1053929041360049</v>
      </c>
      <c r="M90" s="3">
        <v>1.4049643784500916</v>
      </c>
      <c r="N90" s="3">
        <v>0.97947546307916145</v>
      </c>
      <c r="O90" s="3">
        <v>0.75481402432229372</v>
      </c>
      <c r="P90" s="3">
        <v>0.34873493436188624</v>
      </c>
      <c r="Q90" s="3">
        <v>0</v>
      </c>
    </row>
    <row r="91" spans="1:17" x14ac:dyDescent="0.2">
      <c r="A91" s="2">
        <v>87</v>
      </c>
      <c r="B91" s="2">
        <f t="shared" ca="1" si="3"/>
        <v>-0.39538173424032474</v>
      </c>
      <c r="F91" s="4">
        <v>87</v>
      </c>
      <c r="G91" s="3">
        <v>3.96</v>
      </c>
      <c r="H91" s="3">
        <v>3.5589570941437474</v>
      </c>
      <c r="I91" s="3">
        <v>3.1023750462605988</v>
      </c>
      <c r="J91" s="3">
        <v>2.7325110462976263</v>
      </c>
      <c r="K91" s="3">
        <v>2.3965211512257918</v>
      </c>
      <c r="L91" s="3">
        <v>1.7346315579025271</v>
      </c>
      <c r="M91" s="3">
        <v>1.5110320953642915</v>
      </c>
      <c r="N91" s="3">
        <v>1.1947316332424902</v>
      </c>
      <c r="O91" s="3">
        <v>0.74659760439403478</v>
      </c>
      <c r="P91" s="3">
        <v>0.68184703065979069</v>
      </c>
      <c r="Q91" s="3">
        <v>0</v>
      </c>
    </row>
    <row r="92" spans="1:17" x14ac:dyDescent="0.2">
      <c r="A92" s="2">
        <v>88</v>
      </c>
      <c r="B92" s="2">
        <f t="shared" ca="1" si="3"/>
        <v>1.076867465277197</v>
      </c>
      <c r="F92" s="4">
        <v>88</v>
      </c>
      <c r="G92" s="3">
        <v>3.96</v>
      </c>
      <c r="H92" s="3">
        <v>3.5532528366847052</v>
      </c>
      <c r="I92" s="3">
        <v>3.3052085225599179</v>
      </c>
      <c r="J92" s="3">
        <v>2.6301404504906793</v>
      </c>
      <c r="K92" s="3">
        <v>2.7172289726657737</v>
      </c>
      <c r="L92" s="3">
        <v>1.6731724338092446</v>
      </c>
      <c r="M92" s="3">
        <v>1.770785461474349</v>
      </c>
      <c r="N92" s="3">
        <v>1.0125566168109192</v>
      </c>
      <c r="O92" s="3">
        <v>0.54353223749035862</v>
      </c>
      <c r="P92" s="3">
        <v>0.36168986417816018</v>
      </c>
      <c r="Q92" s="3">
        <v>0</v>
      </c>
    </row>
    <row r="93" spans="1:17" x14ac:dyDescent="0.2">
      <c r="A93" s="2">
        <v>89</v>
      </c>
      <c r="B93" s="2">
        <f t="shared" ca="1" si="3"/>
        <v>-0.70642954555368265</v>
      </c>
      <c r="F93" s="4">
        <v>89</v>
      </c>
      <c r="G93" s="3">
        <v>3.96</v>
      </c>
      <c r="H93" s="3">
        <v>3.664865054658367</v>
      </c>
      <c r="I93" s="3">
        <v>3.1937427740120761</v>
      </c>
      <c r="J93" s="3">
        <v>2.7110230873329768</v>
      </c>
      <c r="K93" s="3">
        <v>2.7488160882827306</v>
      </c>
      <c r="L93" s="3">
        <v>1.8770431704227686</v>
      </c>
      <c r="M93" s="3">
        <v>1.5053819262643384</v>
      </c>
      <c r="N93" s="3">
        <v>1.1888992582305269</v>
      </c>
      <c r="O93" s="3">
        <v>0.93994082871945306</v>
      </c>
      <c r="P93" s="3">
        <v>0.50014708228914062</v>
      </c>
      <c r="Q93" s="3">
        <v>0</v>
      </c>
    </row>
    <row r="94" spans="1:17" x14ac:dyDescent="0.2">
      <c r="A94" s="2">
        <v>90</v>
      </c>
      <c r="B94" s="2">
        <f t="shared" ca="1" si="3"/>
        <v>0.19985211489469962</v>
      </c>
      <c r="F94" s="4">
        <v>90</v>
      </c>
      <c r="G94" s="3">
        <v>3.96</v>
      </c>
      <c r="H94" s="3">
        <v>3.5722039781334183</v>
      </c>
      <c r="I94" s="3">
        <v>3.2753220777874681</v>
      </c>
      <c r="J94" s="3">
        <v>2.9559772521517922</v>
      </c>
      <c r="K94" s="3">
        <v>2.2882266052122748</v>
      </c>
      <c r="L94" s="3">
        <v>2.0956472299220241</v>
      </c>
      <c r="M94" s="3">
        <v>1.6204096078415848</v>
      </c>
      <c r="N94" s="3">
        <v>0.91800657558980014</v>
      </c>
      <c r="O94" s="3">
        <v>0.7405499075656784</v>
      </c>
      <c r="P94" s="3">
        <v>0.30968579185037842</v>
      </c>
      <c r="Q94" s="3">
        <v>0</v>
      </c>
    </row>
    <row r="95" spans="1:17" x14ac:dyDescent="0.2">
      <c r="A95" s="2">
        <v>91</v>
      </c>
      <c r="B95" s="2">
        <f t="shared" ca="1" si="3"/>
        <v>-1.3355535789833666</v>
      </c>
      <c r="F95" s="4">
        <v>91</v>
      </c>
      <c r="G95" s="3">
        <v>3.96</v>
      </c>
      <c r="H95" s="3">
        <v>3.4960038141078402</v>
      </c>
      <c r="I95" s="3">
        <v>2.7670817994326642</v>
      </c>
      <c r="J95" s="3">
        <v>2.9077813113251749</v>
      </c>
      <c r="K95" s="3">
        <v>2.2485656644695617</v>
      </c>
      <c r="L95" s="3">
        <v>2.1591690852507233</v>
      </c>
      <c r="M95" s="3">
        <v>1.4209925812223825</v>
      </c>
      <c r="N95" s="3">
        <v>1.3133614459792309</v>
      </c>
      <c r="O95" s="3">
        <v>0.76787901865822639</v>
      </c>
      <c r="P95" s="3">
        <v>0.32841663730309201</v>
      </c>
      <c r="Q95" s="3">
        <v>0</v>
      </c>
    </row>
    <row r="96" spans="1:17" x14ac:dyDescent="0.2">
      <c r="A96" s="2">
        <v>92</v>
      </c>
      <c r="B96" s="2">
        <f t="shared" ca="1" si="3"/>
        <v>0.1863247424575023</v>
      </c>
      <c r="F96" s="4">
        <v>92</v>
      </c>
      <c r="G96" s="3">
        <v>3.96</v>
      </c>
      <c r="H96" s="3">
        <v>3.6201008363270213</v>
      </c>
      <c r="I96" s="3">
        <v>3.2701108198165176</v>
      </c>
      <c r="J96" s="3">
        <v>2.8419621403737567</v>
      </c>
      <c r="K96" s="3">
        <v>2.5195922610719297</v>
      </c>
      <c r="L96" s="3">
        <v>1.9198116294482597</v>
      </c>
      <c r="M96" s="3">
        <v>1.6006536522335544</v>
      </c>
      <c r="N96" s="3">
        <v>0.98135700626370204</v>
      </c>
      <c r="O96" s="3">
        <v>0.70074489986480304</v>
      </c>
      <c r="P96" s="3">
        <v>0.42012638447242362</v>
      </c>
      <c r="Q96" s="3">
        <v>0</v>
      </c>
    </row>
    <row r="97" spans="1:17" x14ac:dyDescent="0.2">
      <c r="A97" s="2">
        <v>93</v>
      </c>
      <c r="B97" s="2">
        <f t="shared" ca="1" si="3"/>
        <v>-1.0493495801009423</v>
      </c>
      <c r="F97" s="4">
        <v>93</v>
      </c>
      <c r="G97" s="3">
        <v>3.9600000000000004</v>
      </c>
      <c r="H97" s="3">
        <v>3.4229077018787746</v>
      </c>
      <c r="I97" s="3">
        <v>3.0046385895273247</v>
      </c>
      <c r="J97" s="3">
        <v>2.8586346178689825</v>
      </c>
      <c r="K97" s="3">
        <v>2.4387886256329696</v>
      </c>
      <c r="L97" s="3">
        <v>2.0161093694741057</v>
      </c>
      <c r="M97" s="3">
        <v>1.6332689116465933</v>
      </c>
      <c r="N97" s="3">
        <v>1.5191811078736246</v>
      </c>
      <c r="O97" s="3">
        <v>0.75441772565838594</v>
      </c>
      <c r="P97" s="3">
        <v>0.7317358184939865</v>
      </c>
      <c r="Q97" s="3">
        <v>0</v>
      </c>
    </row>
    <row r="98" spans="1:17" x14ac:dyDescent="0.2">
      <c r="A98" s="2">
        <v>94</v>
      </c>
      <c r="B98" s="2">
        <f t="shared" ca="1" si="3"/>
        <v>-1.2490332621019495</v>
      </c>
      <c r="F98" s="4">
        <v>94</v>
      </c>
      <c r="G98" s="3">
        <v>3.96</v>
      </c>
      <c r="H98" s="3">
        <v>3.4717379046761212</v>
      </c>
      <c r="I98" s="3">
        <v>3.3723484242490791</v>
      </c>
      <c r="J98" s="3">
        <v>2.8168745234704358</v>
      </c>
      <c r="K98" s="3">
        <v>2.6071051222178814</v>
      </c>
      <c r="L98" s="3">
        <v>1.7825567908376205</v>
      </c>
      <c r="M98" s="3">
        <v>1.5386184884233984</v>
      </c>
      <c r="N98" s="3">
        <v>1.2822995016954832</v>
      </c>
      <c r="O98" s="3">
        <v>0.76201571098586607</v>
      </c>
      <c r="P98" s="3">
        <v>0.35694340605653901</v>
      </c>
      <c r="Q98" s="3">
        <v>0</v>
      </c>
    </row>
    <row r="99" spans="1:17" x14ac:dyDescent="0.2">
      <c r="A99" s="2">
        <v>95</v>
      </c>
      <c r="B99" s="2">
        <f t="shared" ca="1" si="3"/>
        <v>-1.8846544337472144</v>
      </c>
      <c r="F99" s="4">
        <v>95</v>
      </c>
      <c r="G99" s="3">
        <v>3.9600000000000004</v>
      </c>
      <c r="H99" s="3">
        <v>3.2855492762944847</v>
      </c>
      <c r="I99" s="3">
        <v>3.0577877631626493</v>
      </c>
      <c r="J99" s="3">
        <v>2.6490450144020485</v>
      </c>
      <c r="K99" s="3">
        <v>2.3625595600744149</v>
      </c>
      <c r="L99" s="3">
        <v>2.054426638411853</v>
      </c>
      <c r="M99" s="3">
        <v>1.8044542658300178</v>
      </c>
      <c r="N99" s="3">
        <v>1.4305833248864623</v>
      </c>
      <c r="O99" s="3">
        <v>0.76100720030624813</v>
      </c>
      <c r="P99" s="3">
        <v>0.63498169934119797</v>
      </c>
      <c r="Q99" s="3">
        <v>0</v>
      </c>
    </row>
    <row r="100" spans="1:17" x14ac:dyDescent="0.2">
      <c r="A100" s="2">
        <v>96</v>
      </c>
      <c r="B100" s="2">
        <f t="shared" ca="1" si="3"/>
        <v>-0.46358237418149251</v>
      </c>
      <c r="F100" s="4">
        <v>96</v>
      </c>
      <c r="G100" s="3">
        <v>3.96</v>
      </c>
      <c r="H100" s="3">
        <v>3.4392255759093766</v>
      </c>
      <c r="I100" s="3">
        <v>3.0041021562253851</v>
      </c>
      <c r="J100" s="3">
        <v>2.8115462403026235</v>
      </c>
      <c r="K100" s="3">
        <v>2.4537240975612424</v>
      </c>
      <c r="L100" s="3">
        <v>2.2824104837153256</v>
      </c>
      <c r="M100" s="3">
        <v>2.1333654530019968</v>
      </c>
      <c r="N100" s="3">
        <v>0.94741193039847516</v>
      </c>
      <c r="O100" s="3">
        <v>0.81146152069190824</v>
      </c>
      <c r="P100" s="3">
        <v>0.37397665282294945</v>
      </c>
      <c r="Q100" s="3">
        <v>0</v>
      </c>
    </row>
    <row r="101" spans="1:17" x14ac:dyDescent="0.2">
      <c r="A101" s="2">
        <v>97</v>
      </c>
      <c r="B101" s="2">
        <f t="shared" ca="1" si="3"/>
        <v>-0.93947790015725297</v>
      </c>
      <c r="F101" s="4">
        <v>97</v>
      </c>
      <c r="G101" s="3">
        <v>3.96</v>
      </c>
      <c r="H101" s="3">
        <v>3.5224085344844216</v>
      </c>
      <c r="I101" s="3">
        <v>3.2468237027751194</v>
      </c>
      <c r="J101" s="3">
        <v>2.6325813283199788</v>
      </c>
      <c r="K101" s="3">
        <v>2.3513112692645506</v>
      </c>
      <c r="L101" s="3">
        <v>2.0888476845316335</v>
      </c>
      <c r="M101" s="3">
        <v>1.6821935565570223</v>
      </c>
      <c r="N101" s="3">
        <v>1.2976869742462906</v>
      </c>
      <c r="O101" s="3">
        <v>0.95335902074531709</v>
      </c>
      <c r="P101" s="3">
        <v>0.3353696843849856</v>
      </c>
      <c r="Q101" s="3">
        <v>0</v>
      </c>
    </row>
    <row r="102" spans="1:17" x14ac:dyDescent="0.2">
      <c r="A102" s="2">
        <v>98</v>
      </c>
      <c r="B102" s="2">
        <f t="shared" ca="1" si="3"/>
        <v>0.82478477108983073</v>
      </c>
      <c r="F102" s="4">
        <v>98</v>
      </c>
      <c r="G102" s="3">
        <v>3.96</v>
      </c>
      <c r="H102" s="3">
        <v>3.5975477904923538</v>
      </c>
      <c r="I102" s="3">
        <v>3.3278912660906537</v>
      </c>
      <c r="J102" s="3">
        <v>2.9177597633985077</v>
      </c>
      <c r="K102" s="3">
        <v>2.0779809439420012</v>
      </c>
      <c r="L102" s="3">
        <v>2.2463057719339843</v>
      </c>
      <c r="M102" s="3">
        <v>1.5694873579415738</v>
      </c>
      <c r="N102" s="3">
        <v>1.2410101372392828</v>
      </c>
      <c r="O102" s="3">
        <v>0.61736072608933978</v>
      </c>
      <c r="P102" s="3">
        <v>0.46408824646080132</v>
      </c>
      <c r="Q102" s="3">
        <v>0</v>
      </c>
    </row>
    <row r="103" spans="1:17" x14ac:dyDescent="0.2">
      <c r="A103" s="2">
        <v>99</v>
      </c>
      <c r="B103" s="2">
        <f t="shared" ca="1" si="3"/>
        <v>0.16414655918249349</v>
      </c>
      <c r="F103" s="4">
        <v>99</v>
      </c>
      <c r="G103" s="3">
        <v>3.9600000000000004</v>
      </c>
      <c r="H103" s="3">
        <v>3.6974398620588467</v>
      </c>
      <c r="I103" s="3">
        <v>3.1788544960294765</v>
      </c>
      <c r="J103" s="3">
        <v>2.4979999457581208</v>
      </c>
      <c r="K103" s="3">
        <v>2.7117612513846461</v>
      </c>
      <c r="L103" s="3">
        <v>2.0524054432055259</v>
      </c>
      <c r="M103" s="3">
        <v>1.4061936645098521</v>
      </c>
      <c r="N103" s="3">
        <v>1.1668593201520909</v>
      </c>
      <c r="O103" s="3">
        <v>1.0691480933561639</v>
      </c>
      <c r="P103" s="3">
        <v>0.27644862348299776</v>
      </c>
      <c r="Q103" s="3">
        <v>0</v>
      </c>
    </row>
    <row r="104" spans="1:17" x14ac:dyDescent="0.2">
      <c r="A104" s="2">
        <v>100</v>
      </c>
      <c r="B104" s="2">
        <f t="shared" ca="1" si="3"/>
        <v>-0.49376218961615331</v>
      </c>
      <c r="F104" s="4">
        <v>100</v>
      </c>
      <c r="G104" s="3">
        <v>3.96</v>
      </c>
      <c r="H104" s="3">
        <v>3.6704378111016607</v>
      </c>
      <c r="I104" s="3">
        <v>2.9533630130358315</v>
      </c>
      <c r="J104" s="3">
        <v>2.8490329857329346</v>
      </c>
      <c r="K104" s="3">
        <v>2.4513383768392396</v>
      </c>
      <c r="L104" s="3">
        <v>1.803034219423987</v>
      </c>
      <c r="M104" s="3">
        <v>1.7352821188895353</v>
      </c>
      <c r="N104" s="3">
        <v>0.89539726854280088</v>
      </c>
      <c r="O104" s="3">
        <v>0.66518942815086057</v>
      </c>
      <c r="P104" s="3">
        <v>0.43769427081586249</v>
      </c>
      <c r="Q104" s="3">
        <v>0</v>
      </c>
    </row>
  </sheetData>
  <hyperlinks>
    <hyperlink ref="A1" r:id="rId1" display="https://drive.google.com/open?id=1HnEBe_Quq9jy91IT4hE_RP9DuBXof7r2&amp;authuser=davethemovie%40gmail.com&amp;usp=drive_fs" xr:uid="{B8A8C044-01D0-1D44-9B77-BA1A65D368E8}"/>
    <hyperlink ref="A2" r:id="rId2" display="https://drive.google.com/open?id=1Hwe9CFM3oUzuFZSMaNQggm-wOkkccOkw&amp;authuser=davethemovie%40gmail.com&amp;usp=drive_fs" xr:uid="{5DF32564-1225-2347-8D50-7CFB57B78F42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>
      <selection activeCell="A4" sqref="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51</v>
      </c>
    </row>
    <row r="2" spans="1:1" x14ac:dyDescent="0.3">
      <c r="A2" s="1" t="s">
        <v>52</v>
      </c>
    </row>
    <row r="3" spans="1:1" x14ac:dyDescent="0.3">
      <c r="A3" s="1" t="s">
        <v>53</v>
      </c>
    </row>
    <row r="4" spans="1:1" x14ac:dyDescent="0.3">
      <c r="A4" s="1" t="s">
        <v>54</v>
      </c>
    </row>
    <row r="5" spans="1:1" x14ac:dyDescent="0.3">
      <c r="A5" s="1" t="s">
        <v>55</v>
      </c>
    </row>
    <row r="6" spans="1:1" x14ac:dyDescent="0.3">
      <c r="A6" s="1" t="s">
        <v>56</v>
      </c>
    </row>
    <row r="7" spans="1:1" x14ac:dyDescent="0.3">
      <c r="A7" s="1" t="s">
        <v>192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08D9-24D0-F149-B490-91ABF31084F9}">
  <sheetPr codeName="Sheet30">
    <tabColor rgb="FFFF0000"/>
  </sheetPr>
  <dimension ref="A1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5" x14ac:dyDescent="0.3">
      <c r="A1" s="9" t="s">
        <v>259</v>
      </c>
    </row>
    <row r="2" spans="1:5" x14ac:dyDescent="0.3">
      <c r="B2" s="14" t="s">
        <v>42</v>
      </c>
      <c r="C2" s="13" t="s">
        <v>41</v>
      </c>
      <c r="D2" s="13" t="s">
        <v>40</v>
      </c>
      <c r="E2" s="13" t="s">
        <v>39</v>
      </c>
    </row>
    <row r="3" spans="1:5" x14ac:dyDescent="0.3">
      <c r="B3" s="1" t="s">
        <v>38</v>
      </c>
      <c r="C3" s="12">
        <f t="shared" ref="C3:C22" ca="1" si="0">RAND()</f>
        <v>0.48836971060852163</v>
      </c>
      <c r="D3" s="12">
        <f t="shared" ref="D3:D12" ca="1" si="1">C3+RAND()*(1-C3)</f>
        <v>0.75280230523971636</v>
      </c>
      <c r="E3" s="12"/>
    </row>
    <row r="4" spans="1:5" x14ac:dyDescent="0.3">
      <c r="B4" s="1" t="s">
        <v>38</v>
      </c>
      <c r="C4" s="12">
        <f t="shared" ca="1" si="0"/>
        <v>0.92968342098710754</v>
      </c>
      <c r="D4" s="12">
        <f t="shared" ca="1" si="1"/>
        <v>0.98056517739329552</v>
      </c>
      <c r="E4" s="12"/>
    </row>
    <row r="5" spans="1:5" x14ac:dyDescent="0.3">
      <c r="B5" s="1" t="s">
        <v>38</v>
      </c>
      <c r="C5" s="12">
        <f t="shared" ca="1" si="0"/>
        <v>0.66853543951876981</v>
      </c>
      <c r="D5" s="12">
        <f t="shared" ca="1" si="1"/>
        <v>0.7225954118386414</v>
      </c>
      <c r="E5" s="12"/>
    </row>
    <row r="6" spans="1:5" x14ac:dyDescent="0.3">
      <c r="B6" s="1" t="s">
        <v>38</v>
      </c>
      <c r="C6" s="12">
        <f t="shared" ca="1" si="0"/>
        <v>0.36874831878508452</v>
      </c>
      <c r="D6" s="12">
        <f t="shared" ca="1" si="1"/>
        <v>0.48492301434408541</v>
      </c>
      <c r="E6" s="12"/>
    </row>
    <row r="7" spans="1:5" x14ac:dyDescent="0.3">
      <c r="B7" s="1" t="s">
        <v>38</v>
      </c>
      <c r="C7" s="12">
        <f t="shared" ca="1" si="0"/>
        <v>0.62271662280414586</v>
      </c>
      <c r="D7" s="12">
        <f t="shared" ca="1" si="1"/>
        <v>0.65882131776881658</v>
      </c>
      <c r="E7" s="12"/>
    </row>
    <row r="8" spans="1:5" x14ac:dyDescent="0.3">
      <c r="B8" s="1" t="s">
        <v>38</v>
      </c>
      <c r="C8" s="12">
        <f t="shared" ca="1" si="0"/>
        <v>0.90214428578349415</v>
      </c>
      <c r="D8" s="12">
        <f t="shared" ca="1" si="1"/>
        <v>0.90595308206615133</v>
      </c>
      <c r="E8" s="12"/>
    </row>
    <row r="9" spans="1:5" x14ac:dyDescent="0.3">
      <c r="B9" s="1" t="s">
        <v>38</v>
      </c>
      <c r="C9" s="12">
        <f t="shared" ca="1" si="0"/>
        <v>4.6016868464000216E-2</v>
      </c>
      <c r="D9" s="12">
        <f t="shared" ca="1" si="1"/>
        <v>0.40527441357289923</v>
      </c>
      <c r="E9" s="12"/>
    </row>
    <row r="10" spans="1:5" x14ac:dyDescent="0.3">
      <c r="B10" s="1" t="s">
        <v>38</v>
      </c>
      <c r="C10" s="12">
        <f t="shared" ca="1" si="0"/>
        <v>0.60842606568864432</v>
      </c>
      <c r="D10" s="12">
        <f t="shared" ca="1" si="1"/>
        <v>0.98527291782457693</v>
      </c>
      <c r="E10" s="12"/>
    </row>
    <row r="11" spans="1:5" x14ac:dyDescent="0.3">
      <c r="B11" s="1" t="s">
        <v>38</v>
      </c>
      <c r="C11" s="12">
        <f t="shared" ca="1" si="0"/>
        <v>0.51723108592514744</v>
      </c>
      <c r="D11" s="12">
        <f t="shared" ca="1" si="1"/>
        <v>0.90539874806274279</v>
      </c>
      <c r="E11" s="12"/>
    </row>
    <row r="12" spans="1:5" x14ac:dyDescent="0.3">
      <c r="B12" s="1" t="s">
        <v>38</v>
      </c>
      <c r="C12" s="12">
        <f t="shared" ca="1" si="0"/>
        <v>0.10695722002489016</v>
      </c>
      <c r="D12" s="12">
        <f t="shared" ca="1" si="1"/>
        <v>0.15798612250044342</v>
      </c>
      <c r="E12" s="12"/>
    </row>
    <row r="13" spans="1:5" x14ac:dyDescent="0.3">
      <c r="B13" s="1" t="s">
        <v>37</v>
      </c>
      <c r="C13" s="12">
        <f t="shared" ca="1" si="0"/>
        <v>7.7237284191564393E-2</v>
      </c>
      <c r="D13" s="12"/>
      <c r="E13" s="12">
        <f t="shared" ref="E13:E22" ca="1" si="2">RAND()*C13</f>
        <v>5.623626031367554E-2</v>
      </c>
    </row>
    <row r="14" spans="1:5" x14ac:dyDescent="0.3">
      <c r="B14" s="1" t="s">
        <v>37</v>
      </c>
      <c r="C14" s="12">
        <f t="shared" ca="1" si="0"/>
        <v>0.52741464075080513</v>
      </c>
      <c r="D14" s="12"/>
      <c r="E14" s="12">
        <f t="shared" ca="1" si="2"/>
        <v>9.9317729078519226E-2</v>
      </c>
    </row>
    <row r="15" spans="1:5" x14ac:dyDescent="0.3">
      <c r="B15" s="1" t="s">
        <v>37</v>
      </c>
      <c r="C15" s="12">
        <f t="shared" ca="1" si="0"/>
        <v>0.86858531719334309</v>
      </c>
      <c r="D15" s="12"/>
      <c r="E15" s="12">
        <f t="shared" ca="1" si="2"/>
        <v>0.85222929243900014</v>
      </c>
    </row>
    <row r="16" spans="1:5" x14ac:dyDescent="0.3">
      <c r="B16" s="1" t="s">
        <v>37</v>
      </c>
      <c r="C16" s="12">
        <f t="shared" ca="1" si="0"/>
        <v>1.801300727699684E-3</v>
      </c>
      <c r="D16" s="12"/>
      <c r="E16" s="12">
        <f t="shared" ca="1" si="2"/>
        <v>1.3418625657435354E-3</v>
      </c>
    </row>
    <row r="17" spans="2:5" x14ac:dyDescent="0.3">
      <c r="B17" s="1" t="s">
        <v>37</v>
      </c>
      <c r="C17" s="12">
        <f t="shared" ca="1" si="0"/>
        <v>0.60663260972799693</v>
      </c>
      <c r="D17" s="12"/>
      <c r="E17" s="12">
        <f t="shared" ca="1" si="2"/>
        <v>0.10452517075057162</v>
      </c>
    </row>
    <row r="18" spans="2:5" x14ac:dyDescent="0.3">
      <c r="B18" s="1" t="s">
        <v>37</v>
      </c>
      <c r="C18" s="12">
        <f t="shared" ca="1" si="0"/>
        <v>0.7438344503701888</v>
      </c>
      <c r="D18" s="12"/>
      <c r="E18" s="12">
        <f t="shared" ca="1" si="2"/>
        <v>0.31964826100940658</v>
      </c>
    </row>
    <row r="19" spans="2:5" x14ac:dyDescent="0.3">
      <c r="B19" s="1" t="s">
        <v>37</v>
      </c>
      <c r="C19" s="12">
        <f t="shared" ca="1" si="0"/>
        <v>0.99293692348110651</v>
      </c>
      <c r="D19" s="12"/>
      <c r="E19" s="12">
        <f t="shared" ca="1" si="2"/>
        <v>0.2500587442598019</v>
      </c>
    </row>
    <row r="20" spans="2:5" x14ac:dyDescent="0.3">
      <c r="B20" s="1" t="s">
        <v>37</v>
      </c>
      <c r="C20" s="12">
        <f t="shared" ca="1" si="0"/>
        <v>0.45706764964399749</v>
      </c>
      <c r="D20" s="12"/>
      <c r="E20" s="12">
        <f t="shared" ca="1" si="2"/>
        <v>0.10229543716775477</v>
      </c>
    </row>
    <row r="21" spans="2:5" x14ac:dyDescent="0.3">
      <c r="B21" s="1" t="s">
        <v>37</v>
      </c>
      <c r="C21" s="12">
        <f t="shared" ca="1" si="0"/>
        <v>0.72370491325233088</v>
      </c>
      <c r="D21" s="12"/>
      <c r="E21" s="12">
        <f t="shared" ca="1" si="2"/>
        <v>0.50891235153864767</v>
      </c>
    </row>
    <row r="22" spans="2:5" x14ac:dyDescent="0.3">
      <c r="B22" s="1" t="s">
        <v>37</v>
      </c>
      <c r="C22" s="12">
        <f t="shared" ca="1" si="0"/>
        <v>0.56031260794738458</v>
      </c>
      <c r="D22" s="12"/>
      <c r="E22" s="12">
        <f t="shared" ca="1" si="2"/>
        <v>1.9183357071002903E-2</v>
      </c>
    </row>
  </sheetData>
  <hyperlinks>
    <hyperlink ref="A1" r:id="rId1" xr:uid="{53EB670A-AE78-A243-977D-014A4AD54669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8705-1049-264C-81C6-E033CF2991C9}">
  <sheetPr codeName="Sheet31">
    <tabColor rgb="FFFF0000"/>
  </sheetPr>
  <dimension ref="A1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6" x14ac:dyDescent="0.3">
      <c r="A1" s="9" t="s">
        <v>260</v>
      </c>
    </row>
    <row r="2" spans="1:6" x14ac:dyDescent="0.3">
      <c r="B2" s="14" t="s">
        <v>42</v>
      </c>
      <c r="C2" s="13" t="s">
        <v>41</v>
      </c>
      <c r="D2" s="13" t="s">
        <v>40</v>
      </c>
      <c r="E2" s="13" t="s">
        <v>39</v>
      </c>
      <c r="F2" s="1" t="s">
        <v>46</v>
      </c>
    </row>
    <row r="3" spans="1:6" x14ac:dyDescent="0.3">
      <c r="B3" s="1" t="s">
        <v>38</v>
      </c>
      <c r="C3" s="12">
        <f t="shared" ref="C3:C25" ca="1" si="0">RAND()</f>
        <v>0.76170441416889789</v>
      </c>
      <c r="D3" s="12">
        <f t="shared" ref="D3:D12" ca="1" si="1">C3+RAND()*(1-C3)</f>
        <v>0.76862590978989997</v>
      </c>
      <c r="E3" s="12"/>
    </row>
    <row r="4" spans="1:6" x14ac:dyDescent="0.3">
      <c r="B4" s="1" t="s">
        <v>38</v>
      </c>
      <c r="C4" s="12">
        <f t="shared" ca="1" si="0"/>
        <v>0.52004528083104251</v>
      </c>
      <c r="D4" s="12">
        <f t="shared" ca="1" si="1"/>
        <v>0.84466496231048915</v>
      </c>
      <c r="E4" s="12"/>
    </row>
    <row r="5" spans="1:6" x14ac:dyDescent="0.3">
      <c r="B5" s="1" t="s">
        <v>38</v>
      </c>
      <c r="C5" s="12">
        <f t="shared" ca="1" si="0"/>
        <v>0.60988625936814223</v>
      </c>
      <c r="D5" s="12">
        <f t="shared" ca="1" si="1"/>
        <v>0.91622080221335311</v>
      </c>
      <c r="E5" s="12"/>
    </row>
    <row r="6" spans="1:6" x14ac:dyDescent="0.3">
      <c r="B6" s="1" t="s">
        <v>38</v>
      </c>
      <c r="C6" s="12">
        <f t="shared" ca="1" si="0"/>
        <v>0.21288258484019007</v>
      </c>
      <c r="D6" s="12">
        <f t="shared" ca="1" si="1"/>
        <v>0.97520609360910382</v>
      </c>
      <c r="E6" s="12"/>
    </row>
    <row r="7" spans="1:6" x14ac:dyDescent="0.3">
      <c r="B7" s="1" t="s">
        <v>38</v>
      </c>
      <c r="C7" s="12">
        <f t="shared" ca="1" si="0"/>
        <v>0.23092958760383409</v>
      </c>
      <c r="D7" s="12">
        <f t="shared" ca="1" si="1"/>
        <v>0.34170064003153455</v>
      </c>
      <c r="E7" s="12"/>
    </row>
    <row r="8" spans="1:6" x14ac:dyDescent="0.3">
      <c r="B8" s="1" t="s">
        <v>38</v>
      </c>
      <c r="C8" s="12">
        <f t="shared" ca="1" si="0"/>
        <v>0.79465882844140423</v>
      </c>
      <c r="D8" s="12">
        <f t="shared" ca="1" si="1"/>
        <v>0.85475322185222424</v>
      </c>
      <c r="E8" s="12"/>
    </row>
    <row r="9" spans="1:6" x14ac:dyDescent="0.3">
      <c r="B9" s="1" t="s">
        <v>38</v>
      </c>
      <c r="C9" s="12">
        <f t="shared" ca="1" si="0"/>
        <v>0.3987128438890557</v>
      </c>
      <c r="D9" s="12">
        <f t="shared" ca="1" si="1"/>
        <v>0.8810775956303547</v>
      </c>
      <c r="E9" s="12"/>
    </row>
    <row r="10" spans="1:6" x14ac:dyDescent="0.3">
      <c r="B10" s="1" t="s">
        <v>38</v>
      </c>
      <c r="C10" s="12">
        <f t="shared" ca="1" si="0"/>
        <v>0.15496889109532175</v>
      </c>
      <c r="D10" s="12">
        <f t="shared" ca="1" si="1"/>
        <v>0.38425205619987896</v>
      </c>
      <c r="E10" s="12"/>
    </row>
    <row r="11" spans="1:6" x14ac:dyDescent="0.3">
      <c r="B11" s="1" t="s">
        <v>38</v>
      </c>
      <c r="C11" s="12">
        <f t="shared" ca="1" si="0"/>
        <v>0.25282942281095333</v>
      </c>
      <c r="D11" s="12">
        <f t="shared" ca="1" si="1"/>
        <v>0.65803732518472979</v>
      </c>
      <c r="E11" s="12"/>
    </row>
    <row r="12" spans="1:6" x14ac:dyDescent="0.3">
      <c r="B12" s="1" t="s">
        <v>38</v>
      </c>
      <c r="C12" s="12">
        <f t="shared" ca="1" si="0"/>
        <v>0.73225536095700006</v>
      </c>
      <c r="D12" s="12">
        <f t="shared" ca="1" si="1"/>
        <v>0.78202882887496983</v>
      </c>
      <c r="E12" s="12"/>
    </row>
    <row r="13" spans="1:6" x14ac:dyDescent="0.3">
      <c r="B13" s="1" t="s">
        <v>37</v>
      </c>
      <c r="C13" s="12">
        <f t="shared" ca="1" si="0"/>
        <v>0.31514557045610192</v>
      </c>
      <c r="D13" s="12"/>
      <c r="E13" s="12">
        <f t="shared" ref="E13:E22" ca="1" si="2">RAND()*C13</f>
        <v>2.9439692043268666E-2</v>
      </c>
    </row>
    <row r="14" spans="1:6" x14ac:dyDescent="0.3">
      <c r="B14" s="1" t="s">
        <v>37</v>
      </c>
      <c r="C14" s="12">
        <f t="shared" ca="1" si="0"/>
        <v>0.12523570326446887</v>
      </c>
      <c r="D14" s="12"/>
      <c r="E14" s="12">
        <f t="shared" ca="1" si="2"/>
        <v>4.877403441344557E-2</v>
      </c>
    </row>
    <row r="15" spans="1:6" x14ac:dyDescent="0.3">
      <c r="B15" s="1" t="s">
        <v>37</v>
      </c>
      <c r="C15" s="12">
        <f t="shared" ca="1" si="0"/>
        <v>0.45170621595184401</v>
      </c>
      <c r="D15" s="12"/>
      <c r="E15" s="12">
        <f t="shared" ca="1" si="2"/>
        <v>0.1128285202682382</v>
      </c>
    </row>
    <row r="16" spans="1:6" x14ac:dyDescent="0.3">
      <c r="B16" s="1" t="s">
        <v>37</v>
      </c>
      <c r="C16" s="12">
        <f t="shared" ca="1" si="0"/>
        <v>0.42388294990634401</v>
      </c>
      <c r="D16" s="12"/>
      <c r="E16" s="12">
        <f t="shared" ca="1" si="2"/>
        <v>0.42212285589188553</v>
      </c>
    </row>
    <row r="17" spans="2:6" x14ac:dyDescent="0.3">
      <c r="B17" s="1" t="s">
        <v>37</v>
      </c>
      <c r="C17" s="12">
        <f t="shared" ca="1" si="0"/>
        <v>0.79793993208002212</v>
      </c>
      <c r="D17" s="12"/>
      <c r="E17" s="12">
        <f t="shared" ca="1" si="2"/>
        <v>0.70011887404921558</v>
      </c>
    </row>
    <row r="18" spans="2:6" x14ac:dyDescent="0.3">
      <c r="B18" s="1" t="s">
        <v>37</v>
      </c>
      <c r="C18" s="12">
        <f t="shared" ca="1" si="0"/>
        <v>0.93229738213471214</v>
      </c>
      <c r="D18" s="12"/>
      <c r="E18" s="12">
        <f t="shared" ca="1" si="2"/>
        <v>0.1031121826606592</v>
      </c>
    </row>
    <row r="19" spans="2:6" x14ac:dyDescent="0.3">
      <c r="B19" s="1" t="s">
        <v>37</v>
      </c>
      <c r="C19" s="12">
        <f t="shared" ca="1" si="0"/>
        <v>0.64080056994440737</v>
      </c>
      <c r="D19" s="12"/>
      <c r="E19" s="12">
        <f t="shared" ca="1" si="2"/>
        <v>4.5172359250424267E-2</v>
      </c>
    </row>
    <row r="20" spans="2:6" x14ac:dyDescent="0.3">
      <c r="B20" s="1" t="s">
        <v>37</v>
      </c>
      <c r="C20" s="12">
        <f t="shared" ca="1" si="0"/>
        <v>0.26369369627941575</v>
      </c>
      <c r="D20" s="12"/>
      <c r="E20" s="12">
        <f t="shared" ca="1" si="2"/>
        <v>7.2477928801566865E-2</v>
      </c>
    </row>
    <row r="21" spans="2:6" x14ac:dyDescent="0.3">
      <c r="B21" s="1" t="s">
        <v>37</v>
      </c>
      <c r="C21" s="12">
        <f t="shared" ca="1" si="0"/>
        <v>0.52857437694918397</v>
      </c>
      <c r="D21" s="12"/>
      <c r="E21" s="12">
        <f t="shared" ca="1" si="2"/>
        <v>1.4097937300915089E-2</v>
      </c>
    </row>
    <row r="22" spans="2:6" x14ac:dyDescent="0.3">
      <c r="B22" s="1" t="s">
        <v>37</v>
      </c>
      <c r="C22" s="12">
        <f t="shared" ca="1" si="0"/>
        <v>7.4758063471891512E-2</v>
      </c>
      <c r="D22" s="12"/>
      <c r="E22" s="12">
        <f t="shared" ca="1" si="2"/>
        <v>4.9671532454303988E-2</v>
      </c>
    </row>
    <row r="23" spans="2:6" x14ac:dyDescent="0.3">
      <c r="B23" s="1" t="s">
        <v>45</v>
      </c>
      <c r="C23" s="12">
        <f t="shared" ca="1" si="0"/>
        <v>0.62674115993849711</v>
      </c>
      <c r="F23" s="12">
        <f ca="1">RAND()</f>
        <v>0.42290367301059295</v>
      </c>
    </row>
    <row r="24" spans="2:6" x14ac:dyDescent="0.3">
      <c r="B24" s="1" t="s">
        <v>44</v>
      </c>
      <c r="C24" s="12">
        <f t="shared" ca="1" si="0"/>
        <v>0.54909357638019285</v>
      </c>
      <c r="F24" s="12">
        <f ca="1">RAND()</f>
        <v>8.1062612625916963E-2</v>
      </c>
    </row>
    <row r="25" spans="2:6" x14ac:dyDescent="0.3">
      <c r="B25" s="1" t="s">
        <v>43</v>
      </c>
      <c r="C25" s="12">
        <f t="shared" ca="1" si="0"/>
        <v>0.11741723971699058</v>
      </c>
      <c r="F25" s="12">
        <f ca="1">RAND()</f>
        <v>0.93807288135812561</v>
      </c>
    </row>
  </sheetData>
  <hyperlinks>
    <hyperlink ref="A1" r:id="rId1" xr:uid="{775BDABB-A618-2345-9C27-337A73297E2C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C34F9-2273-EB4E-91C8-FA277FDCA0EB}">
  <sheetPr codeName="Sheet32">
    <tabColor rgb="FFFF0000"/>
  </sheetPr>
  <dimension ref="A1:I25"/>
  <sheetViews>
    <sheetView workbookViewId="0">
      <selection activeCell="C1" sqref="C1"/>
    </sheetView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1" spans="1:9" x14ac:dyDescent="0.3">
      <c r="A1" s="9" t="s">
        <v>261</v>
      </c>
      <c r="C1" s="9" t="s">
        <v>271</v>
      </c>
    </row>
    <row r="2" spans="1:9" x14ac:dyDescent="0.3">
      <c r="B2" s="14" t="s">
        <v>42</v>
      </c>
      <c r="C2" s="13" t="s">
        <v>41</v>
      </c>
      <c r="D2" s="13" t="s">
        <v>40</v>
      </c>
      <c r="E2" s="13" t="s">
        <v>39</v>
      </c>
      <c r="F2" s="1" t="s">
        <v>46</v>
      </c>
      <c r="G2" s="16" t="s">
        <v>49</v>
      </c>
      <c r="H2" s="16" t="s">
        <v>48</v>
      </c>
      <c r="I2" s="15" t="s">
        <v>47</v>
      </c>
    </row>
    <row r="3" spans="1:9" x14ac:dyDescent="0.3">
      <c r="B3" s="1" t="s">
        <v>38</v>
      </c>
      <c r="C3" s="12">
        <f t="shared" ref="C3:C25" ca="1" si="0">RAND()</f>
        <v>0.88051113745951992</v>
      </c>
      <c r="D3" s="12">
        <f t="shared" ref="D3:D12" ca="1" si="1">C3+RAND()*(1-C3)</f>
        <v>0.92132465683143427</v>
      </c>
      <c r="E3" s="12"/>
      <c r="G3" s="12">
        <f t="shared" ref="G3:G12" ca="1" si="2">SUMSQ($C3-$C$23,$D3-$F$23)</f>
        <v>0.42348860879554123</v>
      </c>
      <c r="H3" s="12">
        <f t="shared" ref="H3:H12" ca="1" si="3">SUMSQ($C3-$C$24,$D3-$F$24)</f>
        <v>0.27948905325303863</v>
      </c>
      <c r="I3" s="12">
        <f t="shared" ref="I3:I12" ca="1" si="4">SUMSQ($C3-$C$25,$D3-$F$25)</f>
        <v>0.18562458500319251</v>
      </c>
    </row>
    <row r="4" spans="1:9" x14ac:dyDescent="0.3">
      <c r="B4" s="1" t="s">
        <v>38</v>
      </c>
      <c r="C4" s="12">
        <f t="shared" ca="1" si="0"/>
        <v>0.32448018647572274</v>
      </c>
      <c r="D4" s="12">
        <f t="shared" ca="1" si="1"/>
        <v>0.58235255237486949</v>
      </c>
      <c r="E4" s="12"/>
      <c r="G4" s="12">
        <f t="shared" ca="1" si="2"/>
        <v>0.11339561350966113</v>
      </c>
      <c r="H4" s="12">
        <f t="shared" ca="1" si="3"/>
        <v>0.14348547156403518</v>
      </c>
      <c r="I4" s="12">
        <f t="shared" ca="1" si="4"/>
        <v>4.909463353315828E-2</v>
      </c>
    </row>
    <row r="5" spans="1:9" x14ac:dyDescent="0.3">
      <c r="B5" s="1" t="s">
        <v>38</v>
      </c>
      <c r="C5" s="12">
        <f t="shared" ca="1" si="0"/>
        <v>0.79072247393562667</v>
      </c>
      <c r="D5" s="12">
        <f t="shared" ca="1" si="1"/>
        <v>0.8994274579635283</v>
      </c>
      <c r="E5" s="12"/>
      <c r="G5" s="12">
        <f t="shared" ca="1" si="2"/>
        <v>0.35098415070079608</v>
      </c>
      <c r="H5" s="12">
        <f t="shared" ca="1" si="3"/>
        <v>0.22953660486899138</v>
      </c>
      <c r="I5" s="12">
        <f t="shared" ca="1" si="4"/>
        <v>0.1194081496703539</v>
      </c>
    </row>
    <row r="6" spans="1:9" x14ac:dyDescent="0.3">
      <c r="B6" s="1" t="s">
        <v>38</v>
      </c>
      <c r="C6" s="12">
        <f t="shared" ca="1" si="0"/>
        <v>0.94911406915395014</v>
      </c>
      <c r="D6" s="12">
        <f t="shared" ca="1" si="1"/>
        <v>0.98513866630850566</v>
      </c>
      <c r="E6" s="12"/>
      <c r="G6" s="12">
        <f t="shared" ca="1" si="2"/>
        <v>0.54796574783782659</v>
      </c>
      <c r="H6" s="12">
        <f t="shared" ca="1" si="3"/>
        <v>0.37876369219867462</v>
      </c>
      <c r="I6" s="12">
        <f t="shared" ca="1" si="4"/>
        <v>0.27412986103319259</v>
      </c>
    </row>
    <row r="7" spans="1:9" x14ac:dyDescent="0.3">
      <c r="B7" s="1" t="s">
        <v>38</v>
      </c>
      <c r="C7" s="12">
        <f t="shared" ca="1" si="0"/>
        <v>0.63479026007724293</v>
      </c>
      <c r="D7" s="12">
        <f t="shared" ca="1" si="1"/>
        <v>0.8472443269332729</v>
      </c>
      <c r="E7" s="12"/>
      <c r="G7" s="12">
        <f t="shared" ca="1" si="2"/>
        <v>0.25139312980620476</v>
      </c>
      <c r="H7" s="12">
        <f t="shared" ca="1" si="3"/>
        <v>0.1715073165071512</v>
      </c>
      <c r="I7" s="12">
        <f t="shared" ca="1" si="4"/>
        <v>4.0107477268683064E-2</v>
      </c>
    </row>
    <row r="8" spans="1:9" x14ac:dyDescent="0.3">
      <c r="B8" s="1" t="s">
        <v>38</v>
      </c>
      <c r="C8" s="12">
        <f t="shared" ca="1" si="0"/>
        <v>0.76108234347767212</v>
      </c>
      <c r="D8" s="12">
        <f t="shared" ca="1" si="1"/>
        <v>0.9085775570277459</v>
      </c>
      <c r="E8" s="12"/>
      <c r="G8" s="12">
        <f t="shared" ca="1" si="2"/>
        <v>0.34882078987235515</v>
      </c>
      <c r="H8" s="12">
        <f t="shared" ca="1" si="3"/>
        <v>0.232044843640726</v>
      </c>
      <c r="I8" s="12">
        <f t="shared" ca="1" si="4"/>
        <v>0.10847851737815574</v>
      </c>
    </row>
    <row r="9" spans="1:9" x14ac:dyDescent="0.3">
      <c r="B9" s="1" t="s">
        <v>38</v>
      </c>
      <c r="C9" s="12">
        <f t="shared" ca="1" si="0"/>
        <v>0.47009337387260031</v>
      </c>
      <c r="D9" s="12">
        <f t="shared" ca="1" si="1"/>
        <v>0.83016445516984549</v>
      </c>
      <c r="E9" s="12"/>
      <c r="G9" s="12">
        <f t="shared" ca="1" si="2"/>
        <v>0.2399857661920983</v>
      </c>
      <c r="H9" s="12">
        <f t="shared" ca="1" si="3"/>
        <v>0.19755789114771627</v>
      </c>
      <c r="I9" s="12">
        <f t="shared" ca="1" si="4"/>
        <v>2.4952281909427661E-2</v>
      </c>
    </row>
    <row r="10" spans="1:9" x14ac:dyDescent="0.3">
      <c r="B10" s="1" t="s">
        <v>38</v>
      </c>
      <c r="C10" s="12">
        <f t="shared" ca="1" si="0"/>
        <v>0.96085811754777772</v>
      </c>
      <c r="D10" s="12">
        <f t="shared" ca="1" si="1"/>
        <v>0.96136357665044636</v>
      </c>
      <c r="E10" s="12"/>
      <c r="G10" s="12">
        <f t="shared" ca="1" si="2"/>
        <v>0.5274210342335578</v>
      </c>
      <c r="H10" s="12">
        <f t="shared" ca="1" si="3"/>
        <v>0.35977950685258153</v>
      </c>
      <c r="I10" s="12">
        <f t="shared" ca="1" si="4"/>
        <v>0.27039683099996908</v>
      </c>
    </row>
    <row r="11" spans="1:9" x14ac:dyDescent="0.3">
      <c r="B11" s="1" t="s">
        <v>38</v>
      </c>
      <c r="C11" s="12">
        <f t="shared" ca="1" si="0"/>
        <v>0.74191100466026716</v>
      </c>
      <c r="D11" s="12">
        <f t="shared" ca="1" si="1"/>
        <v>0.87334650072539777</v>
      </c>
      <c r="E11" s="12"/>
      <c r="G11" s="12">
        <f t="shared" ca="1" si="2"/>
        <v>0.3037037980950536</v>
      </c>
      <c r="H11" s="12">
        <f t="shared" ca="1" si="3"/>
        <v>0.19691642179438387</v>
      </c>
      <c r="I11" s="12">
        <f t="shared" ca="1" si="4"/>
        <v>8.4930819962937665E-2</v>
      </c>
    </row>
    <row r="12" spans="1:9" x14ac:dyDescent="0.3">
      <c r="B12" s="1" t="s">
        <v>38</v>
      </c>
      <c r="C12" s="12">
        <f t="shared" ca="1" si="0"/>
        <v>0.56843562474938913</v>
      </c>
      <c r="D12" s="12">
        <f t="shared" ca="1" si="1"/>
        <v>0.98092924029043105</v>
      </c>
      <c r="E12" s="12"/>
      <c r="G12" s="12">
        <f t="shared" ca="1" si="2"/>
        <v>0.39774446606310804</v>
      </c>
      <c r="H12" s="12">
        <f t="shared" ca="1" si="3"/>
        <v>0.30915092118107762</v>
      </c>
      <c r="I12" s="12">
        <f t="shared" ca="1" si="4"/>
        <v>9.1899262873789689E-2</v>
      </c>
    </row>
    <row r="13" spans="1:9" x14ac:dyDescent="0.3">
      <c r="B13" s="1" t="s">
        <v>37</v>
      </c>
      <c r="C13" s="12">
        <f t="shared" ca="1" si="0"/>
        <v>0.86061669106289385</v>
      </c>
      <c r="D13" s="12"/>
      <c r="E13" s="12">
        <f t="shared" ref="E13:E22" ca="1" si="5">RAND()*C13</f>
        <v>0.81515871341174995</v>
      </c>
      <c r="G13" s="12">
        <f t="shared" ref="G13:G22" ca="1" si="6">SUMSQ(C13-$C$23,E13-$F$23)</f>
        <v>0.30148425112155863</v>
      </c>
      <c r="H13" s="12">
        <f t="shared" ref="H13:H22" ca="1" si="7">SUMSQ($C13-$C$24,$E13-$F$24)</f>
        <v>0.17963495141650643</v>
      </c>
      <c r="I13" s="12">
        <f t="shared" ref="I13:I22" ca="1" si="8">SUMSQ($C13-$C$25,$E13-$F$25)</f>
        <v>0.13207967505433502</v>
      </c>
    </row>
    <row r="14" spans="1:9" x14ac:dyDescent="0.3">
      <c r="B14" s="1" t="s">
        <v>37</v>
      </c>
      <c r="C14" s="12">
        <f t="shared" ca="1" si="0"/>
        <v>0.28074140238818579</v>
      </c>
      <c r="D14" s="12"/>
      <c r="E14" s="12">
        <f t="shared" ca="1" si="5"/>
        <v>6.8454796801294057E-3</v>
      </c>
      <c r="G14" s="12">
        <f t="shared" ca="1" si="6"/>
        <v>0.20071772767373136</v>
      </c>
      <c r="H14" s="12">
        <f t="shared" ca="1" si="7"/>
        <v>0.33742595455264512</v>
      </c>
      <c r="I14" s="12">
        <f t="shared" ca="1" si="8"/>
        <v>0.51338302801766744</v>
      </c>
    </row>
    <row r="15" spans="1:9" x14ac:dyDescent="0.3">
      <c r="B15" s="1" t="s">
        <v>37</v>
      </c>
      <c r="C15" s="12">
        <f t="shared" ca="1" si="0"/>
        <v>0.9652296344828214</v>
      </c>
      <c r="D15" s="12"/>
      <c r="E15" s="12">
        <f t="shared" ca="1" si="5"/>
        <v>0.28556498166527566</v>
      </c>
      <c r="G15" s="12">
        <f t="shared" ca="1" si="6"/>
        <v>0.16160788853726449</v>
      </c>
      <c r="H15" s="12">
        <f t="shared" ca="1" si="7"/>
        <v>0.10746773069818479</v>
      </c>
      <c r="I15" s="12">
        <f t="shared" ca="1" si="8"/>
        <v>0.35233671932735616</v>
      </c>
    </row>
    <row r="16" spans="1:9" x14ac:dyDescent="0.3">
      <c r="B16" s="1" t="s">
        <v>37</v>
      </c>
      <c r="C16" s="12">
        <f t="shared" ca="1" si="0"/>
        <v>0.96950133627964552</v>
      </c>
      <c r="D16" s="12"/>
      <c r="E16" s="12">
        <f t="shared" ca="1" si="5"/>
        <v>0.16940294986688992</v>
      </c>
      <c r="G16" s="12">
        <f t="shared" ca="1" si="6"/>
        <v>0.19353954463538298</v>
      </c>
      <c r="H16" s="12">
        <f t="shared" ca="1" si="7"/>
        <v>0.15817014209702809</v>
      </c>
      <c r="I16" s="12">
        <f t="shared" ca="1" si="8"/>
        <v>0.46155376026614364</v>
      </c>
    </row>
    <row r="17" spans="2:9" x14ac:dyDescent="0.3">
      <c r="B17" s="1" t="s">
        <v>37</v>
      </c>
      <c r="C17" s="12">
        <f t="shared" ca="1" si="0"/>
        <v>0.94839842051192558</v>
      </c>
      <c r="D17" s="12"/>
      <c r="E17" s="12">
        <f t="shared" ca="1" si="5"/>
        <v>0.53304790216216469</v>
      </c>
      <c r="G17" s="12">
        <f t="shared" ca="1" si="6"/>
        <v>0.1777613783785727</v>
      </c>
      <c r="H17" s="12">
        <f t="shared" ca="1" si="7"/>
        <v>8.5252601918705859E-2</v>
      </c>
      <c r="I17" s="12">
        <f t="shared" ca="1" si="8"/>
        <v>0.20312729694527648</v>
      </c>
    </row>
    <row r="18" spans="2:9" x14ac:dyDescent="0.3">
      <c r="B18" s="1" t="s">
        <v>37</v>
      </c>
      <c r="C18" s="12">
        <f t="shared" ca="1" si="0"/>
        <v>1.3652531220064934E-2</v>
      </c>
      <c r="D18" s="12"/>
      <c r="E18" s="12">
        <f t="shared" ca="1" si="5"/>
        <v>5.4705031718385189E-3</v>
      </c>
      <c r="G18" s="12">
        <f t="shared" ca="1" si="6"/>
        <v>0.4266957633605683</v>
      </c>
      <c r="H18" s="12">
        <f t="shared" ca="1" si="7"/>
        <v>0.61969271428186423</v>
      </c>
      <c r="I18" s="12">
        <f t="shared" ca="1" si="8"/>
        <v>0.71585806846389355</v>
      </c>
    </row>
    <row r="19" spans="2:9" x14ac:dyDescent="0.3">
      <c r="B19" s="1" t="s">
        <v>37</v>
      </c>
      <c r="C19" s="12">
        <f t="shared" ca="1" si="0"/>
        <v>0.92382196921649196</v>
      </c>
      <c r="D19" s="12"/>
      <c r="E19" s="12">
        <f t="shared" ca="1" si="5"/>
        <v>0.19295310757749143</v>
      </c>
      <c r="G19" s="12">
        <f t="shared" ca="1" si="6"/>
        <v>0.1510241519357991</v>
      </c>
      <c r="H19" s="12">
        <f t="shared" ca="1" si="7"/>
        <v>0.12125456190595403</v>
      </c>
      <c r="I19" s="12">
        <f t="shared" ca="1" si="8"/>
        <v>0.39927373289893059</v>
      </c>
    </row>
    <row r="20" spans="2:9" x14ac:dyDescent="0.3">
      <c r="B20" s="1" t="s">
        <v>37</v>
      </c>
      <c r="C20" s="12">
        <f t="shared" ca="1" si="0"/>
        <v>0.33931717726885446</v>
      </c>
      <c r="D20" s="12"/>
      <c r="E20" s="12">
        <f t="shared" ca="1" si="5"/>
        <v>5.4532230147661544E-2</v>
      </c>
      <c r="G20" s="12">
        <f t="shared" ca="1" si="6"/>
        <v>0.13996307466771205</v>
      </c>
      <c r="H20" s="12">
        <f t="shared" ca="1" si="7"/>
        <v>0.25630376715110215</v>
      </c>
      <c r="I20" s="12">
        <f t="shared" ca="1" si="8"/>
        <v>0.42641562650955805</v>
      </c>
    </row>
    <row r="21" spans="2:9" x14ac:dyDescent="0.3">
      <c r="B21" s="1" t="s">
        <v>37</v>
      </c>
      <c r="C21" s="12">
        <f t="shared" ca="1" si="0"/>
        <v>0.73711738467634513</v>
      </c>
      <c r="D21" s="12"/>
      <c r="E21" s="12">
        <f t="shared" ca="1" si="5"/>
        <v>0.40892631233912985</v>
      </c>
      <c r="G21" s="12">
        <f t="shared" ca="1" si="6"/>
        <v>3.1885582791648409E-2</v>
      </c>
      <c r="H21" s="12">
        <f t="shared" ca="1" si="7"/>
        <v>4.7348435770623492E-3</v>
      </c>
      <c r="I21" s="12">
        <f t="shared" ca="1" si="8"/>
        <v>0.1201032831340583</v>
      </c>
    </row>
    <row r="22" spans="2:9" x14ac:dyDescent="0.3">
      <c r="B22" s="1" t="s">
        <v>37</v>
      </c>
      <c r="C22" s="12">
        <f t="shared" ca="1" si="0"/>
        <v>0.72520790363988274</v>
      </c>
      <c r="D22" s="12"/>
      <c r="E22" s="12">
        <f t="shared" ca="1" si="5"/>
        <v>0.49028353552432768</v>
      </c>
      <c r="G22" s="12">
        <f t="shared" ca="1" si="6"/>
        <v>4.417523756652094E-2</v>
      </c>
      <c r="H22" s="12">
        <f t="shared" ca="1" si="7"/>
        <v>5.7495114337589772E-3</v>
      </c>
      <c r="I22" s="12">
        <f t="shared" ca="1" si="8"/>
        <v>7.7448908926656818E-2</v>
      </c>
    </row>
    <row r="23" spans="2:9" x14ac:dyDescent="0.3">
      <c r="B23" s="1" t="s">
        <v>45</v>
      </c>
      <c r="C23" s="12">
        <f t="shared" ca="1" si="0"/>
        <v>0.56846456218330754</v>
      </c>
      <c r="F23" s="12">
        <f ca="1">RAND()</f>
        <v>0.35025938590881167</v>
      </c>
    </row>
    <row r="24" spans="2:9" x14ac:dyDescent="0.3">
      <c r="B24" s="1" t="s">
        <v>44</v>
      </c>
      <c r="C24" s="12">
        <f t="shared" ca="1" si="0"/>
        <v>0.67340328119699944</v>
      </c>
      <c r="F24" s="12">
        <f ca="1">RAND()</f>
        <v>0.43491393621830698</v>
      </c>
    </row>
    <row r="25" spans="2:9" x14ac:dyDescent="0.3">
      <c r="B25" s="1" t="s">
        <v>43</v>
      </c>
      <c r="C25" s="12">
        <f t="shared" ca="1" si="0"/>
        <v>0.52276221171851578</v>
      </c>
      <c r="F25" s="12">
        <f ca="1">RAND()</f>
        <v>0.68124073164203303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0B0BB821-1DA9-794B-A41E-8EC9079C933E}"/>
    <hyperlink ref="C1" r:id="rId2" xr:uid="{C92F1198-FEF4-B44D-9354-9F9764C24244}"/>
  </hyperlinks>
  <pageMargins left="0.7" right="0.7" top="0.75" bottom="0.75" header="0.3" footer="0.3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ADD4-1C71-3749-BD26-A83CC1EA897B}">
  <sheetPr codeName="Sheet33">
    <tabColor rgb="FFFF0000"/>
  </sheetPr>
  <dimension ref="A1:AA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1" spans="1:10" x14ac:dyDescent="0.25">
      <c r="A1" s="32" t="s">
        <v>262</v>
      </c>
    </row>
    <row r="2" spans="1:10" ht="26" x14ac:dyDescent="0.25">
      <c r="B2" s="22" t="s">
        <v>42</v>
      </c>
      <c r="C2" s="21" t="s">
        <v>41</v>
      </c>
      <c r="D2" s="21" t="s">
        <v>40</v>
      </c>
      <c r="E2" s="21" t="s">
        <v>39</v>
      </c>
      <c r="F2" s="8" t="s">
        <v>46</v>
      </c>
      <c r="H2" s="16" t="s">
        <v>49</v>
      </c>
      <c r="I2" s="16" t="s">
        <v>48</v>
      </c>
      <c r="J2" s="15" t="s">
        <v>47</v>
      </c>
    </row>
    <row r="3" spans="1:10" x14ac:dyDescent="0.25">
      <c r="B3" s="8" t="s">
        <v>38</v>
      </c>
      <c r="C3" s="18">
        <f t="shared" ref="C3:C22" ca="1" si="0">RAND()</f>
        <v>0.13933263275133001</v>
      </c>
      <c r="D3" s="18">
        <f t="shared" ref="D3:D12" ca="1" si="1">C3+RAND()*(1-C3)</f>
        <v>0.50291374561926339</v>
      </c>
      <c r="E3" s="18"/>
      <c r="H3" s="18">
        <f t="shared" ref="H3:H12" ca="1" si="2">SUMSQ($C3-$C$24,$D3-$F$24)</f>
        <v>0.27851821827485307</v>
      </c>
      <c r="I3" s="18">
        <f t="shared" ref="I3:I12" ca="1" si="3">SUMSQ($C3-$C$25,$D3-$F$25)</f>
        <v>0.10583113223142127</v>
      </c>
      <c r="J3" s="18">
        <f t="shared" ref="J3:J12" ca="1" si="4">SUMSQ($C3-$C$26,$D3-$F$26)</f>
        <v>0.23051822843441183</v>
      </c>
    </row>
    <row r="4" spans="1:10" x14ac:dyDescent="0.25">
      <c r="B4" s="8" t="s">
        <v>38</v>
      </c>
      <c r="C4" s="18">
        <f t="shared" ca="1" si="0"/>
        <v>0.49811060413269981</v>
      </c>
      <c r="D4" s="18">
        <f t="shared" ca="1" si="1"/>
        <v>0.5093271872027535</v>
      </c>
      <c r="E4" s="18"/>
      <c r="H4" s="18">
        <f t="shared" ca="1" si="2"/>
        <v>0.19395198309225004</v>
      </c>
      <c r="I4" s="18">
        <f t="shared" ca="1" si="3"/>
        <v>3.0071001252529733E-3</v>
      </c>
      <c r="J4" s="18">
        <f t="shared" ca="1" si="4"/>
        <v>0.14194389225630455</v>
      </c>
    </row>
    <row r="5" spans="1:10" x14ac:dyDescent="0.25">
      <c r="B5" s="8" t="s">
        <v>38</v>
      </c>
      <c r="C5" s="18">
        <f t="shared" ca="1" si="0"/>
        <v>0.1044025229967479</v>
      </c>
      <c r="D5" s="18">
        <f t="shared" ca="1" si="1"/>
        <v>0.40774381828577438</v>
      </c>
      <c r="E5" s="18"/>
      <c r="H5" s="18">
        <f t="shared" ca="1" si="2"/>
        <v>0.22812535898570518</v>
      </c>
      <c r="I5" s="18">
        <f t="shared" ca="1" si="3"/>
        <v>0.13194911130259585</v>
      </c>
      <c r="J5" s="18">
        <f t="shared" ca="1" si="4"/>
        <v>0.33341706937527155</v>
      </c>
    </row>
    <row r="6" spans="1:10" x14ac:dyDescent="0.25">
      <c r="B6" s="8" t="s">
        <v>38</v>
      </c>
      <c r="C6" s="18">
        <f t="shared" ca="1" si="0"/>
        <v>0.40352514886085389</v>
      </c>
      <c r="D6" s="18">
        <f t="shared" ca="1" si="1"/>
        <v>0.6600442905631364</v>
      </c>
      <c r="E6" s="18"/>
      <c r="H6" s="18">
        <f t="shared" ca="1" si="2"/>
        <v>0.34719854668517047</v>
      </c>
      <c r="I6" s="18">
        <f t="shared" ca="1" si="3"/>
        <v>4.0596549870887712E-2</v>
      </c>
      <c r="J6" s="18">
        <f t="shared" ca="1" si="4"/>
        <v>4.9769115887049728E-2</v>
      </c>
    </row>
    <row r="7" spans="1:10" x14ac:dyDescent="0.25">
      <c r="B7" s="8" t="s">
        <v>38</v>
      </c>
      <c r="C7" s="18">
        <f t="shared" ca="1" si="0"/>
        <v>0.36134618965980547</v>
      </c>
      <c r="D7" s="18">
        <f t="shared" ca="1" si="1"/>
        <v>0.47257656420612942</v>
      </c>
      <c r="E7" s="18"/>
      <c r="H7" s="18">
        <f t="shared" ca="1" si="2"/>
        <v>0.16716915887456912</v>
      </c>
      <c r="I7" s="18">
        <f t="shared" ca="1" si="3"/>
        <v>1.0301037257426955E-2</v>
      </c>
      <c r="J7" s="18">
        <f t="shared" ca="1" si="4"/>
        <v>0.17216924893410568</v>
      </c>
    </row>
    <row r="8" spans="1:10" x14ac:dyDescent="0.25">
      <c r="B8" s="8" t="s">
        <v>38</v>
      </c>
      <c r="C8" s="18">
        <f t="shared" ca="1" si="0"/>
        <v>0.7574229570943285</v>
      </c>
      <c r="D8" s="18">
        <f t="shared" ca="1" si="1"/>
        <v>0.77689881453364884</v>
      </c>
      <c r="E8" s="18"/>
      <c r="H8" s="18">
        <f t="shared" ca="1" si="2"/>
        <v>0.59459402471805511</v>
      </c>
      <c r="I8" s="18">
        <f t="shared" ca="1" si="3"/>
        <v>0.1826157287420892</v>
      </c>
      <c r="J8" s="18">
        <f t="shared" ca="1" si="4"/>
        <v>0.114461742758075</v>
      </c>
    </row>
    <row r="9" spans="1:10" x14ac:dyDescent="0.25">
      <c r="B9" s="8" t="s">
        <v>38</v>
      </c>
      <c r="C9" s="18">
        <f t="shared" ca="1" si="0"/>
        <v>0.92087281667094156</v>
      </c>
      <c r="D9" s="18">
        <f t="shared" ca="1" si="1"/>
        <v>0.9836674960016516</v>
      </c>
      <c r="E9" s="18"/>
      <c r="H9" s="18">
        <f t="shared" ca="1" si="2"/>
        <v>1.0578224529142213</v>
      </c>
      <c r="I9" s="18">
        <f t="shared" ca="1" si="3"/>
        <v>0.47639609459755927</v>
      </c>
      <c r="J9" s="18">
        <f t="shared" ca="1" si="4"/>
        <v>0.24619770665494409</v>
      </c>
    </row>
    <row r="10" spans="1:10" x14ac:dyDescent="0.25">
      <c r="B10" s="8" t="s">
        <v>38</v>
      </c>
      <c r="C10" s="18">
        <f t="shared" ca="1" si="0"/>
        <v>0.30491617575926755</v>
      </c>
      <c r="D10" s="18">
        <f t="shared" ca="1" si="1"/>
        <v>0.85873626509278878</v>
      </c>
      <c r="E10" s="18"/>
      <c r="H10" s="18">
        <f t="shared" ca="1" si="2"/>
        <v>0.63803902580127703</v>
      </c>
      <c r="I10" s="18">
        <f t="shared" ca="1" si="3"/>
        <v>0.17800619220898717</v>
      </c>
      <c r="J10" s="18">
        <f t="shared" ca="1" si="4"/>
        <v>1.7530679287340863E-2</v>
      </c>
    </row>
    <row r="11" spans="1:10" x14ac:dyDescent="0.25">
      <c r="B11" s="8" t="s">
        <v>38</v>
      </c>
      <c r="C11" s="18">
        <f t="shared" ca="1" si="0"/>
        <v>0.7890147124873822</v>
      </c>
      <c r="D11" s="18">
        <f t="shared" ca="1" si="1"/>
        <v>0.79257800831839853</v>
      </c>
      <c r="E11" s="18"/>
      <c r="H11" s="18">
        <f t="shared" ca="1" si="2"/>
        <v>0.63771763323864228</v>
      </c>
      <c r="I11" s="18">
        <f t="shared" ca="1" si="3"/>
        <v>0.21218447541319874</v>
      </c>
      <c r="J11" s="18">
        <f t="shared" ca="1" si="4"/>
        <v>0.13278891573965693</v>
      </c>
    </row>
    <row r="12" spans="1:10" x14ac:dyDescent="0.25">
      <c r="B12" s="8" t="s">
        <v>38</v>
      </c>
      <c r="C12" s="18">
        <f t="shared" ca="1" si="0"/>
        <v>0.4918817279972284</v>
      </c>
      <c r="D12" s="18">
        <f t="shared" ca="1" si="1"/>
        <v>0.94830915702758367</v>
      </c>
      <c r="E12" s="18"/>
      <c r="H12" s="18">
        <f t="shared" ca="1" si="2"/>
        <v>0.769787362511545</v>
      </c>
      <c r="I12" s="18">
        <f t="shared" ca="1" si="3"/>
        <v>0.23207918828774754</v>
      </c>
      <c r="J12" s="18">
        <f t="shared" ca="1" si="4"/>
        <v>7.7357405080556649E-3</v>
      </c>
    </row>
    <row r="13" spans="1:10" x14ac:dyDescent="0.25">
      <c r="B13" s="8" t="s">
        <v>37</v>
      </c>
      <c r="C13" s="18">
        <f t="shared" ca="1" si="0"/>
        <v>0.68847499257871159</v>
      </c>
      <c r="D13" s="18"/>
      <c r="E13" s="18">
        <f t="shared" ref="E13:E22" ca="1" si="5">RAND()*C13</f>
        <v>0.44357502946410432</v>
      </c>
      <c r="H13" s="18">
        <f t="shared" ref="H13:H22" ca="1" si="6">SUMSQ(C13-$C$24,E13-$F$24)</f>
        <v>0.1975083224083331</v>
      </c>
      <c r="I13" s="18">
        <f t="shared" ref="I13:I22" ca="1" si="7">SUMSQ($C13-$C$25,$E13-$F$25)</f>
        <v>5.1539478726546392E-2</v>
      </c>
      <c r="J13" s="18">
        <f t="shared" ref="J13:J22" ca="1" si="8">SUMSQ($C13-$C$26,$E13-$F$26)</f>
        <v>0.25521294885765655</v>
      </c>
    </row>
    <row r="14" spans="1:10" x14ac:dyDescent="0.25">
      <c r="B14" s="8" t="s">
        <v>37</v>
      </c>
      <c r="C14" s="18">
        <f t="shared" ca="1" si="0"/>
        <v>0.57894062778154654</v>
      </c>
      <c r="D14" s="18"/>
      <c r="E14" s="18">
        <f t="shared" ca="1" si="5"/>
        <v>3.1445595732442176E-2</v>
      </c>
      <c r="H14" s="18">
        <f t="shared" ca="1" si="6"/>
        <v>1.9782570236484102E-2</v>
      </c>
      <c r="I14" s="18">
        <f t="shared" ca="1" si="7"/>
        <v>0.20360683128342225</v>
      </c>
      <c r="J14" s="18">
        <f t="shared" ca="1" si="8"/>
        <v>0.74205073936284793</v>
      </c>
    </row>
    <row r="15" spans="1:10" x14ac:dyDescent="0.25">
      <c r="B15" s="8" t="s">
        <v>37</v>
      </c>
      <c r="C15" s="18">
        <f t="shared" ca="1" si="0"/>
        <v>0.52557620211261524</v>
      </c>
      <c r="D15" s="18"/>
      <c r="E15" s="18">
        <f t="shared" ca="1" si="5"/>
        <v>0.50123658497401757</v>
      </c>
      <c r="H15" s="18">
        <f t="shared" ca="1" si="6"/>
        <v>0.19065311000352367</v>
      </c>
      <c r="I15" s="18">
        <f t="shared" ca="1" si="7"/>
        <v>5.0938174258587116E-3</v>
      </c>
      <c r="J15" s="18">
        <f t="shared" ca="1" si="8"/>
        <v>0.15221652683560474</v>
      </c>
    </row>
    <row r="16" spans="1:10" x14ac:dyDescent="0.25">
      <c r="B16" s="8" t="s">
        <v>37</v>
      </c>
      <c r="C16" s="18">
        <f t="shared" ca="1" si="0"/>
        <v>3.8246966930186699E-2</v>
      </c>
      <c r="D16" s="18"/>
      <c r="E16" s="18">
        <f t="shared" ca="1" si="5"/>
        <v>1.2966094693643898E-2</v>
      </c>
      <c r="H16" s="18">
        <f t="shared" ca="1" si="6"/>
        <v>0.16841569486793004</v>
      </c>
      <c r="I16" s="18">
        <f t="shared" ca="1" si="7"/>
        <v>0.38672237358119643</v>
      </c>
      <c r="J16" s="18">
        <f t="shared" ca="1" si="8"/>
        <v>0.91097875029738784</v>
      </c>
    </row>
    <row r="17" spans="2:27" x14ac:dyDescent="0.25">
      <c r="B17" s="8" t="s">
        <v>37</v>
      </c>
      <c r="C17" s="18">
        <f t="shared" ca="1" si="0"/>
        <v>0.68111363460043106</v>
      </c>
      <c r="D17" s="18"/>
      <c r="E17" s="18">
        <f t="shared" ca="1" si="5"/>
        <v>9.9902070511554711E-2</v>
      </c>
      <c r="H17" s="18">
        <f t="shared" ca="1" si="6"/>
        <v>5.68321101184108E-2</v>
      </c>
      <c r="I17" s="18">
        <f t="shared" ca="1" si="7"/>
        <v>0.18278933874482567</v>
      </c>
      <c r="J17" s="18">
        <f t="shared" ca="1" si="8"/>
        <v>0.67020300040483061</v>
      </c>
    </row>
    <row r="18" spans="2:27" x14ac:dyDescent="0.25">
      <c r="B18" s="8" t="s">
        <v>37</v>
      </c>
      <c r="C18" s="18">
        <f t="shared" ca="1" si="0"/>
        <v>0.8036606134127412</v>
      </c>
      <c r="D18" s="18"/>
      <c r="E18" s="18">
        <f t="shared" ca="1" si="5"/>
        <v>0.55386742491844243</v>
      </c>
      <c r="H18" s="18">
        <f t="shared" ca="1" si="6"/>
        <v>0.36109873569620499</v>
      </c>
      <c r="I18" s="18">
        <f t="shared" ca="1" si="7"/>
        <v>0.12371542495135614</v>
      </c>
      <c r="J18" s="18">
        <f t="shared" ca="1" si="8"/>
        <v>0.24247875896190324</v>
      </c>
    </row>
    <row r="19" spans="2:27" x14ac:dyDescent="0.25">
      <c r="B19" s="8" t="s">
        <v>37</v>
      </c>
      <c r="C19" s="18">
        <f t="shared" ca="1" si="0"/>
        <v>0.24471301624793773</v>
      </c>
      <c r="D19" s="18"/>
      <c r="E19" s="18">
        <f t="shared" ca="1" si="5"/>
        <v>0.24120275676145483</v>
      </c>
      <c r="H19" s="18">
        <f t="shared" ca="1" si="6"/>
        <v>6.8401383719953454E-2</v>
      </c>
      <c r="I19" s="18">
        <f t="shared" ca="1" si="7"/>
        <v>9.8709455023462289E-2</v>
      </c>
      <c r="J19" s="18">
        <f t="shared" ca="1" si="8"/>
        <v>0.44551640567831396</v>
      </c>
    </row>
    <row r="20" spans="2:27" x14ac:dyDescent="0.25">
      <c r="B20" s="8" t="s">
        <v>37</v>
      </c>
      <c r="C20" s="18">
        <f t="shared" ca="1" si="0"/>
        <v>0.49940428116802804</v>
      </c>
      <c r="D20" s="18"/>
      <c r="E20" s="18">
        <f t="shared" ca="1" si="5"/>
        <v>0.44553806264747886</v>
      </c>
      <c r="H20" s="18">
        <f t="shared" ca="1" si="6"/>
        <v>0.14239691710715702</v>
      </c>
      <c r="I20" s="18">
        <f t="shared" ca="1" si="7"/>
        <v>1.8264423278417422E-3</v>
      </c>
      <c r="J20" s="18">
        <f t="shared" ca="1" si="8"/>
        <v>0.19357320242198253</v>
      </c>
    </row>
    <row r="21" spans="2:27" x14ac:dyDescent="0.25">
      <c r="B21" s="8" t="s">
        <v>37</v>
      </c>
      <c r="C21" s="18">
        <f t="shared" ca="1" si="0"/>
        <v>0.28490581124526115</v>
      </c>
      <c r="D21" s="18"/>
      <c r="E21" s="18">
        <f t="shared" ca="1" si="5"/>
        <v>6.0426870358555235E-2</v>
      </c>
      <c r="H21" s="18">
        <f t="shared" ca="1" si="6"/>
        <v>2.5555559154367729E-2</v>
      </c>
      <c r="I21" s="18">
        <f t="shared" ca="1" si="7"/>
        <v>0.1972800561097722</v>
      </c>
      <c r="J21" s="18">
        <f t="shared" ca="1" si="8"/>
        <v>0.6957389671092109</v>
      </c>
    </row>
    <row r="22" spans="2:27" x14ac:dyDescent="0.25">
      <c r="B22" s="8" t="s">
        <v>37</v>
      </c>
      <c r="C22" s="18">
        <f t="shared" ca="1" si="0"/>
        <v>0.49543103961157653</v>
      </c>
      <c r="D22" s="18"/>
      <c r="E22" s="18">
        <f t="shared" ca="1" si="5"/>
        <v>0.24714926599817963</v>
      </c>
      <c r="H22" s="18">
        <f t="shared" ca="1" si="6"/>
        <v>3.3210277241233141E-2</v>
      </c>
      <c r="I22" s="18">
        <f t="shared" ca="1" si="7"/>
        <v>4.9601809132678407E-2</v>
      </c>
      <c r="J22" s="18">
        <f t="shared" ca="1" si="8"/>
        <v>0.40515560220482677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45</v>
      </c>
      <c r="C24" s="18">
        <f ca="1">RAND()</f>
        <v>0.44433103379733319</v>
      </c>
      <c r="F24" s="18">
        <f ca="1">RAND()</f>
        <v>7.2223376985096621E-2</v>
      </c>
      <c r="G24" s="20" t="s">
        <v>49</v>
      </c>
      <c r="H24" s="17" t="str">
        <f t="shared" ref="H24:AA24" ca="1" si="9">OFFSET($B$2,MATCH(SMALL($H$3:$H$22,H$27),$H$3:$H$22,0),0)</f>
        <v>Orange</v>
      </c>
      <c r="I24" s="17" t="str">
        <f t="shared" ca="1" si="9"/>
        <v>Orange</v>
      </c>
      <c r="J24" s="17" t="str">
        <f t="shared" ca="1" si="9"/>
        <v>Orange</v>
      </c>
      <c r="K24" s="17" t="str">
        <f t="shared" ca="1" si="9"/>
        <v>Orange</v>
      </c>
      <c r="L24" s="17" t="str">
        <f t="shared" ca="1" si="9"/>
        <v>Orange</v>
      </c>
      <c r="M24" s="17" t="str">
        <f t="shared" ca="1" si="9"/>
        <v>Orange</v>
      </c>
      <c r="N24" s="17" t="str">
        <f t="shared" ca="1" si="9"/>
        <v>Blue</v>
      </c>
      <c r="O24" s="17" t="str">
        <f t="shared" ca="1" si="9"/>
        <v>Orange</v>
      </c>
      <c r="P24" s="17" t="str">
        <f t="shared" ca="1" si="9"/>
        <v>Orange</v>
      </c>
      <c r="Q24" s="17" t="str">
        <f t="shared" ca="1" si="9"/>
        <v>Blue</v>
      </c>
      <c r="R24" s="17" t="str">
        <f t="shared" ca="1" si="9"/>
        <v>Orange</v>
      </c>
      <c r="S24" s="17" t="str">
        <f t="shared" ca="1" si="9"/>
        <v>Blue</v>
      </c>
      <c r="T24" s="17" t="str">
        <f t="shared" ca="1" si="9"/>
        <v>Blue</v>
      </c>
      <c r="U24" s="17" t="str">
        <f t="shared" ca="1" si="9"/>
        <v>Blue</v>
      </c>
      <c r="V24" s="17" t="str">
        <f t="shared" ca="1" si="9"/>
        <v>Orange</v>
      </c>
      <c r="W24" s="17" t="str">
        <f t="shared" ca="1" si="9"/>
        <v>Blue</v>
      </c>
      <c r="X24" s="17" t="str">
        <f t="shared" ca="1" si="9"/>
        <v>Blue</v>
      </c>
      <c r="Y24" s="17" t="str">
        <f t="shared" ca="1" si="9"/>
        <v>Blue</v>
      </c>
      <c r="Z24" s="17" t="str">
        <f t="shared" ca="1" si="9"/>
        <v>Blue</v>
      </c>
      <c r="AA24" s="17" t="str">
        <f t="shared" ca="1" si="9"/>
        <v>Blue</v>
      </c>
    </row>
    <row r="25" spans="2:27" x14ac:dyDescent="0.25">
      <c r="B25" s="8" t="s">
        <v>44</v>
      </c>
      <c r="C25" s="18">
        <f ca="1">RAND()</f>
        <v>0.46271051674552344</v>
      </c>
      <c r="F25" s="18">
        <f ca="1">RAND()</f>
        <v>0.46744719271572843</v>
      </c>
      <c r="G25" s="19" t="s">
        <v>48</v>
      </c>
      <c r="H25" s="17" t="str">
        <f t="shared" ref="H25:Q25" ca="1" si="10">OFFSET($B$2,MATCH(SMALL($I$3:$I$22,H$27),$I$3:$I$22,0),0)</f>
        <v>Orange</v>
      </c>
      <c r="I25" s="17" t="str">
        <f t="shared" ca="1" si="10"/>
        <v>Blue</v>
      </c>
      <c r="J25" s="17" t="str">
        <f t="shared" ca="1" si="10"/>
        <v>Orange</v>
      </c>
      <c r="K25" s="17" t="str">
        <f t="shared" ca="1" si="10"/>
        <v>Blue</v>
      </c>
      <c r="L25" s="17" t="str">
        <f t="shared" ca="1" si="10"/>
        <v>Blue</v>
      </c>
      <c r="M25" s="17" t="str">
        <f t="shared" ca="1" si="10"/>
        <v>Orange</v>
      </c>
      <c r="N25" s="17" t="str">
        <f t="shared" ca="1" si="10"/>
        <v>Orange</v>
      </c>
      <c r="O25" s="17" t="str">
        <f t="shared" ca="1" si="10"/>
        <v>Orange</v>
      </c>
      <c r="P25" s="17" t="str">
        <f t="shared" ca="1" si="10"/>
        <v>Blue</v>
      </c>
      <c r="Q25" s="17" t="str">
        <f t="shared" ca="1" si="10"/>
        <v>Orange</v>
      </c>
      <c r="R25" s="17" t="str">
        <f t="shared" ref="R25:AA25" ca="1" si="11">OFFSET($B$2,MATCH(SMALL($I$3:$I$22,R$27),$I$3:$I$22,0),0)</f>
        <v>Blue</v>
      </c>
      <c r="S25" s="17" t="str">
        <f t="shared" ca="1" si="11"/>
        <v>Blue</v>
      </c>
      <c r="T25" s="17" t="str">
        <f t="shared" ca="1" si="11"/>
        <v>Blue</v>
      </c>
      <c r="U25" s="17" t="str">
        <f t="shared" ca="1" si="11"/>
        <v>Orange</v>
      </c>
      <c r="V25" s="17" t="str">
        <f t="shared" ca="1" si="11"/>
        <v>Orange</v>
      </c>
      <c r="W25" s="17" t="str">
        <f t="shared" ca="1" si="11"/>
        <v>Orange</v>
      </c>
      <c r="X25" s="17" t="str">
        <f t="shared" ca="1" si="11"/>
        <v>Blue</v>
      </c>
      <c r="Y25" s="17" t="str">
        <f t="shared" ca="1" si="11"/>
        <v>Blue</v>
      </c>
      <c r="Z25" s="17" t="str">
        <f t="shared" ca="1" si="11"/>
        <v>Orange</v>
      </c>
      <c r="AA25" s="17" t="str">
        <f t="shared" ca="1" si="11"/>
        <v>Blue</v>
      </c>
    </row>
    <row r="26" spans="2:27" x14ac:dyDescent="0.25">
      <c r="B26" s="8" t="s">
        <v>43</v>
      </c>
      <c r="C26" s="18">
        <f ca="1">RAND()</f>
        <v>0.43546220147066417</v>
      </c>
      <c r="F26" s="18">
        <f ca="1">RAND()</f>
        <v>0.88083636595907977</v>
      </c>
      <c r="G26" s="16" t="s">
        <v>47</v>
      </c>
      <c r="H26" s="17" t="str">
        <f ca="1">OFFSET($B$2,MATCH(SMALL($J$3:$J$22,H$27),$J$3:$J$22,0),0)</f>
        <v>Blue</v>
      </c>
      <c r="I26" s="17" t="str">
        <f t="shared" ref="I26:AA26" ca="1" si="12">OFFSET($B$2,MATCH(SMALL($J$3:$J$22,I$27),$J$3:$J$22,0),0)</f>
        <v>Blue</v>
      </c>
      <c r="J26" s="17" t="str">
        <f t="shared" ca="1" si="12"/>
        <v>Blue</v>
      </c>
      <c r="K26" s="17" t="str">
        <f t="shared" ca="1" si="12"/>
        <v>Blue</v>
      </c>
      <c r="L26" s="17" t="str">
        <f t="shared" ca="1" si="12"/>
        <v>Blue</v>
      </c>
      <c r="M26" s="17" t="str">
        <f t="shared" ca="1" si="12"/>
        <v>Blue</v>
      </c>
      <c r="N26" s="17" t="str">
        <f t="shared" ca="1" si="12"/>
        <v>Orange</v>
      </c>
      <c r="O26" s="17" t="str">
        <f t="shared" ca="1" si="12"/>
        <v>Blue</v>
      </c>
      <c r="P26" s="17" t="str">
        <f t="shared" ca="1" si="12"/>
        <v>Orange</v>
      </c>
      <c r="Q26" s="17" t="str">
        <f t="shared" ca="1" si="12"/>
        <v>Blue</v>
      </c>
      <c r="R26" s="17" t="str">
        <f t="shared" ca="1" si="12"/>
        <v>Orange</v>
      </c>
      <c r="S26" s="17" t="str">
        <f t="shared" ca="1" si="12"/>
        <v>Blue</v>
      </c>
      <c r="T26" s="17" t="str">
        <f t="shared" ca="1" si="12"/>
        <v>Orange</v>
      </c>
      <c r="U26" s="17" t="str">
        <f t="shared" ca="1" si="12"/>
        <v>Blue</v>
      </c>
      <c r="V26" s="17" t="str">
        <f t="shared" ca="1" si="12"/>
        <v>Orange</v>
      </c>
      <c r="W26" s="17" t="str">
        <f t="shared" ca="1" si="12"/>
        <v>Orange</v>
      </c>
      <c r="X26" s="17" t="str">
        <f t="shared" ca="1" si="12"/>
        <v>Orange</v>
      </c>
      <c r="Y26" s="17" t="str">
        <f t="shared" ca="1" si="12"/>
        <v>Orange</v>
      </c>
      <c r="Z26" s="17" t="str">
        <f t="shared" ca="1" si="12"/>
        <v>Orange</v>
      </c>
      <c r="AA26" s="17" t="str">
        <f t="shared" ca="1" si="12"/>
        <v>Orange</v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display="https://drive.google.com/open?id=1JZszUinBBViGZC8yMf-YzTp0f_H7K9Ys&amp;authuser=davethemovie%40gmail.com&amp;usp=drive_fs" xr:uid="{3888FDFE-C3FB-2A4F-83BD-537A2B3AB126}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00ED-9130-C64B-8857-811D56594C63}">
  <sheetPr codeName="Sheet34">
    <tabColor rgb="FFFF0000"/>
  </sheetPr>
  <dimension ref="A1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1" spans="1:28" x14ac:dyDescent="0.25">
      <c r="A1" s="9" t="s">
        <v>263</v>
      </c>
    </row>
    <row r="2" spans="1:28" ht="26" x14ac:dyDescent="0.25">
      <c r="B2" s="22" t="s">
        <v>42</v>
      </c>
      <c r="C2" s="21" t="s">
        <v>41</v>
      </c>
      <c r="D2" s="21" t="s">
        <v>40</v>
      </c>
      <c r="E2" s="21" t="s">
        <v>39</v>
      </c>
      <c r="F2" s="8" t="s">
        <v>46</v>
      </c>
      <c r="H2" s="16" t="s">
        <v>49</v>
      </c>
      <c r="I2" s="16" t="s">
        <v>48</v>
      </c>
      <c r="J2" s="15" t="s">
        <v>47</v>
      </c>
    </row>
    <row r="3" spans="1:28" x14ac:dyDescent="0.25">
      <c r="B3" s="8" t="s">
        <v>38</v>
      </c>
      <c r="C3" s="18">
        <f t="shared" ref="C3:C22" ca="1" si="0">RAND()</f>
        <v>0.2899950073660672</v>
      </c>
      <c r="D3" s="18">
        <f t="shared" ref="D3:D12" ca="1" si="1">C3+RAND()*(1-C3)</f>
        <v>0.32044185015982046</v>
      </c>
      <c r="E3" s="18"/>
      <c r="H3" s="18">
        <f t="shared" ref="H3:H12" ca="1" si="2">SUMSQ($C3-$C$24,$D3-$F$24)</f>
        <v>2.6481783068723525E-2</v>
      </c>
      <c r="I3" s="18">
        <f t="shared" ref="I3:I12" ca="1" si="3">SUMSQ($C3-$C$25,$D3-$F$25)</f>
        <v>0.32481687306726492</v>
      </c>
      <c r="J3" s="18">
        <f t="shared" ref="J3:J12" ca="1" si="4">SUMSQ($C3-$C$26,$D3-$F$26)</f>
        <v>0.39547841582337673</v>
      </c>
      <c r="AB3" s="19" t="s">
        <v>50</v>
      </c>
    </row>
    <row r="4" spans="1:28" x14ac:dyDescent="0.25">
      <c r="B4" s="8" t="s">
        <v>38</v>
      </c>
      <c r="C4" s="18">
        <f t="shared" ca="1" si="0"/>
        <v>0.61427418351578034</v>
      </c>
      <c r="D4" s="18">
        <f t="shared" ca="1" si="1"/>
        <v>0.83769275519959485</v>
      </c>
      <c r="E4" s="18"/>
      <c r="H4" s="18">
        <f t="shared" ca="1" si="2"/>
        <v>0.50189105576161652</v>
      </c>
      <c r="I4" s="18">
        <f t="shared" ca="1" si="3"/>
        <v>4.7984747519808212E-2</v>
      </c>
      <c r="J4" s="18">
        <f t="shared" ca="1" si="4"/>
        <v>0.37176885882995436</v>
      </c>
      <c r="AB4" s="23">
        <v>6</v>
      </c>
    </row>
    <row r="5" spans="1:28" x14ac:dyDescent="0.25">
      <c r="B5" s="8" t="s">
        <v>38</v>
      </c>
      <c r="C5" s="18">
        <f t="shared" ca="1" si="0"/>
        <v>0.42875067621566632</v>
      </c>
      <c r="D5" s="18">
        <f t="shared" ca="1" si="1"/>
        <v>0.7021031308311998</v>
      </c>
      <c r="E5" s="18"/>
      <c r="H5" s="18">
        <f t="shared" ca="1" si="2"/>
        <v>0.23447115340060598</v>
      </c>
      <c r="I5" s="18">
        <f t="shared" ca="1" si="3"/>
        <v>3.2439269282716135E-2</v>
      </c>
      <c r="J5" s="18">
        <f t="shared" ca="1" si="4"/>
        <v>0.21082847128441365</v>
      </c>
    </row>
    <row r="6" spans="1:28" x14ac:dyDescent="0.25">
      <c r="B6" s="8" t="s">
        <v>38</v>
      </c>
      <c r="C6" s="18">
        <f t="shared" ca="1" si="0"/>
        <v>0.60233096607168468</v>
      </c>
      <c r="D6" s="18">
        <f t="shared" ca="1" si="1"/>
        <v>0.82109583451372792</v>
      </c>
      <c r="E6" s="18"/>
      <c r="H6" s="18">
        <f t="shared" ca="1" si="2"/>
        <v>0.4735977616783556</v>
      </c>
      <c r="I6" s="18">
        <f t="shared" ca="1" si="3"/>
        <v>4.4665265414955482E-2</v>
      </c>
      <c r="J6" s="18">
        <f t="shared" ca="1" si="4"/>
        <v>0.35911797245330224</v>
      </c>
    </row>
    <row r="7" spans="1:28" x14ac:dyDescent="0.25">
      <c r="B7" s="8" t="s">
        <v>38</v>
      </c>
      <c r="C7" s="18">
        <f t="shared" ca="1" si="0"/>
        <v>7.6164662860536914E-2</v>
      </c>
      <c r="D7" s="18">
        <f t="shared" ca="1" si="1"/>
        <v>0.78029507206181381</v>
      </c>
      <c r="E7" s="18"/>
      <c r="H7" s="18">
        <f t="shared" ca="1" si="2"/>
        <v>0.21157628583096547</v>
      </c>
      <c r="I7" s="18">
        <f t="shared" ca="1" si="3"/>
        <v>0.1143171991559703</v>
      </c>
      <c r="J7" s="18">
        <f t="shared" ca="1" si="4"/>
        <v>1.5167703385177377E-2</v>
      </c>
    </row>
    <row r="8" spans="1:28" x14ac:dyDescent="0.25">
      <c r="B8" s="8" t="s">
        <v>38</v>
      </c>
      <c r="C8" s="18">
        <f t="shared" ca="1" si="0"/>
        <v>0.57777594813749733</v>
      </c>
      <c r="D8" s="18">
        <f t="shared" ca="1" si="1"/>
        <v>0.6065885653305616</v>
      </c>
      <c r="E8" s="18"/>
      <c r="H8" s="18">
        <f t="shared" ca="1" si="2"/>
        <v>0.28326735187570062</v>
      </c>
      <c r="I8" s="18">
        <f t="shared" ca="1" si="3"/>
        <v>0.10649087096001761</v>
      </c>
      <c r="J8" s="18">
        <f t="shared" ca="1" si="4"/>
        <v>0.40241186935787321</v>
      </c>
    </row>
    <row r="9" spans="1:28" x14ac:dyDescent="0.25">
      <c r="B9" s="8" t="s">
        <v>38</v>
      </c>
      <c r="C9" s="18">
        <f t="shared" ca="1" si="0"/>
        <v>0.10677153592298549</v>
      </c>
      <c r="D9" s="18">
        <f t="shared" ca="1" si="1"/>
        <v>0.13711037773743823</v>
      </c>
      <c r="E9" s="18"/>
      <c r="H9" s="18">
        <f t="shared" ca="1" si="2"/>
        <v>3.5039174392047623E-2</v>
      </c>
      <c r="I9" s="18">
        <f t="shared" ca="1" si="3"/>
        <v>0.63714534039085469</v>
      </c>
      <c r="J9" s="18">
        <f t="shared" ca="1" si="4"/>
        <v>0.56439355632515265</v>
      </c>
    </row>
    <row r="10" spans="1:28" x14ac:dyDescent="0.25">
      <c r="B10" s="8" t="s">
        <v>38</v>
      </c>
      <c r="C10" s="18">
        <f t="shared" ca="1" si="0"/>
        <v>0.13672588920737461</v>
      </c>
      <c r="D10" s="18">
        <f t="shared" ca="1" si="1"/>
        <v>0.89531380091474677</v>
      </c>
      <c r="E10" s="18"/>
      <c r="H10" s="18">
        <f t="shared" ca="1" si="2"/>
        <v>0.32743714645195221</v>
      </c>
      <c r="I10" s="18">
        <f t="shared" ca="1" si="3"/>
        <v>6.9187669279602584E-2</v>
      </c>
      <c r="J10" s="18">
        <f t="shared" ca="1" si="4"/>
        <v>1.7243719504736788E-2</v>
      </c>
    </row>
    <row r="11" spans="1:28" x14ac:dyDescent="0.25">
      <c r="B11" s="8" t="s">
        <v>38</v>
      </c>
      <c r="C11" s="18">
        <f t="shared" ca="1" si="0"/>
        <v>0.93429205635901036</v>
      </c>
      <c r="D11" s="18">
        <f t="shared" ca="1" si="1"/>
        <v>0.9709078421446784</v>
      </c>
      <c r="E11" s="18"/>
      <c r="H11" s="18">
        <f t="shared" ca="1" si="2"/>
        <v>1.0708230995373451</v>
      </c>
      <c r="I11" s="18">
        <f t="shared" ca="1" si="3"/>
        <v>0.29451623743311173</v>
      </c>
      <c r="J11" s="18">
        <f t="shared" ca="1" si="4"/>
        <v>0.86946328424490071</v>
      </c>
    </row>
    <row r="12" spans="1:28" x14ac:dyDescent="0.25">
      <c r="B12" s="8" t="s">
        <v>38</v>
      </c>
      <c r="C12" s="18">
        <f t="shared" ca="1" si="0"/>
        <v>0.39400688386945659</v>
      </c>
      <c r="D12" s="18">
        <f t="shared" ca="1" si="1"/>
        <v>0.81301444526086075</v>
      </c>
      <c r="E12" s="18"/>
      <c r="H12" s="18">
        <f t="shared" ca="1" si="2"/>
        <v>0.31108737318429869</v>
      </c>
      <c r="I12" s="18">
        <f t="shared" ca="1" si="3"/>
        <v>4.4868216822397363E-3</v>
      </c>
      <c r="J12" s="18">
        <f t="shared" ca="1" si="4"/>
        <v>0.15515350416992774</v>
      </c>
    </row>
    <row r="13" spans="1:28" x14ac:dyDescent="0.25">
      <c r="B13" s="8" t="s">
        <v>37</v>
      </c>
      <c r="C13" s="18">
        <f t="shared" ca="1" si="0"/>
        <v>0.61174863946105751</v>
      </c>
      <c r="D13" s="18"/>
      <c r="E13" s="18">
        <f t="shared" ref="E13:E22" ca="1" si="5">RAND()*C13</f>
        <v>6.5425438587679866E-2</v>
      </c>
      <c r="H13" s="18">
        <f t="shared" ref="H13:H22" ca="1" si="6">SUMSQ(C13-$C$24,E13-$F$24)</f>
        <v>0.30113688133029692</v>
      </c>
      <c r="I13" s="18">
        <f t="shared" ref="I13:I22" ca="1" si="7">SUMSQ($C13-$C$25,$E13-$F$25)</f>
        <v>0.70832043704771974</v>
      </c>
      <c r="J13" s="18">
        <f t="shared" ref="J13:J22" ca="1" si="8">SUMSQ($C13-$C$26,$E13-$F$26)</f>
        <v>1.0329162621458394</v>
      </c>
    </row>
    <row r="14" spans="1:28" x14ac:dyDescent="0.25">
      <c r="B14" s="8" t="s">
        <v>37</v>
      </c>
      <c r="C14" s="18">
        <f t="shared" ca="1" si="0"/>
        <v>0.40545142766679421</v>
      </c>
      <c r="D14" s="18"/>
      <c r="E14" s="18">
        <f t="shared" ca="1" si="5"/>
        <v>8.3738065984059362E-2</v>
      </c>
      <c r="H14" s="18">
        <f t="shared" ca="1" si="6"/>
        <v>0.13470406541603708</v>
      </c>
      <c r="I14" s="18">
        <f t="shared" ca="1" si="7"/>
        <v>0.63373410579881229</v>
      </c>
      <c r="J14" s="18">
        <f t="shared" ca="1" si="8"/>
        <v>0.79604211570502081</v>
      </c>
    </row>
    <row r="15" spans="1:28" x14ac:dyDescent="0.25">
      <c r="B15" s="8" t="s">
        <v>37</v>
      </c>
      <c r="C15" s="18">
        <f t="shared" ca="1" si="0"/>
        <v>5.2930459277932718E-2</v>
      </c>
      <c r="D15" s="18"/>
      <c r="E15" s="18">
        <f t="shared" ca="1" si="5"/>
        <v>3.0762196507567088E-2</v>
      </c>
      <c r="H15" s="18">
        <f t="shared" ca="1" si="6"/>
        <v>9.1031272527861973E-2</v>
      </c>
      <c r="I15" s="18">
        <f t="shared" ca="1" si="7"/>
        <v>0.84081947004756508</v>
      </c>
      <c r="J15" s="18">
        <f t="shared" ca="1" si="8"/>
        <v>0.72611510814484181</v>
      </c>
    </row>
    <row r="16" spans="1:28" x14ac:dyDescent="0.25">
      <c r="B16" s="8" t="s">
        <v>37</v>
      </c>
      <c r="C16" s="18">
        <f t="shared" ca="1" si="0"/>
        <v>0.13121522266255048</v>
      </c>
      <c r="D16" s="18"/>
      <c r="E16" s="18">
        <f t="shared" ca="1" si="5"/>
        <v>2.6502917642078936E-2</v>
      </c>
      <c r="H16" s="18">
        <f t="shared" ca="1" si="6"/>
        <v>8.8027059018769283E-2</v>
      </c>
      <c r="I16" s="18">
        <f t="shared" ca="1" si="7"/>
        <v>0.79996724171922595</v>
      </c>
      <c r="J16" s="18">
        <f t="shared" ca="1" si="8"/>
        <v>0.74683740523226649</v>
      </c>
    </row>
    <row r="17" spans="2:27" x14ac:dyDescent="0.25">
      <c r="B17" s="8" t="s">
        <v>37</v>
      </c>
      <c r="C17" s="18">
        <f t="shared" ca="1" si="0"/>
        <v>0.48786219622345162</v>
      </c>
      <c r="D17" s="18"/>
      <c r="E17" s="18">
        <f t="shared" ca="1" si="5"/>
        <v>8.6647754667126528E-2</v>
      </c>
      <c r="H17" s="18">
        <f t="shared" ca="1" si="6"/>
        <v>0.18595843167276077</v>
      </c>
      <c r="I17" s="18">
        <f t="shared" ca="1" si="7"/>
        <v>0.63691501510882864</v>
      </c>
      <c r="J17" s="18">
        <f t="shared" ca="1" si="8"/>
        <v>0.86401605702049755</v>
      </c>
    </row>
    <row r="18" spans="2:27" x14ac:dyDescent="0.25">
      <c r="B18" s="8" t="s">
        <v>37</v>
      </c>
      <c r="C18" s="18">
        <f t="shared" ca="1" si="0"/>
        <v>0.22143001989095312</v>
      </c>
      <c r="D18" s="18"/>
      <c r="E18" s="18">
        <f t="shared" ca="1" si="5"/>
        <v>0.12861353273433659</v>
      </c>
      <c r="H18" s="18">
        <f t="shared" ca="1" si="6"/>
        <v>4.6715553299881807E-2</v>
      </c>
      <c r="I18" s="18">
        <f t="shared" ca="1" si="7"/>
        <v>0.59590256390532848</v>
      </c>
      <c r="J18" s="18">
        <f t="shared" ca="1" si="8"/>
        <v>0.61334307216286899</v>
      </c>
    </row>
    <row r="19" spans="2:27" x14ac:dyDescent="0.25">
      <c r="B19" s="8" t="s">
        <v>37</v>
      </c>
      <c r="C19" s="18">
        <f t="shared" ca="1" si="0"/>
        <v>0.71617181125202323</v>
      </c>
      <c r="D19" s="18"/>
      <c r="E19" s="18">
        <f t="shared" ca="1" si="5"/>
        <v>0.39541276088582777</v>
      </c>
      <c r="H19" s="18">
        <f t="shared" ca="1" si="6"/>
        <v>0.35200587469859512</v>
      </c>
      <c r="I19" s="18">
        <f t="shared" ca="1" si="7"/>
        <v>0.3350258305691497</v>
      </c>
      <c r="J19" s="18">
        <f t="shared" ca="1" si="8"/>
        <v>0.74053920989697464</v>
      </c>
    </row>
    <row r="20" spans="2:27" x14ac:dyDescent="0.25">
      <c r="B20" s="8" t="s">
        <v>37</v>
      </c>
      <c r="C20" s="18">
        <f t="shared" ca="1" si="0"/>
        <v>0.43635859836846058</v>
      </c>
      <c r="D20" s="18"/>
      <c r="E20" s="18">
        <f t="shared" ca="1" si="5"/>
        <v>0.34236071317799716</v>
      </c>
      <c r="H20" s="18">
        <f t="shared" ca="1" si="6"/>
        <v>9.5894359607000448E-2</v>
      </c>
      <c r="I20" s="18">
        <f t="shared" ca="1" si="7"/>
        <v>0.29020176270554549</v>
      </c>
      <c r="J20" s="18">
        <f t="shared" ca="1" si="8"/>
        <v>0.47587667062855321</v>
      </c>
    </row>
    <row r="21" spans="2:27" x14ac:dyDescent="0.25">
      <c r="B21" s="8" t="s">
        <v>37</v>
      </c>
      <c r="C21" s="18">
        <f t="shared" ca="1" si="0"/>
        <v>0.51139807903130829</v>
      </c>
      <c r="D21" s="18"/>
      <c r="E21" s="18">
        <f t="shared" ca="1" si="5"/>
        <v>0.11923673134732019</v>
      </c>
      <c r="H21" s="18">
        <f t="shared" ca="1" si="6"/>
        <v>0.18913132154599543</v>
      </c>
      <c r="I21" s="18">
        <f t="shared" ca="1" si="7"/>
        <v>0.59100435061792556</v>
      </c>
      <c r="J21" s="18">
        <f t="shared" ca="1" si="8"/>
        <v>0.83649473624548731</v>
      </c>
    </row>
    <row r="22" spans="2:27" x14ac:dyDescent="0.25">
      <c r="B22" s="8" t="s">
        <v>37</v>
      </c>
      <c r="C22" s="18">
        <f t="shared" ca="1" si="0"/>
        <v>0.86665535273042882</v>
      </c>
      <c r="D22" s="18"/>
      <c r="E22" s="18">
        <f t="shared" ca="1" si="5"/>
        <v>0.17418477540622537</v>
      </c>
      <c r="H22" s="18">
        <f t="shared" ca="1" si="6"/>
        <v>0.56886429805915106</v>
      </c>
      <c r="I22" s="18">
        <f t="shared" ca="1" si="7"/>
        <v>0.71629502999143602</v>
      </c>
      <c r="J22" s="18">
        <f t="shared" ca="1" si="8"/>
        <v>1.2409423320844475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45</v>
      </c>
      <c r="C24" s="18">
        <f ca="1">RAND()</f>
        <v>0.12728564107383722</v>
      </c>
      <c r="F24" s="18">
        <f ca="1">RAND()</f>
        <v>0.32317043761571362</v>
      </c>
      <c r="G24" s="20" t="s">
        <v>49</v>
      </c>
      <c r="H24" s="17" t="str">
        <f t="shared" ref="H24:AA24" ca="1" si="9">IF(H27&lt;=k,OFFSET($B$2,MATCH(SMALL($H$3:$H$22,H$27),$H$3:$H$22,0),0),"")</f>
        <v>Blue</v>
      </c>
      <c r="I24" s="17" t="str">
        <f t="shared" ca="1" si="9"/>
        <v>Blue</v>
      </c>
      <c r="J24" s="17" t="str">
        <f t="shared" ca="1" si="9"/>
        <v>Orange</v>
      </c>
      <c r="K24" s="17" t="str">
        <f t="shared" ca="1" si="9"/>
        <v>Orange</v>
      </c>
      <c r="L24" s="17" t="str">
        <f t="shared" ca="1" si="9"/>
        <v>Orange</v>
      </c>
      <c r="M24" s="17" t="str">
        <f t="shared" ca="1" si="9"/>
        <v>Orange</v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</row>
    <row r="25" spans="2:27" x14ac:dyDescent="0.25">
      <c r="B25" s="8" t="s">
        <v>44</v>
      </c>
      <c r="C25" s="18">
        <f ca="1">RAND()</f>
        <v>0.39930280068579538</v>
      </c>
      <c r="F25" s="18">
        <f ca="1">RAND()</f>
        <v>0.87978850420079757</v>
      </c>
      <c r="G25" s="19" t="s">
        <v>48</v>
      </c>
      <c r="H25" s="17" t="str">
        <f t="shared" ref="H25:AA25" ca="1" si="10">IF(H27&lt;=k,OFFSET($B$2,MATCH(SMALL($I$3:$I$22,H$27),$I$3:$I$22,0),0),"")</f>
        <v>Blue</v>
      </c>
      <c r="I25" s="17" t="str">
        <f t="shared" ca="1" si="10"/>
        <v>Blue</v>
      </c>
      <c r="J25" s="17" t="str">
        <f t="shared" ca="1" si="10"/>
        <v>Blue</v>
      </c>
      <c r="K25" s="17" t="str">
        <f t="shared" ca="1" si="10"/>
        <v>Blue</v>
      </c>
      <c r="L25" s="17" t="str">
        <f t="shared" ca="1" si="10"/>
        <v>Blue</v>
      </c>
      <c r="M25" s="17" t="str">
        <f t="shared" ca="1" si="10"/>
        <v>Blue</v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</row>
    <row r="26" spans="2:27" x14ac:dyDescent="0.25">
      <c r="B26" s="8" t="s">
        <v>43</v>
      </c>
      <c r="C26" s="18">
        <f ca="1">RAND()</f>
        <v>6.1286197609083937E-3</v>
      </c>
      <c r="F26" s="18">
        <f ca="1">RAND()</f>
        <v>0.88159984022266769</v>
      </c>
      <c r="G26" s="16" t="s">
        <v>47</v>
      </c>
      <c r="H26" s="17" t="str">
        <f t="shared" ref="H26:AA26" ca="1" si="11">IF(H27&lt;=k,OFFSET($B$2,MATCH(SMALL($J$3:$J$22,H$27),$J$3:$J$22,0),0),"")</f>
        <v>Blue</v>
      </c>
      <c r="I26" s="17" t="str">
        <f t="shared" ca="1" si="11"/>
        <v>Blue</v>
      </c>
      <c r="J26" s="17" t="str">
        <f t="shared" ca="1" si="11"/>
        <v>Blue</v>
      </c>
      <c r="K26" s="17" t="str">
        <f t="shared" ca="1" si="11"/>
        <v>Blue</v>
      </c>
      <c r="L26" s="17" t="str">
        <f t="shared" ca="1" si="11"/>
        <v>Blue</v>
      </c>
      <c r="M26" s="17" t="str">
        <f t="shared" ca="1" si="11"/>
        <v>Blue</v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6D14D686-2C13-804B-A80B-F58C23C9D5EB}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EE398-44BB-3740-9DA4-EC6A0E04FB66}">
  <sheetPr codeName="Sheet35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2" t="s">
        <v>42</v>
      </c>
      <c r="C2" s="21" t="s">
        <v>41</v>
      </c>
      <c r="D2" s="21" t="s">
        <v>40</v>
      </c>
      <c r="E2" s="21" t="s">
        <v>39</v>
      </c>
      <c r="F2" s="8" t="s">
        <v>46</v>
      </c>
      <c r="H2" s="16" t="s">
        <v>49</v>
      </c>
      <c r="I2" s="16" t="s">
        <v>48</v>
      </c>
      <c r="J2" s="15" t="s">
        <v>47</v>
      </c>
    </row>
    <row r="3" spans="2:28" x14ac:dyDescent="0.25">
      <c r="B3" s="8" t="s">
        <v>38</v>
      </c>
      <c r="C3" s="18">
        <f t="shared" ref="C3:C22" ca="1" si="0">RAND()</f>
        <v>0.4648729003124924</v>
      </c>
      <c r="D3" s="18">
        <f t="shared" ref="D3:D12" ca="1" si="1">C3+RAND()*(1-C3)</f>
        <v>0.96814007534678315</v>
      </c>
      <c r="E3" s="18"/>
      <c r="H3" s="18">
        <f t="shared" ref="H3:H12" ca="1" si="2">SUMSQ($C3-$C$24,$D3-$F$24)</f>
        <v>0.64495467198583178</v>
      </c>
      <c r="I3" s="18">
        <f t="shared" ref="I3:I12" ca="1" si="3">SUMSQ($C3-$C$25,$D3-$F$25)</f>
        <v>0.88109881013752345</v>
      </c>
      <c r="J3" s="18">
        <f t="shared" ref="J3:J12" ca="1" si="4">SUMSQ($C3-$C$26,$D3-$F$26)</f>
        <v>0.32787942708539453</v>
      </c>
      <c r="AB3" s="19" t="s">
        <v>50</v>
      </c>
    </row>
    <row r="4" spans="2:28" x14ac:dyDescent="0.25">
      <c r="B4" s="8" t="s">
        <v>38</v>
      </c>
      <c r="C4" s="18">
        <f t="shared" ca="1" si="0"/>
        <v>0.62845511056559966</v>
      </c>
      <c r="D4" s="18">
        <f t="shared" ca="1" si="1"/>
        <v>0.9617803597566903</v>
      </c>
      <c r="E4" s="18"/>
      <c r="H4" s="18">
        <f t="shared" ca="1" si="2"/>
        <v>0.63438224634370166</v>
      </c>
      <c r="I4" s="18">
        <f t="shared" ca="1" si="3"/>
        <v>0.86434163991415691</v>
      </c>
      <c r="J4" s="18">
        <f t="shared" ca="1" si="4"/>
        <v>0.28989067601861462</v>
      </c>
      <c r="AB4" s="23">
        <v>4</v>
      </c>
    </row>
    <row r="5" spans="2:28" x14ac:dyDescent="0.25">
      <c r="B5" s="8" t="s">
        <v>38</v>
      </c>
      <c r="C5" s="18">
        <f t="shared" ca="1" si="0"/>
        <v>0.98315357562992134</v>
      </c>
      <c r="D5" s="18">
        <f t="shared" ca="1" si="1"/>
        <v>0.98376214524084749</v>
      </c>
      <c r="E5" s="18"/>
      <c r="H5" s="18">
        <f t="shared" ca="1" si="2"/>
        <v>0.85255393760777975</v>
      </c>
      <c r="I5" s="18">
        <f t="shared" ca="1" si="3"/>
        <v>1.0787532071062345</v>
      </c>
      <c r="J5" s="18">
        <f t="shared" ca="1" si="4"/>
        <v>0.43043149863157448</v>
      </c>
    </row>
    <row r="6" spans="2:28" x14ac:dyDescent="0.25">
      <c r="B6" s="8" t="s">
        <v>38</v>
      </c>
      <c r="C6" s="18">
        <f t="shared" ca="1" si="0"/>
        <v>0.16165058422192968</v>
      </c>
      <c r="D6" s="18">
        <f t="shared" ca="1" si="1"/>
        <v>0.3436740257591252</v>
      </c>
      <c r="E6" s="18"/>
      <c r="H6" s="18">
        <f t="shared" ca="1" si="2"/>
        <v>0.17968584498464324</v>
      </c>
      <c r="I6" s="18">
        <f t="shared" ca="1" si="3"/>
        <v>0.25564737945273969</v>
      </c>
      <c r="J6" s="18">
        <f t="shared" ca="1" si="4"/>
        <v>0.2368526124453369</v>
      </c>
    </row>
    <row r="7" spans="2:28" x14ac:dyDescent="0.25">
      <c r="B7" s="8" t="s">
        <v>38</v>
      </c>
      <c r="C7" s="18">
        <f t="shared" ca="1" si="0"/>
        <v>0.20371252849043031</v>
      </c>
      <c r="D7" s="18">
        <f t="shared" ca="1" si="1"/>
        <v>0.79900127856617875</v>
      </c>
      <c r="E7" s="18"/>
      <c r="H7" s="18">
        <f t="shared" ca="1" si="2"/>
        <v>0.51500504505994582</v>
      </c>
      <c r="I7" s="18">
        <f t="shared" ca="1" si="3"/>
        <v>0.71265428215816784</v>
      </c>
      <c r="J7" s="18">
        <f t="shared" ca="1" si="4"/>
        <v>0.33283827662400656</v>
      </c>
    </row>
    <row r="8" spans="2:28" x14ac:dyDescent="0.25">
      <c r="B8" s="8" t="s">
        <v>38</v>
      </c>
      <c r="C8" s="18">
        <f t="shared" ca="1" si="0"/>
        <v>7.5396934564602502E-2</v>
      </c>
      <c r="D8" s="18">
        <f t="shared" ca="1" si="1"/>
        <v>0.50658299534258777</v>
      </c>
      <c r="E8" s="18"/>
      <c r="H8" s="18">
        <f t="shared" ca="1" si="2"/>
        <v>0.33711328772461369</v>
      </c>
      <c r="I8" s="18">
        <f t="shared" ca="1" si="3"/>
        <v>0.45938035382216563</v>
      </c>
      <c r="J8" s="18">
        <f t="shared" ca="1" si="4"/>
        <v>0.32763055654765205</v>
      </c>
    </row>
    <row r="9" spans="2:28" x14ac:dyDescent="0.25">
      <c r="B9" s="8" t="s">
        <v>38</v>
      </c>
      <c r="C9" s="18">
        <f t="shared" ca="1" si="0"/>
        <v>0.99674625185395249</v>
      </c>
      <c r="D9" s="18">
        <f t="shared" ca="1" si="1"/>
        <v>0.99986104190075742</v>
      </c>
      <c r="E9" s="18"/>
      <c r="H9" s="18">
        <f t="shared" ca="1" si="2"/>
        <v>0.89104804623356137</v>
      </c>
      <c r="I9" s="18">
        <f t="shared" ca="1" si="3"/>
        <v>1.1212190783418337</v>
      </c>
      <c r="J9" s="18">
        <f t="shared" ca="1" si="4"/>
        <v>0.45819543640057803</v>
      </c>
    </row>
    <row r="10" spans="2:28" x14ac:dyDescent="0.25">
      <c r="B10" s="8" t="s">
        <v>38</v>
      </c>
      <c r="C10" s="18">
        <f t="shared" ca="1" si="0"/>
        <v>0.24767594214151478</v>
      </c>
      <c r="D10" s="18">
        <f t="shared" ca="1" si="1"/>
        <v>0.94977606134563997</v>
      </c>
      <c r="E10" s="18"/>
      <c r="H10" s="18">
        <f t="shared" ca="1" si="2"/>
        <v>0.69926007394722045</v>
      </c>
      <c r="I10" s="18">
        <f t="shared" ca="1" si="3"/>
        <v>0.93638380888177175</v>
      </c>
      <c r="J10" s="18">
        <f t="shared" ca="1" si="4"/>
        <v>0.43221413453380164</v>
      </c>
    </row>
    <row r="11" spans="2:28" x14ac:dyDescent="0.25">
      <c r="B11" s="8" t="s">
        <v>38</v>
      </c>
      <c r="C11" s="18">
        <f t="shared" ca="1" si="0"/>
        <v>4.840457413325383E-2</v>
      </c>
      <c r="D11" s="18">
        <f t="shared" ca="1" si="1"/>
        <v>0.31679293035550316</v>
      </c>
      <c r="E11" s="18"/>
      <c r="H11" s="18">
        <f t="shared" ca="1" si="2"/>
        <v>0.27137807236573924</v>
      </c>
      <c r="I11" s="18">
        <f t="shared" ca="1" si="3"/>
        <v>0.34318156774191705</v>
      </c>
      <c r="J11" s="18">
        <f t="shared" ca="1" si="4"/>
        <v>0.36342709439260967</v>
      </c>
    </row>
    <row r="12" spans="2:28" x14ac:dyDescent="0.25">
      <c r="B12" s="8" t="s">
        <v>38</v>
      </c>
      <c r="C12" s="18">
        <f t="shared" ca="1" si="0"/>
        <v>6.8080121222957923E-2</v>
      </c>
      <c r="D12" s="18">
        <f t="shared" ca="1" si="1"/>
        <v>0.48315317420907766</v>
      </c>
      <c r="E12" s="18"/>
      <c r="H12" s="18">
        <f t="shared" ca="1" si="2"/>
        <v>0.32883062182047929</v>
      </c>
      <c r="I12" s="18">
        <f t="shared" ca="1" si="3"/>
        <v>0.44497675481301807</v>
      </c>
      <c r="J12" s="18">
        <f t="shared" ca="1" si="4"/>
        <v>0.33262867060065859</v>
      </c>
    </row>
    <row r="13" spans="2:28" x14ac:dyDescent="0.25">
      <c r="B13" s="8" t="s">
        <v>37</v>
      </c>
      <c r="C13" s="18">
        <f t="shared" ca="1" si="0"/>
        <v>0.75679856422676728</v>
      </c>
      <c r="D13" s="18"/>
      <c r="E13" s="18">
        <f t="shared" ref="E13:E22" ca="1" si="5">RAND()*C13</f>
        <v>0.47226016831804624</v>
      </c>
      <c r="H13" s="18">
        <f t="shared" ref="H13:H22" ca="1" si="6">SUMSQ(C13-$C$24,E13-$F$24)</f>
        <v>0.13532014125364589</v>
      </c>
      <c r="I13" s="18">
        <f t="shared" ref="I13:I22" ca="1" si="7">SUMSQ($C13-$C$25,$E13-$F$25)</f>
        <v>0.22971191533855528</v>
      </c>
      <c r="J13" s="18">
        <f t="shared" ref="J13:J22" ca="1" si="8">SUMSQ($C13-$C$26,$E13-$F$26)</f>
        <v>1.5615605765750561E-2</v>
      </c>
    </row>
    <row r="14" spans="2:28" x14ac:dyDescent="0.25">
      <c r="B14" s="8" t="s">
        <v>37</v>
      </c>
      <c r="C14" s="18">
        <f t="shared" ca="1" si="0"/>
        <v>0.36569071051056867</v>
      </c>
      <c r="D14" s="18"/>
      <c r="E14" s="18">
        <f t="shared" ca="1" si="5"/>
        <v>0.25899544642174588</v>
      </c>
      <c r="H14" s="18">
        <f t="shared" ca="1" si="6"/>
        <v>4.1287394668836443E-2</v>
      </c>
      <c r="I14" s="18">
        <f t="shared" ca="1" si="7"/>
        <v>8.8830251389330789E-2</v>
      </c>
      <c r="J14" s="18">
        <f t="shared" ca="1" si="8"/>
        <v>0.10326873417781587</v>
      </c>
    </row>
    <row r="15" spans="2:28" x14ac:dyDescent="0.25">
      <c r="B15" s="8" t="s">
        <v>37</v>
      </c>
      <c r="C15" s="18">
        <f t="shared" ca="1" si="0"/>
        <v>0.89444584817394857</v>
      </c>
      <c r="D15" s="18"/>
      <c r="E15" s="18">
        <f t="shared" ca="1" si="5"/>
        <v>0.41351191557729355</v>
      </c>
      <c r="H15" s="18">
        <f t="shared" ca="1" si="6"/>
        <v>0.17959729307981961</v>
      </c>
      <c r="I15" s="18">
        <f t="shared" ca="1" si="7"/>
        <v>0.25437963727763802</v>
      </c>
      <c r="J15" s="18">
        <f t="shared" ca="1" si="8"/>
        <v>6.3965884566385439E-2</v>
      </c>
    </row>
    <row r="16" spans="2:28" x14ac:dyDescent="0.25">
      <c r="B16" s="8" t="s">
        <v>37</v>
      </c>
      <c r="C16" s="18">
        <f t="shared" ca="1" si="0"/>
        <v>0.88933663952610065</v>
      </c>
      <c r="D16" s="18"/>
      <c r="E16" s="18">
        <f t="shared" ca="1" si="5"/>
        <v>4.0992568490159705E-2</v>
      </c>
      <c r="H16" s="18">
        <f t="shared" ca="1" si="6"/>
        <v>0.13295791883130462</v>
      </c>
      <c r="I16" s="18">
        <f t="shared" ca="1" si="7"/>
        <v>0.10738268745865723</v>
      </c>
      <c r="J16" s="18">
        <f t="shared" ca="1" si="8"/>
        <v>0.20764344886153044</v>
      </c>
    </row>
    <row r="17" spans="2:28" x14ac:dyDescent="0.25">
      <c r="B17" s="8" t="s">
        <v>37</v>
      </c>
      <c r="C17" s="18">
        <f t="shared" ca="1" si="0"/>
        <v>0.85289885625922945</v>
      </c>
      <c r="D17" s="18"/>
      <c r="E17" s="18">
        <f t="shared" ca="1" si="5"/>
        <v>0.41613114357922182</v>
      </c>
      <c r="H17" s="18">
        <f t="shared" ca="1" si="6"/>
        <v>0.1538257039749707</v>
      </c>
      <c r="I17" s="18">
        <f t="shared" ca="1" si="7"/>
        <v>0.23044971277786497</v>
      </c>
      <c r="J17" s="18">
        <f t="shared" ca="1" si="8"/>
        <v>4.4647216797328276E-2</v>
      </c>
    </row>
    <row r="18" spans="2:28" x14ac:dyDescent="0.25">
      <c r="B18" s="8" t="s">
        <v>37</v>
      </c>
      <c r="C18" s="18">
        <f t="shared" ca="1" si="0"/>
        <v>9.8446128964446711E-3</v>
      </c>
      <c r="D18" s="18"/>
      <c r="E18" s="18">
        <f t="shared" ca="1" si="5"/>
        <v>7.5696498530692926E-3</v>
      </c>
      <c r="H18" s="18">
        <f t="shared" ca="1" si="6"/>
        <v>0.31584216606351656</v>
      </c>
      <c r="I18" s="18">
        <f t="shared" ca="1" si="7"/>
        <v>0.30527777905642228</v>
      </c>
      <c r="J18" s="18">
        <f t="shared" ca="1" si="8"/>
        <v>0.57230076602431268</v>
      </c>
    </row>
    <row r="19" spans="2:28" x14ac:dyDescent="0.25">
      <c r="B19" s="8" t="s">
        <v>37</v>
      </c>
      <c r="C19" s="18">
        <f t="shared" ca="1" si="0"/>
        <v>0.11225083590922624</v>
      </c>
      <c r="D19" s="18"/>
      <c r="E19" s="18">
        <f t="shared" ca="1" si="5"/>
        <v>9.9635961687283489E-2</v>
      </c>
      <c r="H19" s="18">
        <f t="shared" ca="1" si="6"/>
        <v>0.19478216476789814</v>
      </c>
      <c r="I19" s="18">
        <f t="shared" ca="1" si="7"/>
        <v>0.20625743133631541</v>
      </c>
      <c r="J19" s="18">
        <f t="shared" ca="1" si="8"/>
        <v>0.38525441566051999</v>
      </c>
    </row>
    <row r="20" spans="2:28" x14ac:dyDescent="0.25">
      <c r="B20" s="8" t="s">
        <v>37</v>
      </c>
      <c r="C20" s="18">
        <f t="shared" ca="1" si="0"/>
        <v>0.67456493424418551</v>
      </c>
      <c r="D20" s="18"/>
      <c r="E20" s="18">
        <f t="shared" ca="1" si="5"/>
        <v>0.28426610310360273</v>
      </c>
      <c r="H20" s="18">
        <f t="shared" ca="1" si="6"/>
        <v>2.9207941862827224E-2</v>
      </c>
      <c r="I20" s="18">
        <f t="shared" ca="1" si="7"/>
        <v>7.512984722137013E-2</v>
      </c>
      <c r="J20" s="18">
        <f t="shared" ca="1" si="8"/>
        <v>2.0472334334629267E-2</v>
      </c>
    </row>
    <row r="21" spans="2:28" x14ac:dyDescent="0.25">
      <c r="B21" s="8" t="s">
        <v>37</v>
      </c>
      <c r="C21" s="18">
        <f t="shared" ca="1" si="0"/>
        <v>0.98685198230044857</v>
      </c>
      <c r="D21" s="18"/>
      <c r="E21" s="18">
        <f t="shared" ca="1" si="5"/>
        <v>0.35595156318937649</v>
      </c>
      <c r="H21" s="18">
        <f t="shared" ca="1" si="6"/>
        <v>0.22736187017926113</v>
      </c>
      <c r="I21" s="18">
        <f t="shared" ca="1" si="7"/>
        <v>0.28409123358661814</v>
      </c>
      <c r="J21" s="18">
        <f t="shared" ca="1" si="8"/>
        <v>0.12367623006700895</v>
      </c>
    </row>
    <row r="22" spans="2:28" x14ac:dyDescent="0.25">
      <c r="B22" s="8" t="s">
        <v>37</v>
      </c>
      <c r="C22" s="18">
        <f t="shared" ca="1" si="0"/>
        <v>0.25149132287915721</v>
      </c>
      <c r="D22" s="18"/>
      <c r="E22" s="18">
        <f t="shared" ca="1" si="5"/>
        <v>8.5263603594933804E-2</v>
      </c>
      <c r="H22" s="18">
        <f t="shared" ca="1" si="6"/>
        <v>9.5019726458049653E-2</v>
      </c>
      <c r="I22" s="18">
        <f t="shared" ca="1" si="7"/>
        <v>9.8813633586725277E-2</v>
      </c>
      <c r="J22" s="18">
        <f t="shared" ca="1" si="8"/>
        <v>0.26670936840822884</v>
      </c>
    </row>
    <row r="23" spans="2:28" x14ac:dyDescent="0.25">
      <c r="C23" s="18"/>
      <c r="D23" s="18"/>
      <c r="E23" s="18"/>
      <c r="H23" s="18"/>
      <c r="I23" s="18"/>
      <c r="J23" s="18"/>
    </row>
    <row r="24" spans="2:28" x14ac:dyDescent="0.25">
      <c r="B24" s="8" t="s">
        <v>45</v>
      </c>
      <c r="C24" s="18">
        <f ca="1">RAND()</f>
        <v>0.54804847085664377</v>
      </c>
      <c r="F24" s="18">
        <f ca="1">RAND()</f>
        <v>0.16936820775849193</v>
      </c>
      <c r="G24" s="20" t="s">
        <v>49</v>
      </c>
      <c r="H24" s="17" t="str">
        <f ca="1">IF(H27&lt;=k,OFFSET($B$2,MATCH(SMALL($H$3:$H$22,H$27),$H$3:$H$22,0),0),"")</f>
        <v>Orange</v>
      </c>
      <c r="I24" s="17" t="str">
        <f t="shared" ref="I24:AA24" ca="1" si="9">IF(I27&lt;=k,OFFSET($B$2,MATCH(SMALL($H$3:$H$22,I$27),$H$3:$H$22,0),0),"")</f>
        <v>Orange</v>
      </c>
      <c r="J24" s="17" t="str">
        <f t="shared" ca="1" si="9"/>
        <v>Orange</v>
      </c>
      <c r="K24" s="17" t="str">
        <f t="shared" ca="1" si="9"/>
        <v>Orange</v>
      </c>
      <c r="L24" s="17" t="str">
        <f t="shared" ca="1" si="9"/>
        <v/>
      </c>
      <c r="M24" s="17" t="str">
        <f t="shared" ca="1" si="9"/>
        <v/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  <c r="AB24" s="8" t="str">
        <f ca="1">IF(COUNTIFS(H24:AA24,"Blue")&gt;COUNTIFS(H24:AA24,"Orange"),"Blue",IF(COUNTIFS(H24:AA24,"Orange")&gt;COUNTIFS(H24:AA24,"Blue"),"Orange","Equal"))</f>
        <v>Orange</v>
      </c>
    </row>
    <row r="25" spans="2:28" x14ac:dyDescent="0.25">
      <c r="B25" s="8" t="s">
        <v>44</v>
      </c>
      <c r="C25" s="18">
        <f ca="1">RAND()</f>
        <v>0.56170838984143323</v>
      </c>
      <c r="F25" s="18">
        <f ca="1">RAND()</f>
        <v>3.4479699136453767E-2</v>
      </c>
      <c r="G25" s="19" t="s">
        <v>48</v>
      </c>
      <c r="H25" s="17" t="str">
        <f t="shared" ref="H25:AA25" ca="1" si="10">IF(H27&lt;=k,OFFSET($B$2,MATCH(SMALL($I$3:$I$22,H$27),$I$3:$I$22,0),0),"")</f>
        <v>Orange</v>
      </c>
      <c r="I25" s="17" t="str">
        <f t="shared" ca="1" si="10"/>
        <v>Orange</v>
      </c>
      <c r="J25" s="17" t="str">
        <f t="shared" ca="1" si="10"/>
        <v>Orange</v>
      </c>
      <c r="K25" s="17" t="str">
        <f t="shared" ca="1" si="10"/>
        <v>Orange</v>
      </c>
      <c r="L25" s="17" t="str">
        <f t="shared" ca="1" si="10"/>
        <v/>
      </c>
      <c r="M25" s="17" t="str">
        <f t="shared" ca="1" si="10"/>
        <v/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  <c r="AB25" s="8" t="str">
        <f ca="1">IF(COUNTIFS(H25:AA25,"Blue")&gt;COUNTIFS(H25:AA25,"Orange"),"Blue",IF(COUNTIFS(H25:AA25,"Orange")&gt;COUNTIFS(H25:AA25,"Blue"),"Orange","Equal"))</f>
        <v>Orange</v>
      </c>
    </row>
    <row r="26" spans="2:28" x14ac:dyDescent="0.25">
      <c r="B26" s="8" t="s">
        <v>43</v>
      </c>
      <c r="C26" s="18">
        <f ca="1">RAND()</f>
        <v>0.64172952209956735</v>
      </c>
      <c r="F26" s="18">
        <f ca="1">RAND()</f>
        <v>0.42352905598024659</v>
      </c>
      <c r="G26" s="16" t="s">
        <v>47</v>
      </c>
      <c r="H26" s="17" t="str">
        <f t="shared" ref="H26:AA26" ca="1" si="11">IF(H27&lt;=k,OFFSET($B$2,MATCH(SMALL($J$3:$J$22,H$27),$J$3:$J$22,0),0),"")</f>
        <v>Orange</v>
      </c>
      <c r="I26" s="17" t="str">
        <f t="shared" ca="1" si="11"/>
        <v>Orange</v>
      </c>
      <c r="J26" s="17" t="str">
        <f t="shared" ca="1" si="11"/>
        <v>Orange</v>
      </c>
      <c r="K26" s="17" t="str">
        <f t="shared" ca="1" si="11"/>
        <v>Orange</v>
      </c>
      <c r="L26" s="17" t="str">
        <f t="shared" ca="1" si="11"/>
        <v/>
      </c>
      <c r="M26" s="17" t="str">
        <f t="shared" ca="1" si="11"/>
        <v/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  <c r="AB26" s="8" t="str">
        <f ca="1">IF(COUNTIFS(H26:AA26,"Blue")&gt;COUNTIFS(H26:AA26,"Orange"),"Blue",IF(COUNTIFS(H26:AA26,"Orange")&gt;COUNTIFS(H26:AA26,"Blue"),"Orange","Equal"))</f>
        <v>Orange</v>
      </c>
    </row>
    <row r="27" spans="2:28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0C91-1CF4-7943-8189-D6EFD00636E9}">
  <sheetPr codeName="Sheet4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264</v>
      </c>
    </row>
  </sheetData>
  <hyperlinks>
    <hyperlink ref="A1" r:id="rId1" xr:uid="{D4AE401E-A4FD-4E44-8273-65D0D911F352}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9628B-841B-9344-AD42-FA824CA89B63}">
  <sheetPr codeName="Sheet23">
    <tabColor rgb="FF002060"/>
  </sheetPr>
  <dimension ref="B2:K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11" x14ac:dyDescent="0.25">
      <c r="B2" s="8" t="s">
        <v>237</v>
      </c>
    </row>
    <row r="3" spans="2:11" x14ac:dyDescent="0.25">
      <c r="B3" s="9" t="s">
        <v>239</v>
      </c>
      <c r="C3" s="9"/>
    </row>
    <row r="4" spans="2:11" x14ac:dyDescent="0.25">
      <c r="B4" s="8" t="s">
        <v>240</v>
      </c>
    </row>
    <row r="5" spans="2:11" x14ac:dyDescent="0.25">
      <c r="B5" s="8" t="s">
        <v>241</v>
      </c>
    </row>
    <row r="7" spans="2:11" x14ac:dyDescent="0.25">
      <c r="B7" s="10" t="s">
        <v>17</v>
      </c>
      <c r="C7" s="10" t="s">
        <v>18</v>
      </c>
      <c r="E7" s="10" t="s">
        <v>237</v>
      </c>
    </row>
    <row r="8" spans="2:11" x14ac:dyDescent="0.25">
      <c r="B8" s="8" t="s">
        <v>19</v>
      </c>
      <c r="C8" s="8" t="s">
        <v>19</v>
      </c>
      <c r="E8" s="8" cm="1">
        <f t="array" ref="E8">SUM((B8:B27=C8:C27)*(C8:C27="Healthy"))/SUM((C8:C27="Healthy")*1)</f>
        <v>0.77777777777777779</v>
      </c>
    </row>
    <row r="9" spans="2:11" x14ac:dyDescent="0.25">
      <c r="B9" s="8" t="s">
        <v>20</v>
      </c>
      <c r="C9" s="8" t="s">
        <v>19</v>
      </c>
    </row>
    <row r="10" spans="2:11" x14ac:dyDescent="0.25">
      <c r="B10" s="8" t="s">
        <v>19</v>
      </c>
      <c r="C10" s="8" t="s">
        <v>19</v>
      </c>
    </row>
    <row r="11" spans="2:11" x14ac:dyDescent="0.25">
      <c r="B11" s="8" t="s">
        <v>20</v>
      </c>
      <c r="C11" s="8" t="s">
        <v>20</v>
      </c>
      <c r="K11" s="8" t="s">
        <v>252</v>
      </c>
    </row>
    <row r="12" spans="2:11" x14ac:dyDescent="0.25">
      <c r="B12" s="8" t="s">
        <v>19</v>
      </c>
      <c r="C12" s="8" t="s">
        <v>20</v>
      </c>
    </row>
    <row r="13" spans="2:11" x14ac:dyDescent="0.25">
      <c r="B13" s="8" t="s">
        <v>20</v>
      </c>
      <c r="C13" s="8" t="s">
        <v>20</v>
      </c>
    </row>
    <row r="14" spans="2:11" x14ac:dyDescent="0.25">
      <c r="B14" s="8" t="s">
        <v>19</v>
      </c>
      <c r="C14" s="8" t="s">
        <v>19</v>
      </c>
    </row>
    <row r="15" spans="2:11" x14ac:dyDescent="0.25">
      <c r="B15" s="8" t="s">
        <v>20</v>
      </c>
      <c r="C15" s="8" t="s">
        <v>20</v>
      </c>
    </row>
    <row r="16" spans="2:11" x14ac:dyDescent="0.25">
      <c r="B16" s="8" t="s">
        <v>19</v>
      </c>
      <c r="C16" s="8" t="s">
        <v>19</v>
      </c>
    </row>
    <row r="17" spans="2:3" x14ac:dyDescent="0.25">
      <c r="B17" s="8" t="s">
        <v>20</v>
      </c>
      <c r="C17" s="8" t="s">
        <v>19</v>
      </c>
    </row>
    <row r="18" spans="2:3" x14ac:dyDescent="0.25">
      <c r="B18" s="8" t="s">
        <v>19</v>
      </c>
      <c r="C18" s="8" t="s">
        <v>19</v>
      </c>
    </row>
    <row r="19" spans="2:3" x14ac:dyDescent="0.25">
      <c r="B19" s="8" t="s">
        <v>19</v>
      </c>
      <c r="C19" s="8" t="s">
        <v>19</v>
      </c>
    </row>
    <row r="20" spans="2:3" x14ac:dyDescent="0.25">
      <c r="B20" s="8" t="s">
        <v>19</v>
      </c>
      <c r="C20" s="8" t="s">
        <v>20</v>
      </c>
    </row>
    <row r="21" spans="2:3" x14ac:dyDescent="0.25">
      <c r="B21" s="8" t="s">
        <v>20</v>
      </c>
      <c r="C21" s="8" t="s">
        <v>20</v>
      </c>
    </row>
    <row r="22" spans="2:3" x14ac:dyDescent="0.25">
      <c r="B22" s="8" t="s">
        <v>20</v>
      </c>
      <c r="C22" s="8" t="s">
        <v>19</v>
      </c>
    </row>
    <row r="23" spans="2:3" x14ac:dyDescent="0.25">
      <c r="B23" s="8" t="s">
        <v>19</v>
      </c>
      <c r="C23" s="8" t="s">
        <v>19</v>
      </c>
    </row>
    <row r="24" spans="2:3" x14ac:dyDescent="0.25">
      <c r="B24" s="8" t="s">
        <v>20</v>
      </c>
      <c r="C24" s="8" t="s">
        <v>20</v>
      </c>
    </row>
    <row r="25" spans="2:3" x14ac:dyDescent="0.25">
      <c r="B25" s="8" t="s">
        <v>20</v>
      </c>
      <c r="C25" s="8" t="s">
        <v>20</v>
      </c>
    </row>
    <row r="26" spans="2:3" x14ac:dyDescent="0.25">
      <c r="B26" s="8" t="s">
        <v>19</v>
      </c>
      <c r="C26" s="8" t="s">
        <v>19</v>
      </c>
    </row>
    <row r="27" spans="2:3" x14ac:dyDescent="0.25">
      <c r="B27" s="8" t="s">
        <v>20</v>
      </c>
      <c r="C27" s="8" t="s">
        <v>20</v>
      </c>
    </row>
  </sheetData>
  <hyperlinks>
    <hyperlink ref="B3" r:id="rId1" xr:uid="{A2BA6023-C69D-4A47-BC5D-E9C058DABE47}"/>
  </hyperlinks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35</v>
      </c>
    </row>
    <row r="2" spans="1:1" x14ac:dyDescent="0.3">
      <c r="A2" s="1" t="s">
        <v>36</v>
      </c>
    </row>
    <row r="3" spans="1:1" x14ac:dyDescent="0.3">
      <c r="A3" s="1" t="s">
        <v>29</v>
      </c>
    </row>
    <row r="4" spans="1:1" x14ac:dyDescent="0.3">
      <c r="A4" s="1" t="s">
        <v>28</v>
      </c>
    </row>
    <row r="5" spans="1:1" x14ac:dyDescent="0.3">
      <c r="A5" s="1" t="s">
        <v>27</v>
      </c>
    </row>
    <row r="6" spans="1:1" x14ac:dyDescent="0.3">
      <c r="A6" s="1" t="s">
        <v>26</v>
      </c>
    </row>
    <row r="7" spans="1:1" x14ac:dyDescent="0.3">
      <c r="A7" s="1" t="s">
        <v>253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30</v>
      </c>
    </row>
  </sheetData>
  <hyperlinks>
    <hyperlink ref="A1" r:id="rId1" xr:uid="{609AAADD-BF1E-3F47-B22C-C95597AC3103}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29</v>
      </c>
    </row>
  </sheetData>
  <hyperlinks>
    <hyperlink ref="A1" r:id="rId1" xr:uid="{1C6DCBD7-0EF1-BC4F-ACDC-E259CC76FC5B}"/>
  </hyperlinks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254</v>
      </c>
    </row>
  </sheetData>
  <hyperlinks>
    <hyperlink ref="A1" r:id="rId1" xr:uid="{877518BA-EFB0-4749-95B8-0B0017F69128}"/>
  </hyperlinks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255</v>
      </c>
    </row>
  </sheetData>
  <hyperlinks>
    <hyperlink ref="A1" r:id="rId1" xr:uid="{2F910ACB-FCB0-3342-BC17-59D69A3DD6B2}"/>
  </hyperlinks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257</v>
      </c>
    </row>
    <row r="2" spans="1:1" x14ac:dyDescent="0.3">
      <c r="A2" s="9" t="s">
        <v>258</v>
      </c>
    </row>
  </sheetData>
  <phoneticPr fontId="6" type="noConversion"/>
  <hyperlinks>
    <hyperlink ref="A1" r:id="rId1" xr:uid="{74B28D9E-03F0-A040-A4EB-2971748544AB}"/>
    <hyperlink ref="A2" r:id="rId2" xr:uid="{87E3E1F7-981F-4A49-9E0F-CF32B8276AEF}"/>
  </hyperlinks>
  <pageMargins left="0.7" right="0.7" top="0.75" bottom="0.75" header="0.3" footer="0.3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0511-72E9-C740-96E0-D6EC959278E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256</v>
      </c>
    </row>
  </sheetData>
  <hyperlinks>
    <hyperlink ref="A1" r:id="rId1" xr:uid="{49640E59-D26A-BF44-AEB9-5C4B1A7C064A}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A3" sqref="A3: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158</v>
      </c>
    </row>
    <row r="2" spans="1:1" x14ac:dyDescent="0.3">
      <c r="A2" s="1" t="s">
        <v>159</v>
      </c>
    </row>
    <row r="3" spans="1:1" x14ac:dyDescent="0.3">
      <c r="A3" s="1" t="s">
        <v>160</v>
      </c>
    </row>
    <row r="4" spans="1:1" x14ac:dyDescent="0.3">
      <c r="A4" s="1" t="s">
        <v>161</v>
      </c>
    </row>
  </sheetData>
  <phoneticPr fontId="6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158</v>
      </c>
    </row>
  </sheetData>
  <hyperlinks>
    <hyperlink ref="A1" r:id="rId1" xr:uid="{0D455476-1CBE-6349-9F99-F71F539EAA56}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25"/>
    <col min="2" max="2" width="20.83203125" style="25" bestFit="1" customWidth="1"/>
    <col min="3" max="16384" width="14.5" style="25"/>
  </cols>
  <sheetData>
    <row r="1" spans="1:11" x14ac:dyDescent="0.2">
      <c r="A1" s="24" t="s">
        <v>57</v>
      </c>
      <c r="B1" s="24" t="s">
        <v>58</v>
      </c>
      <c r="C1" s="24" t="s">
        <v>59</v>
      </c>
      <c r="D1" s="24" t="s">
        <v>60</v>
      </c>
      <c r="E1" s="24" t="s">
        <v>61</v>
      </c>
      <c r="F1" s="24" t="s">
        <v>62</v>
      </c>
      <c r="G1" s="24" t="s">
        <v>63</v>
      </c>
      <c r="H1" s="24" t="s">
        <v>64</v>
      </c>
      <c r="I1" s="24" t="s">
        <v>65</v>
      </c>
      <c r="J1" s="24" t="s">
        <v>66</v>
      </c>
      <c r="K1" s="24" t="s">
        <v>67</v>
      </c>
    </row>
    <row r="2" spans="1:11" x14ac:dyDescent="0.2">
      <c r="A2" s="24" t="s">
        <v>68</v>
      </c>
      <c r="B2" s="24" t="s">
        <v>69</v>
      </c>
      <c r="C2" s="24">
        <v>1.8</v>
      </c>
      <c r="D2" s="24">
        <v>1999</v>
      </c>
      <c r="E2" s="24">
        <v>4</v>
      </c>
      <c r="F2" s="24" t="s">
        <v>70</v>
      </c>
      <c r="G2" s="24" t="s">
        <v>71</v>
      </c>
      <c r="H2" s="24">
        <v>18</v>
      </c>
      <c r="I2" s="24">
        <v>29</v>
      </c>
      <c r="J2" s="24" t="s">
        <v>5</v>
      </c>
      <c r="K2" s="24" t="s">
        <v>72</v>
      </c>
    </row>
    <row r="3" spans="1:11" x14ac:dyDescent="0.2">
      <c r="A3" s="24" t="s">
        <v>68</v>
      </c>
      <c r="B3" s="24" t="s">
        <v>69</v>
      </c>
      <c r="C3" s="24">
        <v>1.8</v>
      </c>
      <c r="D3" s="24">
        <v>1999</v>
      </c>
      <c r="E3" s="24">
        <v>4</v>
      </c>
      <c r="F3" s="24" t="s">
        <v>73</v>
      </c>
      <c r="G3" s="24" t="s">
        <v>71</v>
      </c>
      <c r="H3" s="24">
        <v>21</v>
      </c>
      <c r="I3" s="24">
        <v>29</v>
      </c>
      <c r="J3" s="24" t="s">
        <v>5</v>
      </c>
      <c r="K3" s="24" t="s">
        <v>72</v>
      </c>
    </row>
    <row r="4" spans="1:11" x14ac:dyDescent="0.2">
      <c r="A4" s="24" t="s">
        <v>68</v>
      </c>
      <c r="B4" s="24" t="s">
        <v>69</v>
      </c>
      <c r="C4" s="24">
        <v>2</v>
      </c>
      <c r="D4" s="24">
        <v>2008</v>
      </c>
      <c r="E4" s="24">
        <v>4</v>
      </c>
      <c r="F4" s="24" t="s">
        <v>74</v>
      </c>
      <c r="G4" s="24" t="s">
        <v>71</v>
      </c>
      <c r="H4" s="24">
        <v>20</v>
      </c>
      <c r="I4" s="24">
        <v>31</v>
      </c>
      <c r="J4" s="24" t="s">
        <v>5</v>
      </c>
      <c r="K4" s="24" t="s">
        <v>72</v>
      </c>
    </row>
    <row r="5" spans="1:11" x14ac:dyDescent="0.2">
      <c r="A5" s="24" t="s">
        <v>68</v>
      </c>
      <c r="B5" s="24" t="s">
        <v>69</v>
      </c>
      <c r="C5" s="24">
        <v>2</v>
      </c>
      <c r="D5" s="24">
        <v>2008</v>
      </c>
      <c r="E5" s="24">
        <v>4</v>
      </c>
      <c r="F5" s="24" t="s">
        <v>75</v>
      </c>
      <c r="G5" s="24" t="s">
        <v>71</v>
      </c>
      <c r="H5" s="24">
        <v>21</v>
      </c>
      <c r="I5" s="24">
        <v>30</v>
      </c>
      <c r="J5" s="24" t="s">
        <v>5</v>
      </c>
      <c r="K5" s="24" t="s">
        <v>72</v>
      </c>
    </row>
    <row r="6" spans="1:11" x14ac:dyDescent="0.2">
      <c r="A6" s="24" t="s">
        <v>68</v>
      </c>
      <c r="B6" s="24" t="s">
        <v>69</v>
      </c>
      <c r="C6" s="24">
        <v>2.8</v>
      </c>
      <c r="D6" s="24">
        <v>1999</v>
      </c>
      <c r="E6" s="24">
        <v>6</v>
      </c>
      <c r="F6" s="24" t="s">
        <v>70</v>
      </c>
      <c r="G6" s="24" t="s">
        <v>71</v>
      </c>
      <c r="H6" s="24">
        <v>16</v>
      </c>
      <c r="I6" s="24">
        <v>26</v>
      </c>
      <c r="J6" s="24" t="s">
        <v>5</v>
      </c>
      <c r="K6" s="24" t="s">
        <v>72</v>
      </c>
    </row>
    <row r="7" spans="1:11" x14ac:dyDescent="0.2">
      <c r="A7" s="24" t="s">
        <v>68</v>
      </c>
      <c r="B7" s="24" t="s">
        <v>69</v>
      </c>
      <c r="C7" s="24">
        <v>2.8</v>
      </c>
      <c r="D7" s="24">
        <v>1999</v>
      </c>
      <c r="E7" s="24">
        <v>6</v>
      </c>
      <c r="F7" s="24" t="s">
        <v>73</v>
      </c>
      <c r="G7" s="24" t="s">
        <v>71</v>
      </c>
      <c r="H7" s="24">
        <v>18</v>
      </c>
      <c r="I7" s="24">
        <v>26</v>
      </c>
      <c r="J7" s="24" t="s">
        <v>5</v>
      </c>
      <c r="K7" s="24" t="s">
        <v>72</v>
      </c>
    </row>
    <row r="8" spans="1:11" x14ac:dyDescent="0.2">
      <c r="A8" s="24" t="s">
        <v>68</v>
      </c>
      <c r="B8" s="24" t="s">
        <v>69</v>
      </c>
      <c r="C8" s="24">
        <v>3.1</v>
      </c>
      <c r="D8" s="24">
        <v>2008</v>
      </c>
      <c r="E8" s="24">
        <v>6</v>
      </c>
      <c r="F8" s="24" t="s">
        <v>75</v>
      </c>
      <c r="G8" s="24" t="s">
        <v>71</v>
      </c>
      <c r="H8" s="24">
        <v>18</v>
      </c>
      <c r="I8" s="24">
        <v>27</v>
      </c>
      <c r="J8" s="24" t="s">
        <v>5</v>
      </c>
      <c r="K8" s="24" t="s">
        <v>72</v>
      </c>
    </row>
    <row r="9" spans="1:11" x14ac:dyDescent="0.2">
      <c r="A9" s="24" t="s">
        <v>68</v>
      </c>
      <c r="B9" s="24" t="s">
        <v>76</v>
      </c>
      <c r="C9" s="24">
        <v>1.8</v>
      </c>
      <c r="D9" s="24">
        <v>1999</v>
      </c>
      <c r="E9" s="24">
        <v>4</v>
      </c>
      <c r="F9" s="24" t="s">
        <v>73</v>
      </c>
      <c r="G9" s="24">
        <v>4</v>
      </c>
      <c r="H9" s="24">
        <v>18</v>
      </c>
      <c r="I9" s="24">
        <v>26</v>
      </c>
      <c r="J9" s="24" t="s">
        <v>5</v>
      </c>
      <c r="K9" s="24" t="s">
        <v>72</v>
      </c>
    </row>
    <row r="10" spans="1:11" x14ac:dyDescent="0.2">
      <c r="A10" s="24" t="s">
        <v>68</v>
      </c>
      <c r="B10" s="24" t="s">
        <v>76</v>
      </c>
      <c r="C10" s="24">
        <v>1.8</v>
      </c>
      <c r="D10" s="24">
        <v>1999</v>
      </c>
      <c r="E10" s="24">
        <v>4</v>
      </c>
      <c r="F10" s="24" t="s">
        <v>70</v>
      </c>
      <c r="G10" s="24">
        <v>4</v>
      </c>
      <c r="H10" s="24">
        <v>16</v>
      </c>
      <c r="I10" s="24">
        <v>25</v>
      </c>
      <c r="J10" s="24" t="s">
        <v>5</v>
      </c>
      <c r="K10" s="24" t="s">
        <v>72</v>
      </c>
    </row>
    <row r="11" spans="1:11" x14ac:dyDescent="0.2">
      <c r="A11" s="24" t="s">
        <v>68</v>
      </c>
      <c r="B11" s="24" t="s">
        <v>76</v>
      </c>
      <c r="C11" s="24">
        <v>2</v>
      </c>
      <c r="D11" s="24">
        <v>2008</v>
      </c>
      <c r="E11" s="24">
        <v>4</v>
      </c>
      <c r="F11" s="24" t="s">
        <v>74</v>
      </c>
      <c r="G11" s="24">
        <v>4</v>
      </c>
      <c r="H11" s="24">
        <v>20</v>
      </c>
      <c r="I11" s="24">
        <v>28</v>
      </c>
      <c r="J11" s="24" t="s">
        <v>5</v>
      </c>
      <c r="K11" s="24" t="s">
        <v>72</v>
      </c>
    </row>
    <row r="12" spans="1:11" x14ac:dyDescent="0.2">
      <c r="A12" s="24" t="s">
        <v>68</v>
      </c>
      <c r="B12" s="24" t="s">
        <v>76</v>
      </c>
      <c r="C12" s="24">
        <v>2</v>
      </c>
      <c r="D12" s="24">
        <v>2008</v>
      </c>
      <c r="E12" s="24">
        <v>4</v>
      </c>
      <c r="F12" s="24" t="s">
        <v>77</v>
      </c>
      <c r="G12" s="24">
        <v>4</v>
      </c>
      <c r="H12" s="24">
        <v>19</v>
      </c>
      <c r="I12" s="24">
        <v>27</v>
      </c>
      <c r="J12" s="24" t="s">
        <v>5</v>
      </c>
      <c r="K12" s="24" t="s">
        <v>72</v>
      </c>
    </row>
    <row r="13" spans="1:11" x14ac:dyDescent="0.2">
      <c r="A13" s="24" t="s">
        <v>68</v>
      </c>
      <c r="B13" s="24" t="s">
        <v>76</v>
      </c>
      <c r="C13" s="24">
        <v>2.8</v>
      </c>
      <c r="D13" s="24">
        <v>1999</v>
      </c>
      <c r="E13" s="24">
        <v>6</v>
      </c>
      <c r="F13" s="24" t="s">
        <v>70</v>
      </c>
      <c r="G13" s="24">
        <v>4</v>
      </c>
      <c r="H13" s="24">
        <v>15</v>
      </c>
      <c r="I13" s="24">
        <v>25</v>
      </c>
      <c r="J13" s="24" t="s">
        <v>5</v>
      </c>
      <c r="K13" s="24" t="s">
        <v>72</v>
      </c>
    </row>
    <row r="14" spans="1:11" x14ac:dyDescent="0.2">
      <c r="A14" s="24" t="s">
        <v>68</v>
      </c>
      <c r="B14" s="24" t="s">
        <v>76</v>
      </c>
      <c r="C14" s="24">
        <v>2.8</v>
      </c>
      <c r="D14" s="24">
        <v>1999</v>
      </c>
      <c r="E14" s="24">
        <v>6</v>
      </c>
      <c r="F14" s="24" t="s">
        <v>73</v>
      </c>
      <c r="G14" s="24">
        <v>4</v>
      </c>
      <c r="H14" s="24">
        <v>17</v>
      </c>
      <c r="I14" s="24">
        <v>25</v>
      </c>
      <c r="J14" s="24" t="s">
        <v>5</v>
      </c>
      <c r="K14" s="24" t="s">
        <v>72</v>
      </c>
    </row>
    <row r="15" spans="1:11" x14ac:dyDescent="0.2">
      <c r="A15" s="24" t="s">
        <v>68</v>
      </c>
      <c r="B15" s="24" t="s">
        <v>76</v>
      </c>
      <c r="C15" s="24">
        <v>3.1</v>
      </c>
      <c r="D15" s="24">
        <v>2008</v>
      </c>
      <c r="E15" s="24">
        <v>6</v>
      </c>
      <c r="F15" s="24" t="s">
        <v>77</v>
      </c>
      <c r="G15" s="24">
        <v>4</v>
      </c>
      <c r="H15" s="24">
        <v>17</v>
      </c>
      <c r="I15" s="24">
        <v>25</v>
      </c>
      <c r="J15" s="24" t="s">
        <v>5</v>
      </c>
      <c r="K15" s="24" t="s">
        <v>72</v>
      </c>
    </row>
    <row r="16" spans="1:11" x14ac:dyDescent="0.2">
      <c r="A16" s="24" t="s">
        <v>68</v>
      </c>
      <c r="B16" s="24" t="s">
        <v>76</v>
      </c>
      <c r="C16" s="24">
        <v>3.1</v>
      </c>
      <c r="D16" s="24">
        <v>2008</v>
      </c>
      <c r="E16" s="24">
        <v>6</v>
      </c>
      <c r="F16" s="24" t="s">
        <v>74</v>
      </c>
      <c r="G16" s="24">
        <v>4</v>
      </c>
      <c r="H16" s="24">
        <v>15</v>
      </c>
      <c r="I16" s="24">
        <v>25</v>
      </c>
      <c r="J16" s="24" t="s">
        <v>5</v>
      </c>
      <c r="K16" s="24" t="s">
        <v>72</v>
      </c>
    </row>
    <row r="17" spans="1:11" x14ac:dyDescent="0.2">
      <c r="A17" s="24" t="s">
        <v>68</v>
      </c>
      <c r="B17" s="24" t="s">
        <v>78</v>
      </c>
      <c r="C17" s="24">
        <v>2.8</v>
      </c>
      <c r="D17" s="24">
        <v>1999</v>
      </c>
      <c r="E17" s="24">
        <v>6</v>
      </c>
      <c r="F17" s="24" t="s">
        <v>70</v>
      </c>
      <c r="G17" s="24">
        <v>4</v>
      </c>
      <c r="H17" s="24">
        <v>15</v>
      </c>
      <c r="I17" s="24">
        <v>24</v>
      </c>
      <c r="J17" s="24" t="s">
        <v>5</v>
      </c>
      <c r="K17" s="24" t="s">
        <v>79</v>
      </c>
    </row>
    <row r="18" spans="1:11" x14ac:dyDescent="0.2">
      <c r="A18" s="24" t="s">
        <v>68</v>
      </c>
      <c r="B18" s="24" t="s">
        <v>78</v>
      </c>
      <c r="C18" s="24">
        <v>3.1</v>
      </c>
      <c r="D18" s="24">
        <v>2008</v>
      </c>
      <c r="E18" s="24">
        <v>6</v>
      </c>
      <c r="F18" s="24" t="s">
        <v>77</v>
      </c>
      <c r="G18" s="24">
        <v>4</v>
      </c>
      <c r="H18" s="24">
        <v>17</v>
      </c>
      <c r="I18" s="24">
        <v>25</v>
      </c>
      <c r="J18" s="24" t="s">
        <v>5</v>
      </c>
      <c r="K18" s="24" t="s">
        <v>79</v>
      </c>
    </row>
    <row r="19" spans="1:11" x14ac:dyDescent="0.2">
      <c r="A19" s="24" t="s">
        <v>68</v>
      </c>
      <c r="B19" s="24" t="s">
        <v>78</v>
      </c>
      <c r="C19" s="24">
        <v>4.2</v>
      </c>
      <c r="D19" s="24">
        <v>2008</v>
      </c>
      <c r="E19" s="24">
        <v>8</v>
      </c>
      <c r="F19" s="24" t="s">
        <v>77</v>
      </c>
      <c r="G19" s="24">
        <v>4</v>
      </c>
      <c r="H19" s="24">
        <v>16</v>
      </c>
      <c r="I19" s="24">
        <v>23</v>
      </c>
      <c r="J19" s="24" t="s">
        <v>5</v>
      </c>
      <c r="K19" s="24" t="s">
        <v>79</v>
      </c>
    </row>
    <row r="20" spans="1:11" x14ac:dyDescent="0.2">
      <c r="A20" s="24" t="s">
        <v>80</v>
      </c>
      <c r="B20" s="24" t="s">
        <v>81</v>
      </c>
      <c r="C20" s="24">
        <v>5.3</v>
      </c>
      <c r="D20" s="24">
        <v>2008</v>
      </c>
      <c r="E20" s="24">
        <v>8</v>
      </c>
      <c r="F20" s="24" t="s">
        <v>82</v>
      </c>
      <c r="G20" s="24" t="s">
        <v>83</v>
      </c>
      <c r="H20" s="24">
        <v>14</v>
      </c>
      <c r="I20" s="24">
        <v>20</v>
      </c>
      <c r="J20" s="24" t="s">
        <v>83</v>
      </c>
      <c r="K20" s="24" t="s">
        <v>84</v>
      </c>
    </row>
    <row r="21" spans="1:11" x14ac:dyDescent="0.2">
      <c r="A21" s="24" t="s">
        <v>80</v>
      </c>
      <c r="B21" s="24" t="s">
        <v>81</v>
      </c>
      <c r="C21" s="24">
        <v>5.3</v>
      </c>
      <c r="D21" s="24">
        <v>2008</v>
      </c>
      <c r="E21" s="24">
        <v>8</v>
      </c>
      <c r="F21" s="24" t="s">
        <v>82</v>
      </c>
      <c r="G21" s="24" t="s">
        <v>83</v>
      </c>
      <c r="H21" s="24">
        <v>11</v>
      </c>
      <c r="I21" s="24">
        <v>15</v>
      </c>
      <c r="J21" s="24" t="s">
        <v>85</v>
      </c>
      <c r="K21" s="24" t="s">
        <v>84</v>
      </c>
    </row>
    <row r="22" spans="1:11" x14ac:dyDescent="0.2">
      <c r="A22" s="24" t="s">
        <v>80</v>
      </c>
      <c r="B22" s="24" t="s">
        <v>81</v>
      </c>
      <c r="C22" s="24">
        <v>5.3</v>
      </c>
      <c r="D22" s="24">
        <v>2008</v>
      </c>
      <c r="E22" s="24">
        <v>8</v>
      </c>
      <c r="F22" s="24" t="s">
        <v>82</v>
      </c>
      <c r="G22" s="24" t="s">
        <v>83</v>
      </c>
      <c r="H22" s="24">
        <v>14</v>
      </c>
      <c r="I22" s="24">
        <v>20</v>
      </c>
      <c r="J22" s="24" t="s">
        <v>83</v>
      </c>
      <c r="K22" s="24" t="s">
        <v>84</v>
      </c>
    </row>
    <row r="23" spans="1:11" x14ac:dyDescent="0.2">
      <c r="A23" s="24" t="s">
        <v>80</v>
      </c>
      <c r="B23" s="24" t="s">
        <v>81</v>
      </c>
      <c r="C23" s="24">
        <v>5.7</v>
      </c>
      <c r="D23" s="24">
        <v>1999</v>
      </c>
      <c r="E23" s="24">
        <v>8</v>
      </c>
      <c r="F23" s="24" t="s">
        <v>82</v>
      </c>
      <c r="G23" s="24" t="s">
        <v>83</v>
      </c>
      <c r="H23" s="24">
        <v>13</v>
      </c>
      <c r="I23" s="24">
        <v>17</v>
      </c>
      <c r="J23" s="24" t="s">
        <v>83</v>
      </c>
      <c r="K23" s="24" t="s">
        <v>84</v>
      </c>
    </row>
    <row r="24" spans="1:11" x14ac:dyDescent="0.2">
      <c r="A24" s="24" t="s">
        <v>80</v>
      </c>
      <c r="B24" s="24" t="s">
        <v>81</v>
      </c>
      <c r="C24" s="24">
        <v>6</v>
      </c>
      <c r="D24" s="24">
        <v>2008</v>
      </c>
      <c r="E24" s="24">
        <v>8</v>
      </c>
      <c r="F24" s="24" t="s">
        <v>82</v>
      </c>
      <c r="G24" s="24" t="s">
        <v>83</v>
      </c>
      <c r="H24" s="24">
        <v>12</v>
      </c>
      <c r="I24" s="24">
        <v>17</v>
      </c>
      <c r="J24" s="24" t="s">
        <v>83</v>
      </c>
      <c r="K24" s="24" t="s">
        <v>84</v>
      </c>
    </row>
    <row r="25" spans="1:11" x14ac:dyDescent="0.2">
      <c r="A25" s="24" t="s">
        <v>80</v>
      </c>
      <c r="B25" s="24" t="s">
        <v>86</v>
      </c>
      <c r="C25" s="24">
        <v>5.7</v>
      </c>
      <c r="D25" s="24">
        <v>1999</v>
      </c>
      <c r="E25" s="24">
        <v>8</v>
      </c>
      <c r="F25" s="24" t="s">
        <v>74</v>
      </c>
      <c r="G25" s="24" t="s">
        <v>83</v>
      </c>
      <c r="H25" s="24">
        <v>16</v>
      </c>
      <c r="I25" s="24">
        <v>26</v>
      </c>
      <c r="J25" s="24" t="s">
        <v>5</v>
      </c>
      <c r="K25" s="24" t="s">
        <v>87</v>
      </c>
    </row>
    <row r="26" spans="1:11" x14ac:dyDescent="0.2">
      <c r="A26" s="24" t="s">
        <v>80</v>
      </c>
      <c r="B26" s="24" t="s">
        <v>86</v>
      </c>
      <c r="C26" s="24">
        <v>5.7</v>
      </c>
      <c r="D26" s="24">
        <v>1999</v>
      </c>
      <c r="E26" s="24">
        <v>8</v>
      </c>
      <c r="F26" s="24" t="s">
        <v>82</v>
      </c>
      <c r="G26" s="24" t="s">
        <v>83</v>
      </c>
      <c r="H26" s="24">
        <v>15</v>
      </c>
      <c r="I26" s="24">
        <v>23</v>
      </c>
      <c r="J26" s="24" t="s">
        <v>5</v>
      </c>
      <c r="K26" s="24" t="s">
        <v>87</v>
      </c>
    </row>
    <row r="27" spans="1:11" x14ac:dyDescent="0.2">
      <c r="A27" s="24" t="s">
        <v>80</v>
      </c>
      <c r="B27" s="24" t="s">
        <v>86</v>
      </c>
      <c r="C27" s="24">
        <v>6.2</v>
      </c>
      <c r="D27" s="24">
        <v>2008</v>
      </c>
      <c r="E27" s="24">
        <v>8</v>
      </c>
      <c r="F27" s="24" t="s">
        <v>74</v>
      </c>
      <c r="G27" s="24" t="s">
        <v>83</v>
      </c>
      <c r="H27" s="24">
        <v>16</v>
      </c>
      <c r="I27" s="24">
        <v>26</v>
      </c>
      <c r="J27" s="24" t="s">
        <v>5</v>
      </c>
      <c r="K27" s="24" t="s">
        <v>87</v>
      </c>
    </row>
    <row r="28" spans="1:11" x14ac:dyDescent="0.2">
      <c r="A28" s="24" t="s">
        <v>80</v>
      </c>
      <c r="B28" s="24" t="s">
        <v>86</v>
      </c>
      <c r="C28" s="24">
        <v>6.2</v>
      </c>
      <c r="D28" s="24">
        <v>2008</v>
      </c>
      <c r="E28" s="24">
        <v>8</v>
      </c>
      <c r="F28" s="24" t="s">
        <v>77</v>
      </c>
      <c r="G28" s="24" t="s">
        <v>83</v>
      </c>
      <c r="H28" s="24">
        <v>15</v>
      </c>
      <c r="I28" s="24">
        <v>25</v>
      </c>
      <c r="J28" s="24" t="s">
        <v>5</v>
      </c>
      <c r="K28" s="24" t="s">
        <v>87</v>
      </c>
    </row>
    <row r="29" spans="1:11" x14ac:dyDescent="0.2">
      <c r="A29" s="24" t="s">
        <v>80</v>
      </c>
      <c r="B29" s="24" t="s">
        <v>86</v>
      </c>
      <c r="C29" s="24">
        <v>7</v>
      </c>
      <c r="D29" s="24">
        <v>2008</v>
      </c>
      <c r="E29" s="24">
        <v>8</v>
      </c>
      <c r="F29" s="24" t="s">
        <v>74</v>
      </c>
      <c r="G29" s="24" t="s">
        <v>83</v>
      </c>
      <c r="H29" s="24">
        <v>15</v>
      </c>
      <c r="I29" s="24">
        <v>24</v>
      </c>
      <c r="J29" s="24" t="s">
        <v>5</v>
      </c>
      <c r="K29" s="24" t="s">
        <v>87</v>
      </c>
    </row>
    <row r="30" spans="1:11" x14ac:dyDescent="0.2">
      <c r="A30" s="24" t="s">
        <v>80</v>
      </c>
      <c r="B30" s="24" t="s">
        <v>88</v>
      </c>
      <c r="C30" s="24">
        <v>5.3</v>
      </c>
      <c r="D30" s="24">
        <v>2008</v>
      </c>
      <c r="E30" s="24">
        <v>8</v>
      </c>
      <c r="F30" s="24" t="s">
        <v>82</v>
      </c>
      <c r="G30" s="24">
        <v>4</v>
      </c>
      <c r="H30" s="24">
        <v>14</v>
      </c>
      <c r="I30" s="24">
        <v>19</v>
      </c>
      <c r="J30" s="24" t="s">
        <v>83</v>
      </c>
      <c r="K30" s="24" t="s">
        <v>84</v>
      </c>
    </row>
    <row r="31" spans="1:11" x14ac:dyDescent="0.2">
      <c r="A31" s="24" t="s">
        <v>80</v>
      </c>
      <c r="B31" s="24" t="s">
        <v>88</v>
      </c>
      <c r="C31" s="24">
        <v>5.3</v>
      </c>
      <c r="D31" s="24">
        <v>2008</v>
      </c>
      <c r="E31" s="24">
        <v>8</v>
      </c>
      <c r="F31" s="24" t="s">
        <v>82</v>
      </c>
      <c r="G31" s="24">
        <v>4</v>
      </c>
      <c r="H31" s="24">
        <v>11</v>
      </c>
      <c r="I31" s="24">
        <v>14</v>
      </c>
      <c r="J31" s="24" t="s">
        <v>85</v>
      </c>
      <c r="K31" s="24" t="s">
        <v>84</v>
      </c>
    </row>
    <row r="32" spans="1:11" x14ac:dyDescent="0.2">
      <c r="A32" s="24" t="s">
        <v>80</v>
      </c>
      <c r="B32" s="24" t="s">
        <v>88</v>
      </c>
      <c r="C32" s="24">
        <v>5.7</v>
      </c>
      <c r="D32" s="24">
        <v>1999</v>
      </c>
      <c r="E32" s="24">
        <v>8</v>
      </c>
      <c r="F32" s="24" t="s">
        <v>82</v>
      </c>
      <c r="G32" s="24">
        <v>4</v>
      </c>
      <c r="H32" s="24">
        <v>11</v>
      </c>
      <c r="I32" s="24">
        <v>15</v>
      </c>
      <c r="J32" s="24" t="s">
        <v>83</v>
      </c>
      <c r="K32" s="24" t="s">
        <v>84</v>
      </c>
    </row>
    <row r="33" spans="1:11" x14ac:dyDescent="0.2">
      <c r="A33" s="24" t="s">
        <v>80</v>
      </c>
      <c r="B33" s="24" t="s">
        <v>88</v>
      </c>
      <c r="C33" s="24">
        <v>6.5</v>
      </c>
      <c r="D33" s="24">
        <v>1999</v>
      </c>
      <c r="E33" s="24">
        <v>8</v>
      </c>
      <c r="F33" s="24" t="s">
        <v>82</v>
      </c>
      <c r="G33" s="24">
        <v>4</v>
      </c>
      <c r="H33" s="24">
        <v>14</v>
      </c>
      <c r="I33" s="24">
        <v>17</v>
      </c>
      <c r="J33" s="24" t="s">
        <v>89</v>
      </c>
      <c r="K33" s="24" t="s">
        <v>84</v>
      </c>
    </row>
    <row r="34" spans="1:11" x14ac:dyDescent="0.2">
      <c r="A34" s="24" t="s">
        <v>80</v>
      </c>
      <c r="B34" s="24" t="s">
        <v>90</v>
      </c>
      <c r="C34" s="24">
        <v>2.4</v>
      </c>
      <c r="D34" s="24">
        <v>1999</v>
      </c>
      <c r="E34" s="24">
        <v>4</v>
      </c>
      <c r="F34" s="24" t="s">
        <v>82</v>
      </c>
      <c r="G34" s="24" t="s">
        <v>71</v>
      </c>
      <c r="H34" s="24">
        <v>19</v>
      </c>
      <c r="I34" s="24">
        <v>27</v>
      </c>
      <c r="J34" s="24" t="s">
        <v>83</v>
      </c>
      <c r="K34" s="24" t="s">
        <v>79</v>
      </c>
    </row>
    <row r="35" spans="1:11" x14ac:dyDescent="0.2">
      <c r="A35" s="24" t="s">
        <v>80</v>
      </c>
      <c r="B35" s="24" t="s">
        <v>90</v>
      </c>
      <c r="C35" s="24">
        <v>2.4</v>
      </c>
      <c r="D35" s="24">
        <v>2008</v>
      </c>
      <c r="E35" s="24">
        <v>4</v>
      </c>
      <c r="F35" s="24" t="s">
        <v>82</v>
      </c>
      <c r="G35" s="24" t="s">
        <v>71</v>
      </c>
      <c r="H35" s="24">
        <v>22</v>
      </c>
      <c r="I35" s="24">
        <v>30</v>
      </c>
      <c r="J35" s="24" t="s">
        <v>83</v>
      </c>
      <c r="K35" s="24" t="s">
        <v>79</v>
      </c>
    </row>
    <row r="36" spans="1:11" x14ac:dyDescent="0.2">
      <c r="A36" s="24" t="s">
        <v>80</v>
      </c>
      <c r="B36" s="24" t="s">
        <v>90</v>
      </c>
      <c r="C36" s="24">
        <v>3.1</v>
      </c>
      <c r="D36" s="24">
        <v>1999</v>
      </c>
      <c r="E36" s="24">
        <v>6</v>
      </c>
      <c r="F36" s="24" t="s">
        <v>82</v>
      </c>
      <c r="G36" s="24" t="s">
        <v>71</v>
      </c>
      <c r="H36" s="24">
        <v>18</v>
      </c>
      <c r="I36" s="24">
        <v>26</v>
      </c>
      <c r="J36" s="24" t="s">
        <v>83</v>
      </c>
      <c r="K36" s="24" t="s">
        <v>79</v>
      </c>
    </row>
    <row r="37" spans="1:11" x14ac:dyDescent="0.2">
      <c r="A37" s="24" t="s">
        <v>80</v>
      </c>
      <c r="B37" s="24" t="s">
        <v>90</v>
      </c>
      <c r="C37" s="24">
        <v>3.5</v>
      </c>
      <c r="D37" s="24">
        <v>2008</v>
      </c>
      <c r="E37" s="24">
        <v>6</v>
      </c>
      <c r="F37" s="24" t="s">
        <v>82</v>
      </c>
      <c r="G37" s="24" t="s">
        <v>71</v>
      </c>
      <c r="H37" s="24">
        <v>18</v>
      </c>
      <c r="I37" s="24">
        <v>29</v>
      </c>
      <c r="J37" s="24" t="s">
        <v>83</v>
      </c>
      <c r="K37" s="24" t="s">
        <v>79</v>
      </c>
    </row>
    <row r="38" spans="1:11" x14ac:dyDescent="0.2">
      <c r="A38" s="24" t="s">
        <v>80</v>
      </c>
      <c r="B38" s="24" t="s">
        <v>90</v>
      </c>
      <c r="C38" s="24">
        <v>3.6</v>
      </c>
      <c r="D38" s="24">
        <v>2008</v>
      </c>
      <c r="E38" s="24">
        <v>6</v>
      </c>
      <c r="F38" s="24" t="s">
        <v>77</v>
      </c>
      <c r="G38" s="24" t="s">
        <v>71</v>
      </c>
      <c r="H38" s="24">
        <v>17</v>
      </c>
      <c r="I38" s="24">
        <v>26</v>
      </c>
      <c r="J38" s="24" t="s">
        <v>83</v>
      </c>
      <c r="K38" s="24" t="s">
        <v>79</v>
      </c>
    </row>
    <row r="39" spans="1:11" x14ac:dyDescent="0.2">
      <c r="A39" s="24" t="s">
        <v>91</v>
      </c>
      <c r="B39" s="24" t="s">
        <v>92</v>
      </c>
      <c r="C39" s="24">
        <v>2.4</v>
      </c>
      <c r="D39" s="24">
        <v>1999</v>
      </c>
      <c r="E39" s="24">
        <v>4</v>
      </c>
      <c r="F39" s="24" t="s">
        <v>93</v>
      </c>
      <c r="G39" s="24" t="s">
        <v>71</v>
      </c>
      <c r="H39" s="24">
        <v>18</v>
      </c>
      <c r="I39" s="24">
        <v>24</v>
      </c>
      <c r="J39" s="24" t="s">
        <v>83</v>
      </c>
      <c r="K39" s="24" t="s">
        <v>94</v>
      </c>
    </row>
    <row r="40" spans="1:11" x14ac:dyDescent="0.2">
      <c r="A40" s="24" t="s">
        <v>91</v>
      </c>
      <c r="B40" s="24" t="s">
        <v>92</v>
      </c>
      <c r="C40" s="24">
        <v>3</v>
      </c>
      <c r="D40" s="24">
        <v>1999</v>
      </c>
      <c r="E40" s="24">
        <v>6</v>
      </c>
      <c r="F40" s="24" t="s">
        <v>82</v>
      </c>
      <c r="G40" s="24" t="s">
        <v>71</v>
      </c>
      <c r="H40" s="24">
        <v>17</v>
      </c>
      <c r="I40" s="24">
        <v>24</v>
      </c>
      <c r="J40" s="24" t="s">
        <v>83</v>
      </c>
      <c r="K40" s="24" t="s">
        <v>94</v>
      </c>
    </row>
    <row r="41" spans="1:11" x14ac:dyDescent="0.2">
      <c r="A41" s="24" t="s">
        <v>91</v>
      </c>
      <c r="B41" s="24" t="s">
        <v>92</v>
      </c>
      <c r="C41" s="24">
        <v>3.3</v>
      </c>
      <c r="D41" s="24">
        <v>1999</v>
      </c>
      <c r="E41" s="24">
        <v>6</v>
      </c>
      <c r="F41" s="24" t="s">
        <v>82</v>
      </c>
      <c r="G41" s="24" t="s">
        <v>71</v>
      </c>
      <c r="H41" s="24">
        <v>16</v>
      </c>
      <c r="I41" s="24">
        <v>22</v>
      </c>
      <c r="J41" s="24" t="s">
        <v>83</v>
      </c>
      <c r="K41" s="24" t="s">
        <v>94</v>
      </c>
    </row>
    <row r="42" spans="1:11" x14ac:dyDescent="0.2">
      <c r="A42" s="24" t="s">
        <v>91</v>
      </c>
      <c r="B42" s="24" t="s">
        <v>92</v>
      </c>
      <c r="C42" s="24">
        <v>3.3</v>
      </c>
      <c r="D42" s="24">
        <v>1999</v>
      </c>
      <c r="E42" s="24">
        <v>6</v>
      </c>
      <c r="F42" s="24" t="s">
        <v>82</v>
      </c>
      <c r="G42" s="24" t="s">
        <v>71</v>
      </c>
      <c r="H42" s="24">
        <v>16</v>
      </c>
      <c r="I42" s="24">
        <v>22</v>
      </c>
      <c r="J42" s="24" t="s">
        <v>83</v>
      </c>
      <c r="K42" s="24" t="s">
        <v>94</v>
      </c>
    </row>
    <row r="43" spans="1:11" x14ac:dyDescent="0.2">
      <c r="A43" s="24" t="s">
        <v>91</v>
      </c>
      <c r="B43" s="24" t="s">
        <v>92</v>
      </c>
      <c r="C43" s="24">
        <v>3.3</v>
      </c>
      <c r="D43" s="24">
        <v>2008</v>
      </c>
      <c r="E43" s="24">
        <v>6</v>
      </c>
      <c r="F43" s="24" t="s">
        <v>82</v>
      </c>
      <c r="G43" s="24" t="s">
        <v>71</v>
      </c>
      <c r="H43" s="24">
        <v>17</v>
      </c>
      <c r="I43" s="24">
        <v>24</v>
      </c>
      <c r="J43" s="24" t="s">
        <v>83</v>
      </c>
      <c r="K43" s="24" t="s">
        <v>94</v>
      </c>
    </row>
    <row r="44" spans="1:11" x14ac:dyDescent="0.2">
      <c r="A44" s="24" t="s">
        <v>91</v>
      </c>
      <c r="B44" s="24" t="s">
        <v>92</v>
      </c>
      <c r="C44" s="24">
        <v>3.3</v>
      </c>
      <c r="D44" s="24">
        <v>2008</v>
      </c>
      <c r="E44" s="24">
        <v>6</v>
      </c>
      <c r="F44" s="24" t="s">
        <v>82</v>
      </c>
      <c r="G44" s="24" t="s">
        <v>71</v>
      </c>
      <c r="H44" s="24">
        <v>17</v>
      </c>
      <c r="I44" s="24">
        <v>24</v>
      </c>
      <c r="J44" s="24" t="s">
        <v>83</v>
      </c>
      <c r="K44" s="24" t="s">
        <v>94</v>
      </c>
    </row>
    <row r="45" spans="1:11" x14ac:dyDescent="0.2">
      <c r="A45" s="24" t="s">
        <v>91</v>
      </c>
      <c r="B45" s="24" t="s">
        <v>92</v>
      </c>
      <c r="C45" s="24">
        <v>3.3</v>
      </c>
      <c r="D45" s="24">
        <v>2008</v>
      </c>
      <c r="E45" s="24">
        <v>6</v>
      </c>
      <c r="F45" s="24" t="s">
        <v>82</v>
      </c>
      <c r="G45" s="24" t="s">
        <v>71</v>
      </c>
      <c r="H45" s="24">
        <v>11</v>
      </c>
      <c r="I45" s="24">
        <v>17</v>
      </c>
      <c r="J45" s="24" t="s">
        <v>85</v>
      </c>
      <c r="K45" s="24" t="s">
        <v>94</v>
      </c>
    </row>
    <row r="46" spans="1:11" x14ac:dyDescent="0.2">
      <c r="A46" s="24" t="s">
        <v>91</v>
      </c>
      <c r="B46" s="24" t="s">
        <v>92</v>
      </c>
      <c r="C46" s="24">
        <v>3.8</v>
      </c>
      <c r="D46" s="24">
        <v>1999</v>
      </c>
      <c r="E46" s="24">
        <v>6</v>
      </c>
      <c r="F46" s="24" t="s">
        <v>82</v>
      </c>
      <c r="G46" s="24" t="s">
        <v>71</v>
      </c>
      <c r="H46" s="24">
        <v>15</v>
      </c>
      <c r="I46" s="24">
        <v>22</v>
      </c>
      <c r="J46" s="24" t="s">
        <v>83</v>
      </c>
      <c r="K46" s="24" t="s">
        <v>94</v>
      </c>
    </row>
    <row r="47" spans="1:11" x14ac:dyDescent="0.2">
      <c r="A47" s="24" t="s">
        <v>91</v>
      </c>
      <c r="B47" s="24" t="s">
        <v>92</v>
      </c>
      <c r="C47" s="24">
        <v>3.8</v>
      </c>
      <c r="D47" s="24">
        <v>1999</v>
      </c>
      <c r="E47" s="24">
        <v>6</v>
      </c>
      <c r="F47" s="24" t="s">
        <v>82</v>
      </c>
      <c r="G47" s="24" t="s">
        <v>71</v>
      </c>
      <c r="H47" s="24">
        <v>15</v>
      </c>
      <c r="I47" s="24">
        <v>21</v>
      </c>
      <c r="J47" s="24" t="s">
        <v>83</v>
      </c>
      <c r="K47" s="24" t="s">
        <v>94</v>
      </c>
    </row>
    <row r="48" spans="1:11" x14ac:dyDescent="0.2">
      <c r="A48" s="24" t="s">
        <v>91</v>
      </c>
      <c r="B48" s="24" t="s">
        <v>92</v>
      </c>
      <c r="C48" s="24">
        <v>3.8</v>
      </c>
      <c r="D48" s="24">
        <v>2008</v>
      </c>
      <c r="E48" s="24">
        <v>6</v>
      </c>
      <c r="F48" s="24" t="s">
        <v>95</v>
      </c>
      <c r="G48" s="24" t="s">
        <v>71</v>
      </c>
      <c r="H48" s="24">
        <v>16</v>
      </c>
      <c r="I48" s="24">
        <v>23</v>
      </c>
      <c r="J48" s="24" t="s">
        <v>83</v>
      </c>
      <c r="K48" s="24" t="s">
        <v>94</v>
      </c>
    </row>
    <row r="49" spans="1:11" x14ac:dyDescent="0.2">
      <c r="A49" s="24" t="s">
        <v>91</v>
      </c>
      <c r="B49" s="24" t="s">
        <v>92</v>
      </c>
      <c r="C49" s="24">
        <v>4</v>
      </c>
      <c r="D49" s="24">
        <v>2008</v>
      </c>
      <c r="E49" s="24">
        <v>6</v>
      </c>
      <c r="F49" s="24" t="s">
        <v>95</v>
      </c>
      <c r="G49" s="24" t="s">
        <v>71</v>
      </c>
      <c r="H49" s="24">
        <v>16</v>
      </c>
      <c r="I49" s="24">
        <v>23</v>
      </c>
      <c r="J49" s="24" t="s">
        <v>83</v>
      </c>
      <c r="K49" s="24" t="s">
        <v>94</v>
      </c>
    </row>
    <row r="50" spans="1:11" x14ac:dyDescent="0.2">
      <c r="A50" s="24" t="s">
        <v>91</v>
      </c>
      <c r="B50" s="24" t="s">
        <v>96</v>
      </c>
      <c r="C50" s="24">
        <v>3.7</v>
      </c>
      <c r="D50" s="24">
        <v>2008</v>
      </c>
      <c r="E50" s="24">
        <v>6</v>
      </c>
      <c r="F50" s="24" t="s">
        <v>74</v>
      </c>
      <c r="G50" s="24">
        <v>4</v>
      </c>
      <c r="H50" s="24">
        <v>15</v>
      </c>
      <c r="I50" s="24">
        <v>19</v>
      </c>
      <c r="J50" s="24" t="s">
        <v>83</v>
      </c>
      <c r="K50" s="24" t="s">
        <v>97</v>
      </c>
    </row>
    <row r="51" spans="1:11" x14ac:dyDescent="0.2">
      <c r="A51" s="24" t="s">
        <v>91</v>
      </c>
      <c r="B51" s="24" t="s">
        <v>96</v>
      </c>
      <c r="C51" s="24">
        <v>3.7</v>
      </c>
      <c r="D51" s="24">
        <v>2008</v>
      </c>
      <c r="E51" s="24">
        <v>6</v>
      </c>
      <c r="F51" s="24" t="s">
        <v>82</v>
      </c>
      <c r="G51" s="24">
        <v>4</v>
      </c>
      <c r="H51" s="24">
        <v>14</v>
      </c>
      <c r="I51" s="24">
        <v>18</v>
      </c>
      <c r="J51" s="24" t="s">
        <v>83</v>
      </c>
      <c r="K51" s="24" t="s">
        <v>97</v>
      </c>
    </row>
    <row r="52" spans="1:11" x14ac:dyDescent="0.2">
      <c r="A52" s="24" t="s">
        <v>91</v>
      </c>
      <c r="B52" s="24" t="s">
        <v>96</v>
      </c>
      <c r="C52" s="24">
        <v>3.9</v>
      </c>
      <c r="D52" s="24">
        <v>1999</v>
      </c>
      <c r="E52" s="24">
        <v>6</v>
      </c>
      <c r="F52" s="24" t="s">
        <v>82</v>
      </c>
      <c r="G52" s="24">
        <v>4</v>
      </c>
      <c r="H52" s="24">
        <v>13</v>
      </c>
      <c r="I52" s="24">
        <v>17</v>
      </c>
      <c r="J52" s="24" t="s">
        <v>83</v>
      </c>
      <c r="K52" s="24" t="s">
        <v>97</v>
      </c>
    </row>
    <row r="53" spans="1:11" x14ac:dyDescent="0.2">
      <c r="A53" s="24" t="s">
        <v>91</v>
      </c>
      <c r="B53" s="24" t="s">
        <v>96</v>
      </c>
      <c r="C53" s="24">
        <v>3.9</v>
      </c>
      <c r="D53" s="24">
        <v>1999</v>
      </c>
      <c r="E53" s="24">
        <v>6</v>
      </c>
      <c r="F53" s="24" t="s">
        <v>73</v>
      </c>
      <c r="G53" s="24">
        <v>4</v>
      </c>
      <c r="H53" s="24">
        <v>14</v>
      </c>
      <c r="I53" s="24">
        <v>17</v>
      </c>
      <c r="J53" s="24" t="s">
        <v>83</v>
      </c>
      <c r="K53" s="24" t="s">
        <v>97</v>
      </c>
    </row>
    <row r="54" spans="1:11" x14ac:dyDescent="0.2">
      <c r="A54" s="24" t="s">
        <v>91</v>
      </c>
      <c r="B54" s="24" t="s">
        <v>96</v>
      </c>
      <c r="C54" s="24">
        <v>4.7</v>
      </c>
      <c r="D54" s="24">
        <v>2008</v>
      </c>
      <c r="E54" s="24">
        <v>8</v>
      </c>
      <c r="F54" s="24" t="s">
        <v>70</v>
      </c>
      <c r="G54" s="24">
        <v>4</v>
      </c>
      <c r="H54" s="24">
        <v>14</v>
      </c>
      <c r="I54" s="24">
        <v>19</v>
      </c>
      <c r="J54" s="24" t="s">
        <v>83</v>
      </c>
      <c r="K54" s="24" t="s">
        <v>97</v>
      </c>
    </row>
    <row r="55" spans="1:11" x14ac:dyDescent="0.2">
      <c r="A55" s="24" t="s">
        <v>91</v>
      </c>
      <c r="B55" s="24" t="s">
        <v>96</v>
      </c>
      <c r="C55" s="24">
        <v>4.7</v>
      </c>
      <c r="D55" s="24">
        <v>2008</v>
      </c>
      <c r="E55" s="24">
        <v>8</v>
      </c>
      <c r="F55" s="24" t="s">
        <v>70</v>
      </c>
      <c r="G55" s="24">
        <v>4</v>
      </c>
      <c r="H55" s="24">
        <v>14</v>
      </c>
      <c r="I55" s="24">
        <v>19</v>
      </c>
      <c r="J55" s="24" t="s">
        <v>83</v>
      </c>
      <c r="K55" s="24" t="s">
        <v>97</v>
      </c>
    </row>
    <row r="56" spans="1:11" x14ac:dyDescent="0.2">
      <c r="A56" s="24" t="s">
        <v>91</v>
      </c>
      <c r="B56" s="24" t="s">
        <v>96</v>
      </c>
      <c r="C56" s="24">
        <v>4.7</v>
      </c>
      <c r="D56" s="24">
        <v>2008</v>
      </c>
      <c r="E56" s="24">
        <v>8</v>
      </c>
      <c r="F56" s="24" t="s">
        <v>70</v>
      </c>
      <c r="G56" s="24">
        <v>4</v>
      </c>
      <c r="H56" s="24">
        <v>9</v>
      </c>
      <c r="I56" s="24">
        <v>12</v>
      </c>
      <c r="J56" s="24" t="s">
        <v>85</v>
      </c>
      <c r="K56" s="24" t="s">
        <v>97</v>
      </c>
    </row>
    <row r="57" spans="1:11" x14ac:dyDescent="0.2">
      <c r="A57" s="24" t="s">
        <v>91</v>
      </c>
      <c r="B57" s="24" t="s">
        <v>96</v>
      </c>
      <c r="C57" s="24">
        <v>5.2</v>
      </c>
      <c r="D57" s="24">
        <v>1999</v>
      </c>
      <c r="E57" s="24">
        <v>8</v>
      </c>
      <c r="F57" s="24" t="s">
        <v>73</v>
      </c>
      <c r="G57" s="24">
        <v>4</v>
      </c>
      <c r="H57" s="24">
        <v>11</v>
      </c>
      <c r="I57" s="24">
        <v>17</v>
      </c>
      <c r="J57" s="24" t="s">
        <v>83</v>
      </c>
      <c r="K57" s="24" t="s">
        <v>97</v>
      </c>
    </row>
    <row r="58" spans="1:11" x14ac:dyDescent="0.2">
      <c r="A58" s="24" t="s">
        <v>91</v>
      </c>
      <c r="B58" s="24" t="s">
        <v>96</v>
      </c>
      <c r="C58" s="24">
        <v>5.2</v>
      </c>
      <c r="D58" s="24">
        <v>1999</v>
      </c>
      <c r="E58" s="24">
        <v>8</v>
      </c>
      <c r="F58" s="24" t="s">
        <v>82</v>
      </c>
      <c r="G58" s="24">
        <v>4</v>
      </c>
      <c r="H58" s="24">
        <v>11</v>
      </c>
      <c r="I58" s="24">
        <v>15</v>
      </c>
      <c r="J58" s="24" t="s">
        <v>83</v>
      </c>
      <c r="K58" s="24" t="s">
        <v>97</v>
      </c>
    </row>
    <row r="59" spans="1:11" x14ac:dyDescent="0.2">
      <c r="A59" s="24" t="s">
        <v>91</v>
      </c>
      <c r="B59" s="24" t="s">
        <v>98</v>
      </c>
      <c r="C59" s="24">
        <v>3.9</v>
      </c>
      <c r="D59" s="24">
        <v>1999</v>
      </c>
      <c r="E59" s="24">
        <v>6</v>
      </c>
      <c r="F59" s="24" t="s">
        <v>82</v>
      </c>
      <c r="G59" s="24">
        <v>4</v>
      </c>
      <c r="H59" s="24">
        <v>13</v>
      </c>
      <c r="I59" s="24">
        <v>17</v>
      </c>
      <c r="J59" s="24" t="s">
        <v>83</v>
      </c>
      <c r="K59" s="24" t="s">
        <v>84</v>
      </c>
    </row>
    <row r="60" spans="1:11" x14ac:dyDescent="0.2">
      <c r="A60" s="24" t="s">
        <v>91</v>
      </c>
      <c r="B60" s="24" t="s">
        <v>98</v>
      </c>
      <c r="C60" s="24">
        <v>4.7</v>
      </c>
      <c r="D60" s="24">
        <v>2008</v>
      </c>
      <c r="E60" s="24">
        <v>8</v>
      </c>
      <c r="F60" s="24" t="s">
        <v>70</v>
      </c>
      <c r="G60" s="24">
        <v>4</v>
      </c>
      <c r="H60" s="24">
        <v>13</v>
      </c>
      <c r="I60" s="24">
        <v>17</v>
      </c>
      <c r="J60" s="24" t="s">
        <v>83</v>
      </c>
      <c r="K60" s="24" t="s">
        <v>84</v>
      </c>
    </row>
    <row r="61" spans="1:11" x14ac:dyDescent="0.2">
      <c r="A61" s="24" t="s">
        <v>91</v>
      </c>
      <c r="B61" s="24" t="s">
        <v>98</v>
      </c>
      <c r="C61" s="24">
        <v>4.7</v>
      </c>
      <c r="D61" s="24">
        <v>2008</v>
      </c>
      <c r="E61" s="24">
        <v>8</v>
      </c>
      <c r="F61" s="24" t="s">
        <v>70</v>
      </c>
      <c r="G61" s="24">
        <v>4</v>
      </c>
      <c r="H61" s="24">
        <v>9</v>
      </c>
      <c r="I61" s="24">
        <v>12</v>
      </c>
      <c r="J61" s="24" t="s">
        <v>85</v>
      </c>
      <c r="K61" s="24" t="s">
        <v>84</v>
      </c>
    </row>
    <row r="62" spans="1:11" x14ac:dyDescent="0.2">
      <c r="A62" s="24" t="s">
        <v>91</v>
      </c>
      <c r="B62" s="24" t="s">
        <v>98</v>
      </c>
      <c r="C62" s="24">
        <v>4.7</v>
      </c>
      <c r="D62" s="24">
        <v>2008</v>
      </c>
      <c r="E62" s="24">
        <v>8</v>
      </c>
      <c r="F62" s="24" t="s">
        <v>70</v>
      </c>
      <c r="G62" s="24">
        <v>4</v>
      </c>
      <c r="H62" s="24">
        <v>13</v>
      </c>
      <c r="I62" s="24">
        <v>17</v>
      </c>
      <c r="J62" s="24" t="s">
        <v>83</v>
      </c>
      <c r="K62" s="24" t="s">
        <v>84</v>
      </c>
    </row>
    <row r="63" spans="1:11" x14ac:dyDescent="0.2">
      <c r="A63" s="24" t="s">
        <v>91</v>
      </c>
      <c r="B63" s="24" t="s">
        <v>98</v>
      </c>
      <c r="C63" s="24">
        <v>5.2</v>
      </c>
      <c r="D63" s="24">
        <v>1999</v>
      </c>
      <c r="E63" s="24">
        <v>8</v>
      </c>
      <c r="F63" s="24" t="s">
        <v>82</v>
      </c>
      <c r="G63" s="24">
        <v>4</v>
      </c>
      <c r="H63" s="24">
        <v>11</v>
      </c>
      <c r="I63" s="24">
        <v>16</v>
      </c>
      <c r="J63" s="24" t="s">
        <v>83</v>
      </c>
      <c r="K63" s="24" t="s">
        <v>84</v>
      </c>
    </row>
    <row r="64" spans="1:11" x14ac:dyDescent="0.2">
      <c r="A64" s="24" t="s">
        <v>91</v>
      </c>
      <c r="B64" s="24" t="s">
        <v>98</v>
      </c>
      <c r="C64" s="24">
        <v>5.7</v>
      </c>
      <c r="D64" s="24">
        <v>2008</v>
      </c>
      <c r="E64" s="24">
        <v>8</v>
      </c>
      <c r="F64" s="24" t="s">
        <v>70</v>
      </c>
      <c r="G64" s="24">
        <v>4</v>
      </c>
      <c r="H64" s="24">
        <v>13</v>
      </c>
      <c r="I64" s="24">
        <v>18</v>
      </c>
      <c r="J64" s="24" t="s">
        <v>83</v>
      </c>
      <c r="K64" s="24" t="s">
        <v>84</v>
      </c>
    </row>
    <row r="65" spans="1:11" x14ac:dyDescent="0.2">
      <c r="A65" s="24" t="s">
        <v>91</v>
      </c>
      <c r="B65" s="24" t="s">
        <v>98</v>
      </c>
      <c r="C65" s="24">
        <v>5.9</v>
      </c>
      <c r="D65" s="24">
        <v>1999</v>
      </c>
      <c r="E65" s="24">
        <v>8</v>
      </c>
      <c r="F65" s="24" t="s">
        <v>82</v>
      </c>
      <c r="G65" s="24">
        <v>4</v>
      </c>
      <c r="H65" s="24">
        <v>11</v>
      </c>
      <c r="I65" s="24">
        <v>15</v>
      </c>
      <c r="J65" s="24" t="s">
        <v>83</v>
      </c>
      <c r="K65" s="24" t="s">
        <v>84</v>
      </c>
    </row>
    <row r="66" spans="1:11" x14ac:dyDescent="0.2">
      <c r="A66" s="24" t="s">
        <v>91</v>
      </c>
      <c r="B66" s="24" t="s">
        <v>99</v>
      </c>
      <c r="C66" s="24">
        <v>4.7</v>
      </c>
      <c r="D66" s="24">
        <v>2008</v>
      </c>
      <c r="E66" s="24">
        <v>8</v>
      </c>
      <c r="F66" s="24" t="s">
        <v>74</v>
      </c>
      <c r="G66" s="24">
        <v>4</v>
      </c>
      <c r="H66" s="24">
        <v>12</v>
      </c>
      <c r="I66" s="24">
        <v>16</v>
      </c>
      <c r="J66" s="24" t="s">
        <v>83</v>
      </c>
      <c r="K66" s="24" t="s">
        <v>97</v>
      </c>
    </row>
    <row r="67" spans="1:11" x14ac:dyDescent="0.2">
      <c r="A67" s="24" t="s">
        <v>91</v>
      </c>
      <c r="B67" s="24" t="s">
        <v>99</v>
      </c>
      <c r="C67" s="24">
        <v>4.7</v>
      </c>
      <c r="D67" s="24">
        <v>2008</v>
      </c>
      <c r="E67" s="24">
        <v>8</v>
      </c>
      <c r="F67" s="24" t="s">
        <v>70</v>
      </c>
      <c r="G67" s="24">
        <v>4</v>
      </c>
      <c r="H67" s="24">
        <v>9</v>
      </c>
      <c r="I67" s="24">
        <v>12</v>
      </c>
      <c r="J67" s="24" t="s">
        <v>85</v>
      </c>
      <c r="K67" s="24" t="s">
        <v>97</v>
      </c>
    </row>
    <row r="68" spans="1:11" x14ac:dyDescent="0.2">
      <c r="A68" s="24" t="s">
        <v>91</v>
      </c>
      <c r="B68" s="24" t="s">
        <v>99</v>
      </c>
      <c r="C68" s="24">
        <v>4.7</v>
      </c>
      <c r="D68" s="24">
        <v>2008</v>
      </c>
      <c r="E68" s="24">
        <v>8</v>
      </c>
      <c r="F68" s="24" t="s">
        <v>70</v>
      </c>
      <c r="G68" s="24">
        <v>4</v>
      </c>
      <c r="H68" s="24">
        <v>13</v>
      </c>
      <c r="I68" s="24">
        <v>17</v>
      </c>
      <c r="J68" s="24" t="s">
        <v>83</v>
      </c>
      <c r="K68" s="24" t="s">
        <v>97</v>
      </c>
    </row>
    <row r="69" spans="1:11" x14ac:dyDescent="0.2">
      <c r="A69" s="24" t="s">
        <v>91</v>
      </c>
      <c r="B69" s="24" t="s">
        <v>99</v>
      </c>
      <c r="C69" s="24">
        <v>4.7</v>
      </c>
      <c r="D69" s="24">
        <v>2008</v>
      </c>
      <c r="E69" s="24">
        <v>8</v>
      </c>
      <c r="F69" s="24" t="s">
        <v>70</v>
      </c>
      <c r="G69" s="24">
        <v>4</v>
      </c>
      <c r="H69" s="24">
        <v>13</v>
      </c>
      <c r="I69" s="24">
        <v>17</v>
      </c>
      <c r="J69" s="24" t="s">
        <v>83</v>
      </c>
      <c r="K69" s="24" t="s">
        <v>97</v>
      </c>
    </row>
    <row r="70" spans="1:11" x14ac:dyDescent="0.2">
      <c r="A70" s="24" t="s">
        <v>91</v>
      </c>
      <c r="B70" s="24" t="s">
        <v>99</v>
      </c>
      <c r="C70" s="24">
        <v>4.7</v>
      </c>
      <c r="D70" s="24">
        <v>2008</v>
      </c>
      <c r="E70" s="24">
        <v>8</v>
      </c>
      <c r="F70" s="24" t="s">
        <v>74</v>
      </c>
      <c r="G70" s="24">
        <v>4</v>
      </c>
      <c r="H70" s="24">
        <v>12</v>
      </c>
      <c r="I70" s="24">
        <v>16</v>
      </c>
      <c r="J70" s="24" t="s">
        <v>83</v>
      </c>
      <c r="K70" s="24" t="s">
        <v>97</v>
      </c>
    </row>
    <row r="71" spans="1:11" x14ac:dyDescent="0.2">
      <c r="A71" s="24" t="s">
        <v>91</v>
      </c>
      <c r="B71" s="24" t="s">
        <v>99</v>
      </c>
      <c r="C71" s="24">
        <v>4.7</v>
      </c>
      <c r="D71" s="24">
        <v>2008</v>
      </c>
      <c r="E71" s="24">
        <v>8</v>
      </c>
      <c r="F71" s="24" t="s">
        <v>74</v>
      </c>
      <c r="G71" s="24">
        <v>4</v>
      </c>
      <c r="H71" s="24">
        <v>9</v>
      </c>
      <c r="I71" s="24">
        <v>12</v>
      </c>
      <c r="J71" s="24" t="s">
        <v>85</v>
      </c>
      <c r="K71" s="24" t="s">
        <v>97</v>
      </c>
    </row>
    <row r="72" spans="1:11" x14ac:dyDescent="0.2">
      <c r="A72" s="24" t="s">
        <v>91</v>
      </c>
      <c r="B72" s="24" t="s">
        <v>99</v>
      </c>
      <c r="C72" s="24">
        <v>5.2</v>
      </c>
      <c r="D72" s="24">
        <v>1999</v>
      </c>
      <c r="E72" s="24">
        <v>8</v>
      </c>
      <c r="F72" s="24" t="s">
        <v>82</v>
      </c>
      <c r="G72" s="24">
        <v>4</v>
      </c>
      <c r="H72" s="24">
        <v>11</v>
      </c>
      <c r="I72" s="24">
        <v>15</v>
      </c>
      <c r="J72" s="24" t="s">
        <v>83</v>
      </c>
      <c r="K72" s="24" t="s">
        <v>97</v>
      </c>
    </row>
    <row r="73" spans="1:11" x14ac:dyDescent="0.2">
      <c r="A73" s="24" t="s">
        <v>91</v>
      </c>
      <c r="B73" s="24" t="s">
        <v>99</v>
      </c>
      <c r="C73" s="24">
        <v>5.2</v>
      </c>
      <c r="D73" s="24">
        <v>1999</v>
      </c>
      <c r="E73" s="24">
        <v>8</v>
      </c>
      <c r="F73" s="24" t="s">
        <v>73</v>
      </c>
      <c r="G73" s="24">
        <v>4</v>
      </c>
      <c r="H73" s="24">
        <v>11</v>
      </c>
      <c r="I73" s="24">
        <v>16</v>
      </c>
      <c r="J73" s="24" t="s">
        <v>83</v>
      </c>
      <c r="K73" s="24" t="s">
        <v>97</v>
      </c>
    </row>
    <row r="74" spans="1:11" x14ac:dyDescent="0.2">
      <c r="A74" s="24" t="s">
        <v>91</v>
      </c>
      <c r="B74" s="24" t="s">
        <v>99</v>
      </c>
      <c r="C74" s="24">
        <v>5.7</v>
      </c>
      <c r="D74" s="24">
        <v>2008</v>
      </c>
      <c r="E74" s="24">
        <v>8</v>
      </c>
      <c r="F74" s="24" t="s">
        <v>70</v>
      </c>
      <c r="G74" s="24">
        <v>4</v>
      </c>
      <c r="H74" s="24">
        <v>13</v>
      </c>
      <c r="I74" s="24">
        <v>17</v>
      </c>
      <c r="J74" s="24" t="s">
        <v>83</v>
      </c>
      <c r="K74" s="24" t="s">
        <v>97</v>
      </c>
    </row>
    <row r="75" spans="1:11" x14ac:dyDescent="0.2">
      <c r="A75" s="24" t="s">
        <v>91</v>
      </c>
      <c r="B75" s="24" t="s">
        <v>99</v>
      </c>
      <c r="C75" s="24">
        <v>5.9</v>
      </c>
      <c r="D75" s="24">
        <v>1999</v>
      </c>
      <c r="E75" s="24">
        <v>8</v>
      </c>
      <c r="F75" s="24" t="s">
        <v>82</v>
      </c>
      <c r="G75" s="24">
        <v>4</v>
      </c>
      <c r="H75" s="24">
        <v>11</v>
      </c>
      <c r="I75" s="24">
        <v>15</v>
      </c>
      <c r="J75" s="24" t="s">
        <v>83</v>
      </c>
      <c r="K75" s="24" t="s">
        <v>97</v>
      </c>
    </row>
    <row r="76" spans="1:11" x14ac:dyDescent="0.2">
      <c r="A76" s="24" t="s">
        <v>100</v>
      </c>
      <c r="B76" s="24" t="s">
        <v>101</v>
      </c>
      <c r="C76" s="24">
        <v>4.5999999999999996</v>
      </c>
      <c r="D76" s="24">
        <v>1999</v>
      </c>
      <c r="E76" s="24">
        <v>8</v>
      </c>
      <c r="F76" s="24" t="s">
        <v>82</v>
      </c>
      <c r="G76" s="24" t="s">
        <v>83</v>
      </c>
      <c r="H76" s="24">
        <v>11</v>
      </c>
      <c r="I76" s="24">
        <v>17</v>
      </c>
      <c r="J76" s="24" t="s">
        <v>83</v>
      </c>
      <c r="K76" s="24" t="s">
        <v>84</v>
      </c>
    </row>
    <row r="77" spans="1:11" x14ac:dyDescent="0.2">
      <c r="A77" s="24" t="s">
        <v>100</v>
      </c>
      <c r="B77" s="24" t="s">
        <v>101</v>
      </c>
      <c r="C77" s="24">
        <v>5.4</v>
      </c>
      <c r="D77" s="24">
        <v>1999</v>
      </c>
      <c r="E77" s="24">
        <v>8</v>
      </c>
      <c r="F77" s="24" t="s">
        <v>82</v>
      </c>
      <c r="G77" s="24" t="s">
        <v>83</v>
      </c>
      <c r="H77" s="24">
        <v>11</v>
      </c>
      <c r="I77" s="24">
        <v>17</v>
      </c>
      <c r="J77" s="24" t="s">
        <v>83</v>
      </c>
      <c r="K77" s="24" t="s">
        <v>84</v>
      </c>
    </row>
    <row r="78" spans="1:11" x14ac:dyDescent="0.2">
      <c r="A78" s="24" t="s">
        <v>100</v>
      </c>
      <c r="B78" s="24" t="s">
        <v>101</v>
      </c>
      <c r="C78" s="24">
        <v>5.4</v>
      </c>
      <c r="D78" s="24">
        <v>2008</v>
      </c>
      <c r="E78" s="24">
        <v>8</v>
      </c>
      <c r="F78" s="24" t="s">
        <v>95</v>
      </c>
      <c r="G78" s="24" t="s">
        <v>83</v>
      </c>
      <c r="H78" s="24">
        <v>12</v>
      </c>
      <c r="I78" s="24">
        <v>18</v>
      </c>
      <c r="J78" s="24" t="s">
        <v>83</v>
      </c>
      <c r="K78" s="24" t="s">
        <v>84</v>
      </c>
    </row>
    <row r="79" spans="1:11" x14ac:dyDescent="0.2">
      <c r="A79" s="24" t="s">
        <v>100</v>
      </c>
      <c r="B79" s="24" t="s">
        <v>102</v>
      </c>
      <c r="C79" s="24">
        <v>4</v>
      </c>
      <c r="D79" s="24">
        <v>1999</v>
      </c>
      <c r="E79" s="24">
        <v>6</v>
      </c>
      <c r="F79" s="24" t="s">
        <v>70</v>
      </c>
      <c r="G79" s="24">
        <v>4</v>
      </c>
      <c r="H79" s="24">
        <v>14</v>
      </c>
      <c r="I79" s="24">
        <v>17</v>
      </c>
      <c r="J79" s="24" t="s">
        <v>83</v>
      </c>
      <c r="K79" s="24" t="s">
        <v>84</v>
      </c>
    </row>
    <row r="80" spans="1:11" x14ac:dyDescent="0.2">
      <c r="A80" s="24" t="s">
        <v>100</v>
      </c>
      <c r="B80" s="24" t="s">
        <v>102</v>
      </c>
      <c r="C80" s="24">
        <v>4</v>
      </c>
      <c r="D80" s="24">
        <v>1999</v>
      </c>
      <c r="E80" s="24">
        <v>6</v>
      </c>
      <c r="F80" s="24" t="s">
        <v>73</v>
      </c>
      <c r="G80" s="24">
        <v>4</v>
      </c>
      <c r="H80" s="24">
        <v>15</v>
      </c>
      <c r="I80" s="24">
        <v>19</v>
      </c>
      <c r="J80" s="24" t="s">
        <v>83</v>
      </c>
      <c r="K80" s="24" t="s">
        <v>84</v>
      </c>
    </row>
    <row r="81" spans="1:11" x14ac:dyDescent="0.2">
      <c r="A81" s="24" t="s">
        <v>100</v>
      </c>
      <c r="B81" s="24" t="s">
        <v>102</v>
      </c>
      <c r="C81" s="24">
        <v>4</v>
      </c>
      <c r="D81" s="24">
        <v>1999</v>
      </c>
      <c r="E81" s="24">
        <v>6</v>
      </c>
      <c r="F81" s="24" t="s">
        <v>70</v>
      </c>
      <c r="G81" s="24">
        <v>4</v>
      </c>
      <c r="H81" s="24">
        <v>14</v>
      </c>
      <c r="I81" s="24">
        <v>17</v>
      </c>
      <c r="J81" s="24" t="s">
        <v>83</v>
      </c>
      <c r="K81" s="24" t="s">
        <v>84</v>
      </c>
    </row>
    <row r="82" spans="1:11" x14ac:dyDescent="0.2">
      <c r="A82" s="24" t="s">
        <v>100</v>
      </c>
      <c r="B82" s="24" t="s">
        <v>102</v>
      </c>
      <c r="C82" s="24">
        <v>4</v>
      </c>
      <c r="D82" s="24">
        <v>2008</v>
      </c>
      <c r="E82" s="24">
        <v>6</v>
      </c>
      <c r="F82" s="24" t="s">
        <v>70</v>
      </c>
      <c r="G82" s="24">
        <v>4</v>
      </c>
      <c r="H82" s="24">
        <v>13</v>
      </c>
      <c r="I82" s="24">
        <v>19</v>
      </c>
      <c r="J82" s="24" t="s">
        <v>83</v>
      </c>
      <c r="K82" s="24" t="s">
        <v>84</v>
      </c>
    </row>
    <row r="83" spans="1:11" x14ac:dyDescent="0.2">
      <c r="A83" s="24" t="s">
        <v>100</v>
      </c>
      <c r="B83" s="24" t="s">
        <v>102</v>
      </c>
      <c r="C83" s="24">
        <v>4.5999999999999996</v>
      </c>
      <c r="D83" s="24">
        <v>2008</v>
      </c>
      <c r="E83" s="24">
        <v>8</v>
      </c>
      <c r="F83" s="24" t="s">
        <v>95</v>
      </c>
      <c r="G83" s="24">
        <v>4</v>
      </c>
      <c r="H83" s="24">
        <v>13</v>
      </c>
      <c r="I83" s="24">
        <v>19</v>
      </c>
      <c r="J83" s="24" t="s">
        <v>83</v>
      </c>
      <c r="K83" s="24" t="s">
        <v>84</v>
      </c>
    </row>
    <row r="84" spans="1:11" x14ac:dyDescent="0.2">
      <c r="A84" s="24" t="s">
        <v>100</v>
      </c>
      <c r="B84" s="24" t="s">
        <v>102</v>
      </c>
      <c r="C84" s="24">
        <v>5</v>
      </c>
      <c r="D84" s="24">
        <v>1999</v>
      </c>
      <c r="E84" s="24">
        <v>8</v>
      </c>
      <c r="F84" s="24" t="s">
        <v>82</v>
      </c>
      <c r="G84" s="24">
        <v>4</v>
      </c>
      <c r="H84" s="24">
        <v>13</v>
      </c>
      <c r="I84" s="24">
        <v>17</v>
      </c>
      <c r="J84" s="24" t="s">
        <v>83</v>
      </c>
      <c r="K84" s="24" t="s">
        <v>84</v>
      </c>
    </row>
    <row r="85" spans="1:11" x14ac:dyDescent="0.2">
      <c r="A85" s="24" t="s">
        <v>100</v>
      </c>
      <c r="B85" s="24" t="s">
        <v>103</v>
      </c>
      <c r="C85" s="24">
        <v>4.2</v>
      </c>
      <c r="D85" s="24">
        <v>1999</v>
      </c>
      <c r="E85" s="24">
        <v>6</v>
      </c>
      <c r="F85" s="24" t="s">
        <v>82</v>
      </c>
      <c r="G85" s="24">
        <v>4</v>
      </c>
      <c r="H85" s="24">
        <v>14</v>
      </c>
      <c r="I85" s="24">
        <v>17</v>
      </c>
      <c r="J85" s="24" t="s">
        <v>83</v>
      </c>
      <c r="K85" s="24" t="s">
        <v>97</v>
      </c>
    </row>
    <row r="86" spans="1:11" x14ac:dyDescent="0.2">
      <c r="A86" s="24" t="s">
        <v>100</v>
      </c>
      <c r="B86" s="24" t="s">
        <v>103</v>
      </c>
      <c r="C86" s="24">
        <v>4.2</v>
      </c>
      <c r="D86" s="24">
        <v>1999</v>
      </c>
      <c r="E86" s="24">
        <v>6</v>
      </c>
      <c r="F86" s="24" t="s">
        <v>73</v>
      </c>
      <c r="G86" s="24">
        <v>4</v>
      </c>
      <c r="H86" s="24">
        <v>14</v>
      </c>
      <c r="I86" s="24">
        <v>17</v>
      </c>
      <c r="J86" s="24" t="s">
        <v>83</v>
      </c>
      <c r="K86" s="24" t="s">
        <v>97</v>
      </c>
    </row>
    <row r="87" spans="1:11" x14ac:dyDescent="0.2">
      <c r="A87" s="24" t="s">
        <v>100</v>
      </c>
      <c r="B87" s="24" t="s">
        <v>103</v>
      </c>
      <c r="C87" s="24">
        <v>4.5999999999999996</v>
      </c>
      <c r="D87" s="24">
        <v>1999</v>
      </c>
      <c r="E87" s="24">
        <v>8</v>
      </c>
      <c r="F87" s="24" t="s">
        <v>73</v>
      </c>
      <c r="G87" s="24">
        <v>4</v>
      </c>
      <c r="H87" s="24">
        <v>13</v>
      </c>
      <c r="I87" s="24">
        <v>16</v>
      </c>
      <c r="J87" s="24" t="s">
        <v>83</v>
      </c>
      <c r="K87" s="24" t="s">
        <v>97</v>
      </c>
    </row>
    <row r="88" spans="1:11" x14ac:dyDescent="0.2">
      <c r="A88" s="24" t="s">
        <v>100</v>
      </c>
      <c r="B88" s="24" t="s">
        <v>103</v>
      </c>
      <c r="C88" s="24">
        <v>4.5999999999999996</v>
      </c>
      <c r="D88" s="24">
        <v>1999</v>
      </c>
      <c r="E88" s="24">
        <v>8</v>
      </c>
      <c r="F88" s="24" t="s">
        <v>82</v>
      </c>
      <c r="G88" s="24">
        <v>4</v>
      </c>
      <c r="H88" s="24">
        <v>13</v>
      </c>
      <c r="I88" s="24">
        <v>16</v>
      </c>
      <c r="J88" s="24" t="s">
        <v>83</v>
      </c>
      <c r="K88" s="24" t="s">
        <v>97</v>
      </c>
    </row>
    <row r="89" spans="1:11" x14ac:dyDescent="0.2">
      <c r="A89" s="24" t="s">
        <v>100</v>
      </c>
      <c r="B89" s="24" t="s">
        <v>103</v>
      </c>
      <c r="C89" s="24">
        <v>4.5999999999999996</v>
      </c>
      <c r="D89" s="24">
        <v>2008</v>
      </c>
      <c r="E89" s="24">
        <v>8</v>
      </c>
      <c r="F89" s="24" t="s">
        <v>82</v>
      </c>
      <c r="G89" s="24">
        <v>4</v>
      </c>
      <c r="H89" s="24">
        <v>13</v>
      </c>
      <c r="I89" s="24">
        <v>17</v>
      </c>
      <c r="J89" s="24" t="s">
        <v>83</v>
      </c>
      <c r="K89" s="24" t="s">
        <v>97</v>
      </c>
    </row>
    <row r="90" spans="1:11" x14ac:dyDescent="0.2">
      <c r="A90" s="24" t="s">
        <v>100</v>
      </c>
      <c r="B90" s="24" t="s">
        <v>103</v>
      </c>
      <c r="C90" s="24">
        <v>5.4</v>
      </c>
      <c r="D90" s="24">
        <v>1999</v>
      </c>
      <c r="E90" s="24">
        <v>8</v>
      </c>
      <c r="F90" s="24" t="s">
        <v>82</v>
      </c>
      <c r="G90" s="24">
        <v>4</v>
      </c>
      <c r="H90" s="24">
        <v>11</v>
      </c>
      <c r="I90" s="24">
        <v>15</v>
      </c>
      <c r="J90" s="24" t="s">
        <v>83</v>
      </c>
      <c r="K90" s="24" t="s">
        <v>97</v>
      </c>
    </row>
    <row r="91" spans="1:11" x14ac:dyDescent="0.2">
      <c r="A91" s="24" t="s">
        <v>100</v>
      </c>
      <c r="B91" s="24" t="s">
        <v>103</v>
      </c>
      <c r="C91" s="24">
        <v>5.4</v>
      </c>
      <c r="D91" s="24">
        <v>2008</v>
      </c>
      <c r="E91" s="24">
        <v>8</v>
      </c>
      <c r="F91" s="24" t="s">
        <v>82</v>
      </c>
      <c r="G91" s="24">
        <v>4</v>
      </c>
      <c r="H91" s="24">
        <v>13</v>
      </c>
      <c r="I91" s="24">
        <v>17</v>
      </c>
      <c r="J91" s="24" t="s">
        <v>83</v>
      </c>
      <c r="K91" s="24" t="s">
        <v>97</v>
      </c>
    </row>
    <row r="92" spans="1:11" x14ac:dyDescent="0.2">
      <c r="A92" s="24" t="s">
        <v>100</v>
      </c>
      <c r="B92" s="24" t="s">
        <v>104</v>
      </c>
      <c r="C92" s="24">
        <v>3.8</v>
      </c>
      <c r="D92" s="24">
        <v>1999</v>
      </c>
      <c r="E92" s="24">
        <v>6</v>
      </c>
      <c r="F92" s="24" t="s">
        <v>73</v>
      </c>
      <c r="G92" s="24" t="s">
        <v>83</v>
      </c>
      <c r="H92" s="24">
        <v>18</v>
      </c>
      <c r="I92" s="24">
        <v>26</v>
      </c>
      <c r="J92" s="24" t="s">
        <v>83</v>
      </c>
      <c r="K92" s="24" t="s">
        <v>105</v>
      </c>
    </row>
    <row r="93" spans="1:11" x14ac:dyDescent="0.2">
      <c r="A93" s="24" t="s">
        <v>100</v>
      </c>
      <c r="B93" s="24" t="s">
        <v>104</v>
      </c>
      <c r="C93" s="24">
        <v>3.8</v>
      </c>
      <c r="D93" s="24">
        <v>1999</v>
      </c>
      <c r="E93" s="24">
        <v>6</v>
      </c>
      <c r="F93" s="24" t="s">
        <v>82</v>
      </c>
      <c r="G93" s="24" t="s">
        <v>83</v>
      </c>
      <c r="H93" s="24">
        <v>18</v>
      </c>
      <c r="I93" s="24">
        <v>25</v>
      </c>
      <c r="J93" s="24" t="s">
        <v>83</v>
      </c>
      <c r="K93" s="24" t="s">
        <v>105</v>
      </c>
    </row>
    <row r="94" spans="1:11" x14ac:dyDescent="0.2">
      <c r="A94" s="24" t="s">
        <v>100</v>
      </c>
      <c r="B94" s="24" t="s">
        <v>104</v>
      </c>
      <c r="C94" s="24">
        <v>4</v>
      </c>
      <c r="D94" s="24">
        <v>2008</v>
      </c>
      <c r="E94" s="24">
        <v>6</v>
      </c>
      <c r="F94" s="24" t="s">
        <v>73</v>
      </c>
      <c r="G94" s="24" t="s">
        <v>83</v>
      </c>
      <c r="H94" s="24">
        <v>17</v>
      </c>
      <c r="I94" s="24">
        <v>26</v>
      </c>
      <c r="J94" s="24" t="s">
        <v>83</v>
      </c>
      <c r="K94" s="24" t="s">
        <v>105</v>
      </c>
    </row>
    <row r="95" spans="1:11" x14ac:dyDescent="0.2">
      <c r="A95" s="24" t="s">
        <v>100</v>
      </c>
      <c r="B95" s="24" t="s">
        <v>104</v>
      </c>
      <c r="C95" s="24">
        <v>4</v>
      </c>
      <c r="D95" s="24">
        <v>2008</v>
      </c>
      <c r="E95" s="24">
        <v>6</v>
      </c>
      <c r="F95" s="24" t="s">
        <v>70</v>
      </c>
      <c r="G95" s="24" t="s">
        <v>83</v>
      </c>
      <c r="H95" s="24">
        <v>16</v>
      </c>
      <c r="I95" s="24">
        <v>24</v>
      </c>
      <c r="J95" s="24" t="s">
        <v>83</v>
      </c>
      <c r="K95" s="24" t="s">
        <v>105</v>
      </c>
    </row>
    <row r="96" spans="1:11" x14ac:dyDescent="0.2">
      <c r="A96" s="24" t="s">
        <v>100</v>
      </c>
      <c r="B96" s="24" t="s">
        <v>104</v>
      </c>
      <c r="C96" s="24">
        <v>4.5999999999999996</v>
      </c>
      <c r="D96" s="24">
        <v>1999</v>
      </c>
      <c r="E96" s="24">
        <v>8</v>
      </c>
      <c r="F96" s="24" t="s">
        <v>82</v>
      </c>
      <c r="G96" s="24" t="s">
        <v>83</v>
      </c>
      <c r="H96" s="24">
        <v>15</v>
      </c>
      <c r="I96" s="24">
        <v>21</v>
      </c>
      <c r="J96" s="24" t="s">
        <v>83</v>
      </c>
      <c r="K96" s="24" t="s">
        <v>105</v>
      </c>
    </row>
    <row r="97" spans="1:11" x14ac:dyDescent="0.2">
      <c r="A97" s="24" t="s">
        <v>100</v>
      </c>
      <c r="B97" s="24" t="s">
        <v>104</v>
      </c>
      <c r="C97" s="24">
        <v>4.5999999999999996</v>
      </c>
      <c r="D97" s="24">
        <v>1999</v>
      </c>
      <c r="E97" s="24">
        <v>8</v>
      </c>
      <c r="F97" s="24" t="s">
        <v>73</v>
      </c>
      <c r="G97" s="24" t="s">
        <v>83</v>
      </c>
      <c r="H97" s="24">
        <v>15</v>
      </c>
      <c r="I97" s="24">
        <v>22</v>
      </c>
      <c r="J97" s="24" t="s">
        <v>83</v>
      </c>
      <c r="K97" s="24" t="s">
        <v>105</v>
      </c>
    </row>
    <row r="98" spans="1:11" x14ac:dyDescent="0.2">
      <c r="A98" s="24" t="s">
        <v>100</v>
      </c>
      <c r="B98" s="24" t="s">
        <v>104</v>
      </c>
      <c r="C98" s="24">
        <v>4.5999999999999996</v>
      </c>
      <c r="D98" s="24">
        <v>2008</v>
      </c>
      <c r="E98" s="24">
        <v>8</v>
      </c>
      <c r="F98" s="24" t="s">
        <v>73</v>
      </c>
      <c r="G98" s="24" t="s">
        <v>83</v>
      </c>
      <c r="H98" s="24">
        <v>15</v>
      </c>
      <c r="I98" s="24">
        <v>23</v>
      </c>
      <c r="J98" s="24" t="s">
        <v>83</v>
      </c>
      <c r="K98" s="24" t="s">
        <v>105</v>
      </c>
    </row>
    <row r="99" spans="1:11" x14ac:dyDescent="0.2">
      <c r="A99" s="24" t="s">
        <v>100</v>
      </c>
      <c r="B99" s="24" t="s">
        <v>104</v>
      </c>
      <c r="C99" s="24">
        <v>4.5999999999999996</v>
      </c>
      <c r="D99" s="24">
        <v>2008</v>
      </c>
      <c r="E99" s="24">
        <v>8</v>
      </c>
      <c r="F99" s="24" t="s">
        <v>70</v>
      </c>
      <c r="G99" s="24" t="s">
        <v>83</v>
      </c>
      <c r="H99" s="24">
        <v>15</v>
      </c>
      <c r="I99" s="24">
        <v>22</v>
      </c>
      <c r="J99" s="24" t="s">
        <v>83</v>
      </c>
      <c r="K99" s="24" t="s">
        <v>105</v>
      </c>
    </row>
    <row r="100" spans="1:11" x14ac:dyDescent="0.2">
      <c r="A100" s="24" t="s">
        <v>100</v>
      </c>
      <c r="B100" s="24" t="s">
        <v>104</v>
      </c>
      <c r="C100" s="24">
        <v>5.4</v>
      </c>
      <c r="D100" s="24">
        <v>2008</v>
      </c>
      <c r="E100" s="24">
        <v>8</v>
      </c>
      <c r="F100" s="24" t="s">
        <v>74</v>
      </c>
      <c r="G100" s="24" t="s">
        <v>83</v>
      </c>
      <c r="H100" s="24">
        <v>14</v>
      </c>
      <c r="I100" s="24">
        <v>20</v>
      </c>
      <c r="J100" s="24" t="s">
        <v>5</v>
      </c>
      <c r="K100" s="24" t="s">
        <v>105</v>
      </c>
    </row>
    <row r="101" spans="1:11" x14ac:dyDescent="0.2">
      <c r="A101" s="24" t="s">
        <v>106</v>
      </c>
      <c r="B101" s="24" t="s">
        <v>107</v>
      </c>
      <c r="C101" s="24">
        <v>1.6</v>
      </c>
      <c r="D101" s="24">
        <v>1999</v>
      </c>
      <c r="E101" s="24">
        <v>4</v>
      </c>
      <c r="F101" s="24" t="s">
        <v>73</v>
      </c>
      <c r="G101" s="24" t="s">
        <v>71</v>
      </c>
      <c r="H101" s="24">
        <v>28</v>
      </c>
      <c r="I101" s="24">
        <v>33</v>
      </c>
      <c r="J101" s="24" t="s">
        <v>83</v>
      </c>
      <c r="K101" s="24" t="s">
        <v>105</v>
      </c>
    </row>
    <row r="102" spans="1:11" x14ac:dyDescent="0.2">
      <c r="A102" s="24" t="s">
        <v>106</v>
      </c>
      <c r="B102" s="24" t="s">
        <v>107</v>
      </c>
      <c r="C102" s="24">
        <v>1.6</v>
      </c>
      <c r="D102" s="24">
        <v>1999</v>
      </c>
      <c r="E102" s="24">
        <v>4</v>
      </c>
      <c r="F102" s="24" t="s">
        <v>82</v>
      </c>
      <c r="G102" s="24" t="s">
        <v>71</v>
      </c>
      <c r="H102" s="24">
        <v>24</v>
      </c>
      <c r="I102" s="24">
        <v>32</v>
      </c>
      <c r="J102" s="24" t="s">
        <v>83</v>
      </c>
      <c r="K102" s="24" t="s">
        <v>105</v>
      </c>
    </row>
    <row r="103" spans="1:11" x14ac:dyDescent="0.2">
      <c r="A103" s="24" t="s">
        <v>106</v>
      </c>
      <c r="B103" s="24" t="s">
        <v>107</v>
      </c>
      <c r="C103" s="24">
        <v>1.6</v>
      </c>
      <c r="D103" s="24">
        <v>1999</v>
      </c>
      <c r="E103" s="24">
        <v>4</v>
      </c>
      <c r="F103" s="24" t="s">
        <v>73</v>
      </c>
      <c r="G103" s="24" t="s">
        <v>71</v>
      </c>
      <c r="H103" s="24">
        <v>25</v>
      </c>
      <c r="I103" s="24">
        <v>32</v>
      </c>
      <c r="J103" s="24" t="s">
        <v>83</v>
      </c>
      <c r="K103" s="24" t="s">
        <v>105</v>
      </c>
    </row>
    <row r="104" spans="1:11" x14ac:dyDescent="0.2">
      <c r="A104" s="24" t="s">
        <v>106</v>
      </c>
      <c r="B104" s="24" t="s">
        <v>107</v>
      </c>
      <c r="C104" s="24">
        <v>1.6</v>
      </c>
      <c r="D104" s="24">
        <v>1999</v>
      </c>
      <c r="E104" s="24">
        <v>4</v>
      </c>
      <c r="F104" s="24" t="s">
        <v>73</v>
      </c>
      <c r="G104" s="24" t="s">
        <v>71</v>
      </c>
      <c r="H104" s="24">
        <v>23</v>
      </c>
      <c r="I104" s="24">
        <v>29</v>
      </c>
      <c r="J104" s="24" t="s">
        <v>5</v>
      </c>
      <c r="K104" s="24" t="s">
        <v>105</v>
      </c>
    </row>
    <row r="105" spans="1:11" x14ac:dyDescent="0.2">
      <c r="A105" s="24" t="s">
        <v>106</v>
      </c>
      <c r="B105" s="24" t="s">
        <v>107</v>
      </c>
      <c r="C105" s="24">
        <v>1.6</v>
      </c>
      <c r="D105" s="24">
        <v>1999</v>
      </c>
      <c r="E105" s="24">
        <v>4</v>
      </c>
      <c r="F105" s="24" t="s">
        <v>82</v>
      </c>
      <c r="G105" s="24" t="s">
        <v>71</v>
      </c>
      <c r="H105" s="24">
        <v>24</v>
      </c>
      <c r="I105" s="24">
        <v>32</v>
      </c>
      <c r="J105" s="24" t="s">
        <v>83</v>
      </c>
      <c r="K105" s="24" t="s">
        <v>105</v>
      </c>
    </row>
    <row r="106" spans="1:11" x14ac:dyDescent="0.2">
      <c r="A106" s="24" t="s">
        <v>106</v>
      </c>
      <c r="B106" s="24" t="s">
        <v>107</v>
      </c>
      <c r="C106" s="24">
        <v>1.8</v>
      </c>
      <c r="D106" s="24">
        <v>2008</v>
      </c>
      <c r="E106" s="24">
        <v>4</v>
      </c>
      <c r="F106" s="24" t="s">
        <v>73</v>
      </c>
      <c r="G106" s="24" t="s">
        <v>71</v>
      </c>
      <c r="H106" s="24">
        <v>26</v>
      </c>
      <c r="I106" s="24">
        <v>34</v>
      </c>
      <c r="J106" s="24" t="s">
        <v>83</v>
      </c>
      <c r="K106" s="24" t="s">
        <v>105</v>
      </c>
    </row>
    <row r="107" spans="1:11" x14ac:dyDescent="0.2">
      <c r="A107" s="24" t="s">
        <v>106</v>
      </c>
      <c r="B107" s="24" t="s">
        <v>107</v>
      </c>
      <c r="C107" s="24">
        <v>1.8</v>
      </c>
      <c r="D107" s="24">
        <v>2008</v>
      </c>
      <c r="E107" s="24">
        <v>4</v>
      </c>
      <c r="F107" s="24" t="s">
        <v>70</v>
      </c>
      <c r="G107" s="24" t="s">
        <v>71</v>
      </c>
      <c r="H107" s="24">
        <v>25</v>
      </c>
      <c r="I107" s="24">
        <v>36</v>
      </c>
      <c r="J107" s="24" t="s">
        <v>83</v>
      </c>
      <c r="K107" s="24" t="s">
        <v>105</v>
      </c>
    </row>
    <row r="108" spans="1:11" x14ac:dyDescent="0.2">
      <c r="A108" s="24" t="s">
        <v>106</v>
      </c>
      <c r="B108" s="24" t="s">
        <v>107</v>
      </c>
      <c r="C108" s="24">
        <v>1.8</v>
      </c>
      <c r="D108" s="24">
        <v>2008</v>
      </c>
      <c r="E108" s="24">
        <v>4</v>
      </c>
      <c r="F108" s="24" t="s">
        <v>70</v>
      </c>
      <c r="G108" s="24" t="s">
        <v>71</v>
      </c>
      <c r="H108" s="24">
        <v>24</v>
      </c>
      <c r="I108" s="24">
        <v>36</v>
      </c>
      <c r="J108" s="24" t="s">
        <v>108</v>
      </c>
      <c r="K108" s="24" t="s">
        <v>105</v>
      </c>
    </row>
    <row r="109" spans="1:11" x14ac:dyDescent="0.2">
      <c r="A109" s="24" t="s">
        <v>106</v>
      </c>
      <c r="B109" s="24" t="s">
        <v>107</v>
      </c>
      <c r="C109" s="24">
        <v>2</v>
      </c>
      <c r="D109" s="24">
        <v>2008</v>
      </c>
      <c r="E109" s="24">
        <v>4</v>
      </c>
      <c r="F109" s="24" t="s">
        <v>74</v>
      </c>
      <c r="G109" s="24" t="s">
        <v>71</v>
      </c>
      <c r="H109" s="24">
        <v>21</v>
      </c>
      <c r="I109" s="24">
        <v>29</v>
      </c>
      <c r="J109" s="24" t="s">
        <v>5</v>
      </c>
      <c r="K109" s="24" t="s">
        <v>105</v>
      </c>
    </row>
    <row r="110" spans="1:11" x14ac:dyDescent="0.2">
      <c r="A110" s="24" t="s">
        <v>109</v>
      </c>
      <c r="B110" s="24" t="s">
        <v>110</v>
      </c>
      <c r="C110" s="24">
        <v>2.4</v>
      </c>
      <c r="D110" s="24">
        <v>1999</v>
      </c>
      <c r="E110" s="24">
        <v>4</v>
      </c>
      <c r="F110" s="24" t="s">
        <v>82</v>
      </c>
      <c r="G110" s="24" t="s">
        <v>71</v>
      </c>
      <c r="H110" s="24">
        <v>18</v>
      </c>
      <c r="I110" s="24">
        <v>26</v>
      </c>
      <c r="J110" s="24" t="s">
        <v>83</v>
      </c>
      <c r="K110" s="24" t="s">
        <v>79</v>
      </c>
    </row>
    <row r="111" spans="1:11" x14ac:dyDescent="0.2">
      <c r="A111" s="24" t="s">
        <v>109</v>
      </c>
      <c r="B111" s="24" t="s">
        <v>110</v>
      </c>
      <c r="C111" s="24">
        <v>2.4</v>
      </c>
      <c r="D111" s="24">
        <v>1999</v>
      </c>
      <c r="E111" s="24">
        <v>4</v>
      </c>
      <c r="F111" s="24" t="s">
        <v>73</v>
      </c>
      <c r="G111" s="24" t="s">
        <v>71</v>
      </c>
      <c r="H111" s="24">
        <v>18</v>
      </c>
      <c r="I111" s="24">
        <v>27</v>
      </c>
      <c r="J111" s="24" t="s">
        <v>83</v>
      </c>
      <c r="K111" s="24" t="s">
        <v>79</v>
      </c>
    </row>
    <row r="112" spans="1:11" x14ac:dyDescent="0.2">
      <c r="A112" s="24" t="s">
        <v>109</v>
      </c>
      <c r="B112" s="24" t="s">
        <v>110</v>
      </c>
      <c r="C112" s="24">
        <v>2.4</v>
      </c>
      <c r="D112" s="24">
        <v>2008</v>
      </c>
      <c r="E112" s="24">
        <v>4</v>
      </c>
      <c r="F112" s="24" t="s">
        <v>82</v>
      </c>
      <c r="G112" s="24" t="s">
        <v>71</v>
      </c>
      <c r="H112" s="24">
        <v>21</v>
      </c>
      <c r="I112" s="24">
        <v>30</v>
      </c>
      <c r="J112" s="24" t="s">
        <v>83</v>
      </c>
      <c r="K112" s="24" t="s">
        <v>79</v>
      </c>
    </row>
    <row r="113" spans="1:11" x14ac:dyDescent="0.2">
      <c r="A113" s="24" t="s">
        <v>109</v>
      </c>
      <c r="B113" s="24" t="s">
        <v>110</v>
      </c>
      <c r="C113" s="24">
        <v>2.4</v>
      </c>
      <c r="D113" s="24">
        <v>2008</v>
      </c>
      <c r="E113" s="24">
        <v>4</v>
      </c>
      <c r="F113" s="24" t="s">
        <v>73</v>
      </c>
      <c r="G113" s="24" t="s">
        <v>71</v>
      </c>
      <c r="H113" s="24">
        <v>21</v>
      </c>
      <c r="I113" s="24">
        <v>31</v>
      </c>
      <c r="J113" s="24" t="s">
        <v>83</v>
      </c>
      <c r="K113" s="24" t="s">
        <v>79</v>
      </c>
    </row>
    <row r="114" spans="1:11" x14ac:dyDescent="0.2">
      <c r="A114" s="24" t="s">
        <v>109</v>
      </c>
      <c r="B114" s="24" t="s">
        <v>110</v>
      </c>
      <c r="C114" s="24">
        <v>2.5</v>
      </c>
      <c r="D114" s="24">
        <v>1999</v>
      </c>
      <c r="E114" s="24">
        <v>6</v>
      </c>
      <c r="F114" s="24" t="s">
        <v>82</v>
      </c>
      <c r="G114" s="24" t="s">
        <v>71</v>
      </c>
      <c r="H114" s="24">
        <v>18</v>
      </c>
      <c r="I114" s="24">
        <v>26</v>
      </c>
      <c r="J114" s="24" t="s">
        <v>83</v>
      </c>
      <c r="K114" s="24" t="s">
        <v>79</v>
      </c>
    </row>
    <row r="115" spans="1:11" x14ac:dyDescent="0.2">
      <c r="A115" s="24" t="s">
        <v>109</v>
      </c>
      <c r="B115" s="24" t="s">
        <v>110</v>
      </c>
      <c r="C115" s="24">
        <v>2.5</v>
      </c>
      <c r="D115" s="24">
        <v>1999</v>
      </c>
      <c r="E115" s="24">
        <v>6</v>
      </c>
      <c r="F115" s="24" t="s">
        <v>73</v>
      </c>
      <c r="G115" s="24" t="s">
        <v>71</v>
      </c>
      <c r="H115" s="24">
        <v>18</v>
      </c>
      <c r="I115" s="24">
        <v>26</v>
      </c>
      <c r="J115" s="24" t="s">
        <v>83</v>
      </c>
      <c r="K115" s="24" t="s">
        <v>79</v>
      </c>
    </row>
    <row r="116" spans="1:11" x14ac:dyDescent="0.2">
      <c r="A116" s="24" t="s">
        <v>109</v>
      </c>
      <c r="B116" s="24" t="s">
        <v>110</v>
      </c>
      <c r="C116" s="24">
        <v>3.3</v>
      </c>
      <c r="D116" s="24">
        <v>2008</v>
      </c>
      <c r="E116" s="24">
        <v>6</v>
      </c>
      <c r="F116" s="24" t="s">
        <v>70</v>
      </c>
      <c r="G116" s="24" t="s">
        <v>71</v>
      </c>
      <c r="H116" s="24">
        <v>19</v>
      </c>
      <c r="I116" s="24">
        <v>28</v>
      </c>
      <c r="J116" s="24" t="s">
        <v>83</v>
      </c>
      <c r="K116" s="24" t="s">
        <v>79</v>
      </c>
    </row>
    <row r="117" spans="1:11" x14ac:dyDescent="0.2">
      <c r="A117" s="24" t="s">
        <v>109</v>
      </c>
      <c r="B117" s="24" t="s">
        <v>111</v>
      </c>
      <c r="C117" s="24">
        <v>2</v>
      </c>
      <c r="D117" s="24">
        <v>1999</v>
      </c>
      <c r="E117" s="24">
        <v>4</v>
      </c>
      <c r="F117" s="24" t="s">
        <v>82</v>
      </c>
      <c r="G117" s="24" t="s">
        <v>71</v>
      </c>
      <c r="H117" s="24">
        <v>19</v>
      </c>
      <c r="I117" s="24">
        <v>26</v>
      </c>
      <c r="J117" s="24" t="s">
        <v>83</v>
      </c>
      <c r="K117" s="24" t="s">
        <v>105</v>
      </c>
    </row>
    <row r="118" spans="1:11" x14ac:dyDescent="0.2">
      <c r="A118" s="24" t="s">
        <v>109</v>
      </c>
      <c r="B118" s="24" t="s">
        <v>111</v>
      </c>
      <c r="C118" s="24">
        <v>2</v>
      </c>
      <c r="D118" s="24">
        <v>1999</v>
      </c>
      <c r="E118" s="24">
        <v>4</v>
      </c>
      <c r="F118" s="24" t="s">
        <v>73</v>
      </c>
      <c r="G118" s="24" t="s">
        <v>71</v>
      </c>
      <c r="H118" s="24">
        <v>19</v>
      </c>
      <c r="I118" s="24">
        <v>29</v>
      </c>
      <c r="J118" s="24" t="s">
        <v>83</v>
      </c>
      <c r="K118" s="24" t="s">
        <v>105</v>
      </c>
    </row>
    <row r="119" spans="1:11" x14ac:dyDescent="0.2">
      <c r="A119" s="24" t="s">
        <v>109</v>
      </c>
      <c r="B119" s="24" t="s">
        <v>111</v>
      </c>
      <c r="C119" s="24">
        <v>2</v>
      </c>
      <c r="D119" s="24">
        <v>2008</v>
      </c>
      <c r="E119" s="24">
        <v>4</v>
      </c>
      <c r="F119" s="24" t="s">
        <v>73</v>
      </c>
      <c r="G119" s="24" t="s">
        <v>71</v>
      </c>
      <c r="H119" s="24">
        <v>20</v>
      </c>
      <c r="I119" s="24">
        <v>28</v>
      </c>
      <c r="J119" s="24" t="s">
        <v>83</v>
      </c>
      <c r="K119" s="24" t="s">
        <v>105</v>
      </c>
    </row>
    <row r="120" spans="1:11" x14ac:dyDescent="0.2">
      <c r="A120" s="24" t="s">
        <v>109</v>
      </c>
      <c r="B120" s="24" t="s">
        <v>111</v>
      </c>
      <c r="C120" s="24">
        <v>2</v>
      </c>
      <c r="D120" s="24">
        <v>2008</v>
      </c>
      <c r="E120" s="24">
        <v>4</v>
      </c>
      <c r="F120" s="24" t="s">
        <v>82</v>
      </c>
      <c r="G120" s="24" t="s">
        <v>71</v>
      </c>
      <c r="H120" s="24">
        <v>20</v>
      </c>
      <c r="I120" s="24">
        <v>27</v>
      </c>
      <c r="J120" s="24" t="s">
        <v>83</v>
      </c>
      <c r="K120" s="24" t="s">
        <v>105</v>
      </c>
    </row>
    <row r="121" spans="1:11" x14ac:dyDescent="0.2">
      <c r="A121" s="24" t="s">
        <v>109</v>
      </c>
      <c r="B121" s="24" t="s">
        <v>111</v>
      </c>
      <c r="C121" s="24">
        <v>2.7</v>
      </c>
      <c r="D121" s="24">
        <v>2008</v>
      </c>
      <c r="E121" s="24">
        <v>6</v>
      </c>
      <c r="F121" s="24" t="s">
        <v>82</v>
      </c>
      <c r="G121" s="24" t="s">
        <v>71</v>
      </c>
      <c r="H121" s="24">
        <v>17</v>
      </c>
      <c r="I121" s="24">
        <v>24</v>
      </c>
      <c r="J121" s="24" t="s">
        <v>83</v>
      </c>
      <c r="K121" s="24" t="s">
        <v>105</v>
      </c>
    </row>
    <row r="122" spans="1:11" x14ac:dyDescent="0.2">
      <c r="A122" s="24" t="s">
        <v>109</v>
      </c>
      <c r="B122" s="24" t="s">
        <v>111</v>
      </c>
      <c r="C122" s="24">
        <v>2.7</v>
      </c>
      <c r="D122" s="24">
        <v>2008</v>
      </c>
      <c r="E122" s="24">
        <v>6</v>
      </c>
      <c r="F122" s="24" t="s">
        <v>74</v>
      </c>
      <c r="G122" s="24" t="s">
        <v>71</v>
      </c>
      <c r="H122" s="24">
        <v>16</v>
      </c>
      <c r="I122" s="24">
        <v>24</v>
      </c>
      <c r="J122" s="24" t="s">
        <v>83</v>
      </c>
      <c r="K122" s="24" t="s">
        <v>105</v>
      </c>
    </row>
    <row r="123" spans="1:11" x14ac:dyDescent="0.2">
      <c r="A123" s="24" t="s">
        <v>109</v>
      </c>
      <c r="B123" s="24" t="s">
        <v>111</v>
      </c>
      <c r="C123" s="24">
        <v>2.7</v>
      </c>
      <c r="D123" s="24">
        <v>2008</v>
      </c>
      <c r="E123" s="24">
        <v>6</v>
      </c>
      <c r="F123" s="24" t="s">
        <v>73</v>
      </c>
      <c r="G123" s="24" t="s">
        <v>71</v>
      </c>
      <c r="H123" s="24">
        <v>17</v>
      </c>
      <c r="I123" s="24">
        <v>24</v>
      </c>
      <c r="J123" s="24" t="s">
        <v>83</v>
      </c>
      <c r="K123" s="24" t="s">
        <v>105</v>
      </c>
    </row>
    <row r="124" spans="1:11" x14ac:dyDescent="0.2">
      <c r="A124" s="24" t="s">
        <v>112</v>
      </c>
      <c r="B124" s="24" t="s">
        <v>113</v>
      </c>
      <c r="C124" s="24">
        <v>3</v>
      </c>
      <c r="D124" s="24">
        <v>2008</v>
      </c>
      <c r="E124" s="24">
        <v>6</v>
      </c>
      <c r="F124" s="24" t="s">
        <v>70</v>
      </c>
      <c r="G124" s="24">
        <v>4</v>
      </c>
      <c r="H124" s="24">
        <v>17</v>
      </c>
      <c r="I124" s="24">
        <v>22</v>
      </c>
      <c r="J124" s="24" t="s">
        <v>89</v>
      </c>
      <c r="K124" s="24" t="s">
        <v>84</v>
      </c>
    </row>
    <row r="125" spans="1:11" x14ac:dyDescent="0.2">
      <c r="A125" s="24" t="s">
        <v>112</v>
      </c>
      <c r="B125" s="24" t="s">
        <v>113</v>
      </c>
      <c r="C125" s="24">
        <v>3.7</v>
      </c>
      <c r="D125" s="24">
        <v>2008</v>
      </c>
      <c r="E125" s="24">
        <v>6</v>
      </c>
      <c r="F125" s="24" t="s">
        <v>70</v>
      </c>
      <c r="G125" s="24">
        <v>4</v>
      </c>
      <c r="H125" s="24">
        <v>15</v>
      </c>
      <c r="I125" s="24">
        <v>19</v>
      </c>
      <c r="J125" s="24" t="s">
        <v>83</v>
      </c>
      <c r="K125" s="24" t="s">
        <v>84</v>
      </c>
    </row>
    <row r="126" spans="1:11" x14ac:dyDescent="0.2">
      <c r="A126" s="24" t="s">
        <v>112</v>
      </c>
      <c r="B126" s="24" t="s">
        <v>113</v>
      </c>
      <c r="C126" s="24">
        <v>4</v>
      </c>
      <c r="D126" s="24">
        <v>1999</v>
      </c>
      <c r="E126" s="24">
        <v>6</v>
      </c>
      <c r="F126" s="24" t="s">
        <v>82</v>
      </c>
      <c r="G126" s="24">
        <v>4</v>
      </c>
      <c r="H126" s="24">
        <v>15</v>
      </c>
      <c r="I126" s="24">
        <v>20</v>
      </c>
      <c r="J126" s="24" t="s">
        <v>83</v>
      </c>
      <c r="K126" s="24" t="s">
        <v>84</v>
      </c>
    </row>
    <row r="127" spans="1:11" x14ac:dyDescent="0.2">
      <c r="A127" s="24" t="s">
        <v>112</v>
      </c>
      <c r="B127" s="24" t="s">
        <v>113</v>
      </c>
      <c r="C127" s="24">
        <v>4.7</v>
      </c>
      <c r="D127" s="24">
        <v>1999</v>
      </c>
      <c r="E127" s="24">
        <v>8</v>
      </c>
      <c r="F127" s="24" t="s">
        <v>82</v>
      </c>
      <c r="G127" s="24">
        <v>4</v>
      </c>
      <c r="H127" s="24">
        <v>14</v>
      </c>
      <c r="I127" s="24">
        <v>17</v>
      </c>
      <c r="J127" s="24" t="s">
        <v>83</v>
      </c>
      <c r="K127" s="24" t="s">
        <v>84</v>
      </c>
    </row>
    <row r="128" spans="1:11" x14ac:dyDescent="0.2">
      <c r="A128" s="24" t="s">
        <v>112</v>
      </c>
      <c r="B128" s="24" t="s">
        <v>113</v>
      </c>
      <c r="C128" s="24">
        <v>4.7</v>
      </c>
      <c r="D128" s="24">
        <v>2008</v>
      </c>
      <c r="E128" s="24">
        <v>8</v>
      </c>
      <c r="F128" s="24" t="s">
        <v>70</v>
      </c>
      <c r="G128" s="24">
        <v>4</v>
      </c>
      <c r="H128" s="24">
        <v>9</v>
      </c>
      <c r="I128" s="24">
        <v>12</v>
      </c>
      <c r="J128" s="24" t="s">
        <v>85</v>
      </c>
      <c r="K128" s="24" t="s">
        <v>84</v>
      </c>
    </row>
    <row r="129" spans="1:11" x14ac:dyDescent="0.2">
      <c r="A129" s="24" t="s">
        <v>112</v>
      </c>
      <c r="B129" s="24" t="s">
        <v>113</v>
      </c>
      <c r="C129" s="24">
        <v>4.7</v>
      </c>
      <c r="D129" s="24">
        <v>2008</v>
      </c>
      <c r="E129" s="24">
        <v>8</v>
      </c>
      <c r="F129" s="24" t="s">
        <v>70</v>
      </c>
      <c r="G129" s="24">
        <v>4</v>
      </c>
      <c r="H129" s="24">
        <v>14</v>
      </c>
      <c r="I129" s="24">
        <v>19</v>
      </c>
      <c r="J129" s="24" t="s">
        <v>83</v>
      </c>
      <c r="K129" s="24" t="s">
        <v>84</v>
      </c>
    </row>
    <row r="130" spans="1:11" x14ac:dyDescent="0.2">
      <c r="A130" s="24" t="s">
        <v>112</v>
      </c>
      <c r="B130" s="24" t="s">
        <v>113</v>
      </c>
      <c r="C130" s="24">
        <v>5.7</v>
      </c>
      <c r="D130" s="24">
        <v>2008</v>
      </c>
      <c r="E130" s="24">
        <v>8</v>
      </c>
      <c r="F130" s="24" t="s">
        <v>70</v>
      </c>
      <c r="G130" s="24">
        <v>4</v>
      </c>
      <c r="H130" s="24">
        <v>13</v>
      </c>
      <c r="I130" s="24">
        <v>18</v>
      </c>
      <c r="J130" s="24" t="s">
        <v>83</v>
      </c>
      <c r="K130" s="24" t="s">
        <v>84</v>
      </c>
    </row>
    <row r="131" spans="1:11" x14ac:dyDescent="0.2">
      <c r="A131" s="24" t="s">
        <v>112</v>
      </c>
      <c r="B131" s="24" t="s">
        <v>113</v>
      </c>
      <c r="C131" s="24">
        <v>6.1</v>
      </c>
      <c r="D131" s="24">
        <v>2008</v>
      </c>
      <c r="E131" s="24">
        <v>8</v>
      </c>
      <c r="F131" s="24" t="s">
        <v>70</v>
      </c>
      <c r="G131" s="24">
        <v>4</v>
      </c>
      <c r="H131" s="24">
        <v>11</v>
      </c>
      <c r="I131" s="24">
        <v>14</v>
      </c>
      <c r="J131" s="24" t="s">
        <v>5</v>
      </c>
      <c r="K131" s="24" t="s">
        <v>84</v>
      </c>
    </row>
    <row r="132" spans="1:11" x14ac:dyDescent="0.2">
      <c r="A132" s="24" t="s">
        <v>114</v>
      </c>
      <c r="B132" s="24" t="s">
        <v>115</v>
      </c>
      <c r="C132" s="24">
        <v>4</v>
      </c>
      <c r="D132" s="24">
        <v>1999</v>
      </c>
      <c r="E132" s="24">
        <v>8</v>
      </c>
      <c r="F132" s="24" t="s">
        <v>82</v>
      </c>
      <c r="G132" s="24">
        <v>4</v>
      </c>
      <c r="H132" s="24">
        <v>11</v>
      </c>
      <c r="I132" s="24">
        <v>15</v>
      </c>
      <c r="J132" s="24" t="s">
        <v>5</v>
      </c>
      <c r="K132" s="24" t="s">
        <v>84</v>
      </c>
    </row>
    <row r="133" spans="1:11" x14ac:dyDescent="0.2">
      <c r="A133" s="24" t="s">
        <v>114</v>
      </c>
      <c r="B133" s="24" t="s">
        <v>115</v>
      </c>
      <c r="C133" s="24">
        <v>4.2</v>
      </c>
      <c r="D133" s="24">
        <v>2008</v>
      </c>
      <c r="E133" s="24">
        <v>8</v>
      </c>
      <c r="F133" s="24" t="s">
        <v>77</v>
      </c>
      <c r="G133" s="24">
        <v>4</v>
      </c>
      <c r="H133" s="24">
        <v>12</v>
      </c>
      <c r="I133" s="24">
        <v>18</v>
      </c>
      <c r="J133" s="24" t="s">
        <v>83</v>
      </c>
      <c r="K133" s="24" t="s">
        <v>84</v>
      </c>
    </row>
    <row r="134" spans="1:11" x14ac:dyDescent="0.2">
      <c r="A134" s="24" t="s">
        <v>114</v>
      </c>
      <c r="B134" s="24" t="s">
        <v>115</v>
      </c>
      <c r="C134" s="24">
        <v>4.4000000000000004</v>
      </c>
      <c r="D134" s="24">
        <v>2008</v>
      </c>
      <c r="E134" s="24">
        <v>8</v>
      </c>
      <c r="F134" s="24" t="s">
        <v>77</v>
      </c>
      <c r="G134" s="24">
        <v>4</v>
      </c>
      <c r="H134" s="24">
        <v>12</v>
      </c>
      <c r="I134" s="24">
        <v>18</v>
      </c>
      <c r="J134" s="24" t="s">
        <v>83</v>
      </c>
      <c r="K134" s="24" t="s">
        <v>84</v>
      </c>
    </row>
    <row r="135" spans="1:11" x14ac:dyDescent="0.2">
      <c r="A135" s="24" t="s">
        <v>114</v>
      </c>
      <c r="B135" s="24" t="s">
        <v>115</v>
      </c>
      <c r="C135" s="24">
        <v>4.5999999999999996</v>
      </c>
      <c r="D135" s="24">
        <v>1999</v>
      </c>
      <c r="E135" s="24">
        <v>8</v>
      </c>
      <c r="F135" s="24" t="s">
        <v>82</v>
      </c>
      <c r="G135" s="24">
        <v>4</v>
      </c>
      <c r="H135" s="24">
        <v>11</v>
      </c>
      <c r="I135" s="24">
        <v>15</v>
      </c>
      <c r="J135" s="24" t="s">
        <v>5</v>
      </c>
      <c r="K135" s="24" t="s">
        <v>84</v>
      </c>
    </row>
    <row r="136" spans="1:11" x14ac:dyDescent="0.2">
      <c r="A136" s="24" t="s">
        <v>116</v>
      </c>
      <c r="B136" s="24" t="s">
        <v>117</v>
      </c>
      <c r="C136" s="24">
        <v>5.4</v>
      </c>
      <c r="D136" s="24">
        <v>1999</v>
      </c>
      <c r="E136" s="24">
        <v>8</v>
      </c>
      <c r="F136" s="24" t="s">
        <v>82</v>
      </c>
      <c r="G136" s="24" t="s">
        <v>83</v>
      </c>
      <c r="H136" s="24">
        <v>11</v>
      </c>
      <c r="I136" s="24">
        <v>17</v>
      </c>
      <c r="J136" s="24" t="s">
        <v>83</v>
      </c>
      <c r="K136" s="24" t="s">
        <v>84</v>
      </c>
    </row>
    <row r="137" spans="1:11" x14ac:dyDescent="0.2">
      <c r="A137" s="24" t="s">
        <v>116</v>
      </c>
      <c r="B137" s="24" t="s">
        <v>117</v>
      </c>
      <c r="C137" s="24">
        <v>5.4</v>
      </c>
      <c r="D137" s="24">
        <v>1999</v>
      </c>
      <c r="E137" s="24">
        <v>8</v>
      </c>
      <c r="F137" s="24" t="s">
        <v>82</v>
      </c>
      <c r="G137" s="24" t="s">
        <v>83</v>
      </c>
      <c r="H137" s="24">
        <v>11</v>
      </c>
      <c r="I137" s="24">
        <v>16</v>
      </c>
      <c r="J137" s="24" t="s">
        <v>5</v>
      </c>
      <c r="K137" s="24" t="s">
        <v>84</v>
      </c>
    </row>
    <row r="138" spans="1:11" x14ac:dyDescent="0.2">
      <c r="A138" s="24" t="s">
        <v>116</v>
      </c>
      <c r="B138" s="24" t="s">
        <v>117</v>
      </c>
      <c r="C138" s="24">
        <v>5.4</v>
      </c>
      <c r="D138" s="24">
        <v>2008</v>
      </c>
      <c r="E138" s="24">
        <v>8</v>
      </c>
      <c r="F138" s="24" t="s">
        <v>95</v>
      </c>
      <c r="G138" s="24" t="s">
        <v>83</v>
      </c>
      <c r="H138" s="24">
        <v>12</v>
      </c>
      <c r="I138" s="24">
        <v>18</v>
      </c>
      <c r="J138" s="24" t="s">
        <v>83</v>
      </c>
      <c r="K138" s="24" t="s">
        <v>84</v>
      </c>
    </row>
    <row r="139" spans="1:11" x14ac:dyDescent="0.2">
      <c r="A139" s="24" t="s">
        <v>118</v>
      </c>
      <c r="B139" s="24" t="s">
        <v>119</v>
      </c>
      <c r="C139" s="24">
        <v>4</v>
      </c>
      <c r="D139" s="24">
        <v>1999</v>
      </c>
      <c r="E139" s="24">
        <v>6</v>
      </c>
      <c r="F139" s="24" t="s">
        <v>70</v>
      </c>
      <c r="G139" s="24">
        <v>4</v>
      </c>
      <c r="H139" s="24">
        <v>14</v>
      </c>
      <c r="I139" s="24">
        <v>17</v>
      </c>
      <c r="J139" s="24" t="s">
        <v>83</v>
      </c>
      <c r="K139" s="24" t="s">
        <v>84</v>
      </c>
    </row>
    <row r="140" spans="1:11" x14ac:dyDescent="0.2">
      <c r="A140" s="24" t="s">
        <v>118</v>
      </c>
      <c r="B140" s="24" t="s">
        <v>119</v>
      </c>
      <c r="C140" s="24">
        <v>4</v>
      </c>
      <c r="D140" s="24">
        <v>2008</v>
      </c>
      <c r="E140" s="24">
        <v>6</v>
      </c>
      <c r="F140" s="24" t="s">
        <v>70</v>
      </c>
      <c r="G140" s="24">
        <v>4</v>
      </c>
      <c r="H140" s="24">
        <v>13</v>
      </c>
      <c r="I140" s="24">
        <v>19</v>
      </c>
      <c r="J140" s="24" t="s">
        <v>83</v>
      </c>
      <c r="K140" s="24" t="s">
        <v>84</v>
      </c>
    </row>
    <row r="141" spans="1:11" x14ac:dyDescent="0.2">
      <c r="A141" s="24" t="s">
        <v>118</v>
      </c>
      <c r="B141" s="24" t="s">
        <v>119</v>
      </c>
      <c r="C141" s="24">
        <v>4.5999999999999996</v>
      </c>
      <c r="D141" s="24">
        <v>2008</v>
      </c>
      <c r="E141" s="24">
        <v>8</v>
      </c>
      <c r="F141" s="24" t="s">
        <v>95</v>
      </c>
      <c r="G141" s="24">
        <v>4</v>
      </c>
      <c r="H141" s="24">
        <v>13</v>
      </c>
      <c r="I141" s="24">
        <v>19</v>
      </c>
      <c r="J141" s="24" t="s">
        <v>83</v>
      </c>
      <c r="K141" s="24" t="s">
        <v>84</v>
      </c>
    </row>
    <row r="142" spans="1:11" x14ac:dyDescent="0.2">
      <c r="A142" s="24" t="s">
        <v>118</v>
      </c>
      <c r="B142" s="24" t="s">
        <v>119</v>
      </c>
      <c r="C142" s="24">
        <v>5</v>
      </c>
      <c r="D142" s="24">
        <v>1999</v>
      </c>
      <c r="E142" s="24">
        <v>8</v>
      </c>
      <c r="F142" s="24" t="s">
        <v>82</v>
      </c>
      <c r="G142" s="24">
        <v>4</v>
      </c>
      <c r="H142" s="24">
        <v>13</v>
      </c>
      <c r="I142" s="24">
        <v>17</v>
      </c>
      <c r="J142" s="24" t="s">
        <v>83</v>
      </c>
      <c r="K142" s="24" t="s">
        <v>84</v>
      </c>
    </row>
    <row r="143" spans="1:11" x14ac:dyDescent="0.2">
      <c r="A143" s="24" t="s">
        <v>120</v>
      </c>
      <c r="B143" s="24" t="s">
        <v>121</v>
      </c>
      <c r="C143" s="24">
        <v>2.4</v>
      </c>
      <c r="D143" s="24">
        <v>1999</v>
      </c>
      <c r="E143" s="24">
        <v>4</v>
      </c>
      <c r="F143" s="24" t="s">
        <v>73</v>
      </c>
      <c r="G143" s="24" t="s">
        <v>71</v>
      </c>
      <c r="H143" s="24">
        <v>21</v>
      </c>
      <c r="I143" s="24">
        <v>29</v>
      </c>
      <c r="J143" s="24" t="s">
        <v>83</v>
      </c>
      <c r="K143" s="24" t="s">
        <v>72</v>
      </c>
    </row>
    <row r="144" spans="1:11" x14ac:dyDescent="0.2">
      <c r="A144" s="24" t="s">
        <v>120</v>
      </c>
      <c r="B144" s="24" t="s">
        <v>121</v>
      </c>
      <c r="C144" s="24">
        <v>2.4</v>
      </c>
      <c r="D144" s="24">
        <v>1999</v>
      </c>
      <c r="E144" s="24">
        <v>4</v>
      </c>
      <c r="F144" s="24" t="s">
        <v>82</v>
      </c>
      <c r="G144" s="24" t="s">
        <v>71</v>
      </c>
      <c r="H144" s="24">
        <v>19</v>
      </c>
      <c r="I144" s="24">
        <v>27</v>
      </c>
      <c r="J144" s="24" t="s">
        <v>83</v>
      </c>
      <c r="K144" s="24" t="s">
        <v>72</v>
      </c>
    </row>
    <row r="145" spans="1:11" x14ac:dyDescent="0.2">
      <c r="A145" s="24" t="s">
        <v>120</v>
      </c>
      <c r="B145" s="24" t="s">
        <v>121</v>
      </c>
      <c r="C145" s="24">
        <v>2.5</v>
      </c>
      <c r="D145" s="24">
        <v>2008</v>
      </c>
      <c r="E145" s="24">
        <v>4</v>
      </c>
      <c r="F145" s="24" t="s">
        <v>75</v>
      </c>
      <c r="G145" s="24" t="s">
        <v>71</v>
      </c>
      <c r="H145" s="24">
        <v>23</v>
      </c>
      <c r="I145" s="24">
        <v>31</v>
      </c>
      <c r="J145" s="24" t="s">
        <v>83</v>
      </c>
      <c r="K145" s="24" t="s">
        <v>79</v>
      </c>
    </row>
    <row r="146" spans="1:11" x14ac:dyDescent="0.2">
      <c r="A146" s="24" t="s">
        <v>120</v>
      </c>
      <c r="B146" s="24" t="s">
        <v>121</v>
      </c>
      <c r="C146" s="24">
        <v>2.5</v>
      </c>
      <c r="D146" s="24">
        <v>2008</v>
      </c>
      <c r="E146" s="24">
        <v>4</v>
      </c>
      <c r="F146" s="24" t="s">
        <v>74</v>
      </c>
      <c r="G146" s="24" t="s">
        <v>71</v>
      </c>
      <c r="H146" s="24">
        <v>23</v>
      </c>
      <c r="I146" s="24">
        <v>32</v>
      </c>
      <c r="J146" s="24" t="s">
        <v>83</v>
      </c>
      <c r="K146" s="24" t="s">
        <v>79</v>
      </c>
    </row>
    <row r="147" spans="1:11" x14ac:dyDescent="0.2">
      <c r="A147" s="24" t="s">
        <v>120</v>
      </c>
      <c r="B147" s="24" t="s">
        <v>121</v>
      </c>
      <c r="C147" s="24">
        <v>3.5</v>
      </c>
      <c r="D147" s="24">
        <v>2008</v>
      </c>
      <c r="E147" s="24">
        <v>6</v>
      </c>
      <c r="F147" s="24" t="s">
        <v>74</v>
      </c>
      <c r="G147" s="24" t="s">
        <v>71</v>
      </c>
      <c r="H147" s="24">
        <v>19</v>
      </c>
      <c r="I147" s="24">
        <v>27</v>
      </c>
      <c r="J147" s="24" t="s">
        <v>5</v>
      </c>
      <c r="K147" s="24" t="s">
        <v>79</v>
      </c>
    </row>
    <row r="148" spans="1:11" x14ac:dyDescent="0.2">
      <c r="A148" s="24" t="s">
        <v>120</v>
      </c>
      <c r="B148" s="24" t="s">
        <v>121</v>
      </c>
      <c r="C148" s="24">
        <v>3.5</v>
      </c>
      <c r="D148" s="24">
        <v>2008</v>
      </c>
      <c r="E148" s="24">
        <v>6</v>
      </c>
      <c r="F148" s="24" t="s">
        <v>75</v>
      </c>
      <c r="G148" s="24" t="s">
        <v>71</v>
      </c>
      <c r="H148" s="24">
        <v>19</v>
      </c>
      <c r="I148" s="24">
        <v>26</v>
      </c>
      <c r="J148" s="24" t="s">
        <v>5</v>
      </c>
      <c r="K148" s="24" t="s">
        <v>79</v>
      </c>
    </row>
    <row r="149" spans="1:11" x14ac:dyDescent="0.2">
      <c r="A149" s="24" t="s">
        <v>120</v>
      </c>
      <c r="B149" s="24" t="s">
        <v>122</v>
      </c>
      <c r="C149" s="24">
        <v>3</v>
      </c>
      <c r="D149" s="24">
        <v>1999</v>
      </c>
      <c r="E149" s="24">
        <v>6</v>
      </c>
      <c r="F149" s="24" t="s">
        <v>82</v>
      </c>
      <c r="G149" s="24" t="s">
        <v>71</v>
      </c>
      <c r="H149" s="24">
        <v>18</v>
      </c>
      <c r="I149" s="24">
        <v>26</v>
      </c>
      <c r="J149" s="24" t="s">
        <v>83</v>
      </c>
      <c r="K149" s="24" t="s">
        <v>79</v>
      </c>
    </row>
    <row r="150" spans="1:11" x14ac:dyDescent="0.2">
      <c r="A150" s="24" t="s">
        <v>120</v>
      </c>
      <c r="B150" s="24" t="s">
        <v>122</v>
      </c>
      <c r="C150" s="24">
        <v>3</v>
      </c>
      <c r="D150" s="24">
        <v>1999</v>
      </c>
      <c r="E150" s="24">
        <v>6</v>
      </c>
      <c r="F150" s="24" t="s">
        <v>73</v>
      </c>
      <c r="G150" s="24" t="s">
        <v>71</v>
      </c>
      <c r="H150" s="24">
        <v>19</v>
      </c>
      <c r="I150" s="24">
        <v>25</v>
      </c>
      <c r="J150" s="24" t="s">
        <v>83</v>
      </c>
      <c r="K150" s="24" t="s">
        <v>79</v>
      </c>
    </row>
    <row r="151" spans="1:11" x14ac:dyDescent="0.2">
      <c r="A151" s="24" t="s">
        <v>120</v>
      </c>
      <c r="B151" s="24" t="s">
        <v>122</v>
      </c>
      <c r="C151" s="24">
        <v>3.5</v>
      </c>
      <c r="D151" s="24">
        <v>2008</v>
      </c>
      <c r="E151" s="24">
        <v>6</v>
      </c>
      <c r="F151" s="24" t="s">
        <v>75</v>
      </c>
      <c r="G151" s="24" t="s">
        <v>71</v>
      </c>
      <c r="H151" s="24">
        <v>19</v>
      </c>
      <c r="I151" s="24">
        <v>25</v>
      </c>
      <c r="J151" s="24" t="s">
        <v>5</v>
      </c>
      <c r="K151" s="24" t="s">
        <v>79</v>
      </c>
    </row>
    <row r="152" spans="1:11" x14ac:dyDescent="0.2">
      <c r="A152" s="24" t="s">
        <v>120</v>
      </c>
      <c r="B152" s="24" t="s">
        <v>123</v>
      </c>
      <c r="C152" s="24">
        <v>3.3</v>
      </c>
      <c r="D152" s="24">
        <v>1999</v>
      </c>
      <c r="E152" s="24">
        <v>6</v>
      </c>
      <c r="F152" s="24" t="s">
        <v>82</v>
      </c>
      <c r="G152" s="24">
        <v>4</v>
      </c>
      <c r="H152" s="24">
        <v>14</v>
      </c>
      <c r="I152" s="24">
        <v>17</v>
      </c>
      <c r="J152" s="24" t="s">
        <v>83</v>
      </c>
      <c r="K152" s="24" t="s">
        <v>84</v>
      </c>
    </row>
    <row r="153" spans="1:11" x14ac:dyDescent="0.2">
      <c r="A153" s="24" t="s">
        <v>120</v>
      </c>
      <c r="B153" s="24" t="s">
        <v>123</v>
      </c>
      <c r="C153" s="24">
        <v>3.3</v>
      </c>
      <c r="D153" s="24">
        <v>1999</v>
      </c>
      <c r="E153" s="24">
        <v>6</v>
      </c>
      <c r="F153" s="24" t="s">
        <v>73</v>
      </c>
      <c r="G153" s="24">
        <v>4</v>
      </c>
      <c r="H153" s="24">
        <v>15</v>
      </c>
      <c r="I153" s="24">
        <v>17</v>
      </c>
      <c r="J153" s="24" t="s">
        <v>83</v>
      </c>
      <c r="K153" s="24" t="s">
        <v>84</v>
      </c>
    </row>
    <row r="154" spans="1:11" x14ac:dyDescent="0.2">
      <c r="A154" s="24" t="s">
        <v>120</v>
      </c>
      <c r="B154" s="24" t="s">
        <v>123</v>
      </c>
      <c r="C154" s="24">
        <v>4</v>
      </c>
      <c r="D154" s="24">
        <v>2008</v>
      </c>
      <c r="E154" s="24">
        <v>6</v>
      </c>
      <c r="F154" s="24" t="s">
        <v>70</v>
      </c>
      <c r="G154" s="24">
        <v>4</v>
      </c>
      <c r="H154" s="24">
        <v>14</v>
      </c>
      <c r="I154" s="24">
        <v>20</v>
      </c>
      <c r="J154" s="24" t="s">
        <v>5</v>
      </c>
      <c r="K154" s="24" t="s">
        <v>84</v>
      </c>
    </row>
    <row r="155" spans="1:11" x14ac:dyDescent="0.2">
      <c r="A155" s="24" t="s">
        <v>120</v>
      </c>
      <c r="B155" s="24" t="s">
        <v>123</v>
      </c>
      <c r="C155" s="24">
        <v>5.6</v>
      </c>
      <c r="D155" s="24">
        <v>2008</v>
      </c>
      <c r="E155" s="24">
        <v>8</v>
      </c>
      <c r="F155" s="24" t="s">
        <v>124</v>
      </c>
      <c r="G155" s="24">
        <v>4</v>
      </c>
      <c r="H155" s="24">
        <v>12</v>
      </c>
      <c r="I155" s="24">
        <v>18</v>
      </c>
      <c r="J155" s="24" t="s">
        <v>5</v>
      </c>
      <c r="K155" s="24" t="s">
        <v>84</v>
      </c>
    </row>
    <row r="156" spans="1:11" x14ac:dyDescent="0.2">
      <c r="A156" s="24" t="s">
        <v>125</v>
      </c>
      <c r="B156" s="24" t="s">
        <v>126</v>
      </c>
      <c r="C156" s="24">
        <v>3.1</v>
      </c>
      <c r="D156" s="24">
        <v>1999</v>
      </c>
      <c r="E156" s="24">
        <v>6</v>
      </c>
      <c r="F156" s="24" t="s">
        <v>82</v>
      </c>
      <c r="G156" s="24" t="s">
        <v>71</v>
      </c>
      <c r="H156" s="24">
        <v>18</v>
      </c>
      <c r="I156" s="24">
        <v>26</v>
      </c>
      <c r="J156" s="24" t="s">
        <v>83</v>
      </c>
      <c r="K156" s="24" t="s">
        <v>79</v>
      </c>
    </row>
    <row r="157" spans="1:11" x14ac:dyDescent="0.2">
      <c r="A157" s="24" t="s">
        <v>125</v>
      </c>
      <c r="B157" s="24" t="s">
        <v>126</v>
      </c>
      <c r="C157" s="24">
        <v>3.8</v>
      </c>
      <c r="D157" s="24">
        <v>1999</v>
      </c>
      <c r="E157" s="24">
        <v>6</v>
      </c>
      <c r="F157" s="24" t="s">
        <v>82</v>
      </c>
      <c r="G157" s="24" t="s">
        <v>71</v>
      </c>
      <c r="H157" s="24">
        <v>16</v>
      </c>
      <c r="I157" s="24">
        <v>26</v>
      </c>
      <c r="J157" s="24" t="s">
        <v>5</v>
      </c>
      <c r="K157" s="24" t="s">
        <v>79</v>
      </c>
    </row>
    <row r="158" spans="1:11" x14ac:dyDescent="0.2">
      <c r="A158" s="24" t="s">
        <v>125</v>
      </c>
      <c r="B158" s="24" t="s">
        <v>126</v>
      </c>
      <c r="C158" s="24">
        <v>3.8</v>
      </c>
      <c r="D158" s="24">
        <v>1999</v>
      </c>
      <c r="E158" s="24">
        <v>6</v>
      </c>
      <c r="F158" s="24" t="s">
        <v>82</v>
      </c>
      <c r="G158" s="24" t="s">
        <v>71</v>
      </c>
      <c r="H158" s="24">
        <v>17</v>
      </c>
      <c r="I158" s="24">
        <v>27</v>
      </c>
      <c r="J158" s="24" t="s">
        <v>83</v>
      </c>
      <c r="K158" s="24" t="s">
        <v>79</v>
      </c>
    </row>
    <row r="159" spans="1:11" x14ac:dyDescent="0.2">
      <c r="A159" s="24" t="s">
        <v>125</v>
      </c>
      <c r="B159" s="24" t="s">
        <v>126</v>
      </c>
      <c r="C159" s="24">
        <v>3.8</v>
      </c>
      <c r="D159" s="24">
        <v>2008</v>
      </c>
      <c r="E159" s="24">
        <v>6</v>
      </c>
      <c r="F159" s="24" t="s">
        <v>82</v>
      </c>
      <c r="G159" s="24" t="s">
        <v>71</v>
      </c>
      <c r="H159" s="24">
        <v>18</v>
      </c>
      <c r="I159" s="24">
        <v>28</v>
      </c>
      <c r="J159" s="24" t="s">
        <v>83</v>
      </c>
      <c r="K159" s="24" t="s">
        <v>79</v>
      </c>
    </row>
    <row r="160" spans="1:11" x14ac:dyDescent="0.2">
      <c r="A160" s="24" t="s">
        <v>125</v>
      </c>
      <c r="B160" s="24" t="s">
        <v>126</v>
      </c>
      <c r="C160" s="24">
        <v>5.3</v>
      </c>
      <c r="D160" s="24">
        <v>2008</v>
      </c>
      <c r="E160" s="24">
        <v>8</v>
      </c>
      <c r="F160" s="24" t="s">
        <v>127</v>
      </c>
      <c r="G160" s="24" t="s">
        <v>71</v>
      </c>
      <c r="H160" s="24">
        <v>16</v>
      </c>
      <c r="I160" s="24">
        <v>25</v>
      </c>
      <c r="J160" s="24" t="s">
        <v>5</v>
      </c>
      <c r="K160" s="24" t="s">
        <v>79</v>
      </c>
    </row>
    <row r="161" spans="1:11" x14ac:dyDescent="0.2">
      <c r="A161" s="24" t="s">
        <v>128</v>
      </c>
      <c r="B161" s="24" t="s">
        <v>129</v>
      </c>
      <c r="C161" s="24">
        <v>2.5</v>
      </c>
      <c r="D161" s="24">
        <v>1999</v>
      </c>
      <c r="E161" s="24">
        <v>4</v>
      </c>
      <c r="F161" s="24" t="s">
        <v>73</v>
      </c>
      <c r="G161" s="24">
        <v>4</v>
      </c>
      <c r="H161" s="24">
        <v>18</v>
      </c>
      <c r="I161" s="24">
        <v>25</v>
      </c>
      <c r="J161" s="24" t="s">
        <v>83</v>
      </c>
      <c r="K161" s="24" t="s">
        <v>84</v>
      </c>
    </row>
    <row r="162" spans="1:11" x14ac:dyDescent="0.2">
      <c r="A162" s="24" t="s">
        <v>128</v>
      </c>
      <c r="B162" s="24" t="s">
        <v>129</v>
      </c>
      <c r="C162" s="24">
        <v>2.5</v>
      </c>
      <c r="D162" s="24">
        <v>1999</v>
      </c>
      <c r="E162" s="24">
        <v>4</v>
      </c>
      <c r="F162" s="24" t="s">
        <v>82</v>
      </c>
      <c r="G162" s="24">
        <v>4</v>
      </c>
      <c r="H162" s="24">
        <v>18</v>
      </c>
      <c r="I162" s="24">
        <v>24</v>
      </c>
      <c r="J162" s="24" t="s">
        <v>83</v>
      </c>
      <c r="K162" s="24" t="s">
        <v>84</v>
      </c>
    </row>
    <row r="163" spans="1:11" x14ac:dyDescent="0.2">
      <c r="A163" s="24" t="s">
        <v>128</v>
      </c>
      <c r="B163" s="24" t="s">
        <v>129</v>
      </c>
      <c r="C163" s="24">
        <v>2.5</v>
      </c>
      <c r="D163" s="24">
        <v>2008</v>
      </c>
      <c r="E163" s="24">
        <v>4</v>
      </c>
      <c r="F163" s="24" t="s">
        <v>73</v>
      </c>
      <c r="G163" s="24">
        <v>4</v>
      </c>
      <c r="H163" s="24">
        <v>20</v>
      </c>
      <c r="I163" s="24">
        <v>27</v>
      </c>
      <c r="J163" s="24" t="s">
        <v>83</v>
      </c>
      <c r="K163" s="24" t="s">
        <v>84</v>
      </c>
    </row>
    <row r="164" spans="1:11" x14ac:dyDescent="0.2">
      <c r="A164" s="24" t="s">
        <v>128</v>
      </c>
      <c r="B164" s="24" t="s">
        <v>129</v>
      </c>
      <c r="C164" s="24">
        <v>2.5</v>
      </c>
      <c r="D164" s="24">
        <v>2008</v>
      </c>
      <c r="E164" s="24">
        <v>4</v>
      </c>
      <c r="F164" s="24" t="s">
        <v>73</v>
      </c>
      <c r="G164" s="24">
        <v>4</v>
      </c>
      <c r="H164" s="24">
        <v>19</v>
      </c>
      <c r="I164" s="24">
        <v>25</v>
      </c>
      <c r="J164" s="24" t="s">
        <v>5</v>
      </c>
      <c r="K164" s="24" t="s">
        <v>84</v>
      </c>
    </row>
    <row r="165" spans="1:11" x14ac:dyDescent="0.2">
      <c r="A165" s="24" t="s">
        <v>128</v>
      </c>
      <c r="B165" s="24" t="s">
        <v>129</v>
      </c>
      <c r="C165" s="24">
        <v>2.5</v>
      </c>
      <c r="D165" s="24">
        <v>2008</v>
      </c>
      <c r="E165" s="24">
        <v>4</v>
      </c>
      <c r="F165" s="24" t="s">
        <v>82</v>
      </c>
      <c r="G165" s="24">
        <v>4</v>
      </c>
      <c r="H165" s="24">
        <v>20</v>
      </c>
      <c r="I165" s="24">
        <v>26</v>
      </c>
      <c r="J165" s="24" t="s">
        <v>83</v>
      </c>
      <c r="K165" s="24" t="s">
        <v>84</v>
      </c>
    </row>
    <row r="166" spans="1:11" x14ac:dyDescent="0.2">
      <c r="A166" s="24" t="s">
        <v>128</v>
      </c>
      <c r="B166" s="24" t="s">
        <v>129</v>
      </c>
      <c r="C166" s="24">
        <v>2.5</v>
      </c>
      <c r="D166" s="24">
        <v>2008</v>
      </c>
      <c r="E166" s="24">
        <v>4</v>
      </c>
      <c r="F166" s="24" t="s">
        <v>82</v>
      </c>
      <c r="G166" s="24">
        <v>4</v>
      </c>
      <c r="H166" s="24">
        <v>18</v>
      </c>
      <c r="I166" s="24">
        <v>23</v>
      </c>
      <c r="J166" s="24" t="s">
        <v>5</v>
      </c>
      <c r="K166" s="24" t="s">
        <v>84</v>
      </c>
    </row>
    <row r="167" spans="1:11" x14ac:dyDescent="0.2">
      <c r="A167" s="24" t="s">
        <v>128</v>
      </c>
      <c r="B167" s="24" t="s">
        <v>130</v>
      </c>
      <c r="C167" s="24">
        <v>2.2000000000000002</v>
      </c>
      <c r="D167" s="24">
        <v>1999</v>
      </c>
      <c r="E167" s="24">
        <v>4</v>
      </c>
      <c r="F167" s="24" t="s">
        <v>82</v>
      </c>
      <c r="G167" s="24">
        <v>4</v>
      </c>
      <c r="H167" s="24">
        <v>21</v>
      </c>
      <c r="I167" s="24">
        <v>26</v>
      </c>
      <c r="J167" s="24" t="s">
        <v>83</v>
      </c>
      <c r="K167" s="24" t="s">
        <v>105</v>
      </c>
    </row>
    <row r="168" spans="1:11" x14ac:dyDescent="0.2">
      <c r="A168" s="24" t="s">
        <v>128</v>
      </c>
      <c r="B168" s="24" t="s">
        <v>130</v>
      </c>
      <c r="C168" s="24">
        <v>2.2000000000000002</v>
      </c>
      <c r="D168" s="24">
        <v>1999</v>
      </c>
      <c r="E168" s="24">
        <v>4</v>
      </c>
      <c r="F168" s="24" t="s">
        <v>73</v>
      </c>
      <c r="G168" s="24">
        <v>4</v>
      </c>
      <c r="H168" s="24">
        <v>19</v>
      </c>
      <c r="I168" s="24">
        <v>26</v>
      </c>
      <c r="J168" s="24" t="s">
        <v>83</v>
      </c>
      <c r="K168" s="24" t="s">
        <v>105</v>
      </c>
    </row>
    <row r="169" spans="1:11" x14ac:dyDescent="0.2">
      <c r="A169" s="24" t="s">
        <v>128</v>
      </c>
      <c r="B169" s="24" t="s">
        <v>130</v>
      </c>
      <c r="C169" s="24">
        <v>2.5</v>
      </c>
      <c r="D169" s="24">
        <v>1999</v>
      </c>
      <c r="E169" s="24">
        <v>4</v>
      </c>
      <c r="F169" s="24" t="s">
        <v>73</v>
      </c>
      <c r="G169" s="24">
        <v>4</v>
      </c>
      <c r="H169" s="24">
        <v>19</v>
      </c>
      <c r="I169" s="24">
        <v>26</v>
      </c>
      <c r="J169" s="24" t="s">
        <v>83</v>
      </c>
      <c r="K169" s="24" t="s">
        <v>105</v>
      </c>
    </row>
    <row r="170" spans="1:11" x14ac:dyDescent="0.2">
      <c r="A170" s="24" t="s">
        <v>128</v>
      </c>
      <c r="B170" s="24" t="s">
        <v>130</v>
      </c>
      <c r="C170" s="24">
        <v>2.5</v>
      </c>
      <c r="D170" s="24">
        <v>1999</v>
      </c>
      <c r="E170" s="24">
        <v>4</v>
      </c>
      <c r="F170" s="24" t="s">
        <v>82</v>
      </c>
      <c r="G170" s="24">
        <v>4</v>
      </c>
      <c r="H170" s="24">
        <v>19</v>
      </c>
      <c r="I170" s="24">
        <v>26</v>
      </c>
      <c r="J170" s="24" t="s">
        <v>83</v>
      </c>
      <c r="K170" s="24" t="s">
        <v>105</v>
      </c>
    </row>
    <row r="171" spans="1:11" x14ac:dyDescent="0.2">
      <c r="A171" s="24" t="s">
        <v>128</v>
      </c>
      <c r="B171" s="24" t="s">
        <v>130</v>
      </c>
      <c r="C171" s="24">
        <v>2.5</v>
      </c>
      <c r="D171" s="24">
        <v>2008</v>
      </c>
      <c r="E171" s="24">
        <v>4</v>
      </c>
      <c r="F171" s="24" t="s">
        <v>127</v>
      </c>
      <c r="G171" s="24">
        <v>4</v>
      </c>
      <c r="H171" s="24">
        <v>20</v>
      </c>
      <c r="I171" s="24">
        <v>25</v>
      </c>
      <c r="J171" s="24" t="s">
        <v>5</v>
      </c>
      <c r="K171" s="24" t="s">
        <v>72</v>
      </c>
    </row>
    <row r="172" spans="1:11" x14ac:dyDescent="0.2">
      <c r="A172" s="24" t="s">
        <v>128</v>
      </c>
      <c r="B172" s="24" t="s">
        <v>130</v>
      </c>
      <c r="C172" s="24">
        <v>2.5</v>
      </c>
      <c r="D172" s="24">
        <v>2008</v>
      </c>
      <c r="E172" s="24">
        <v>4</v>
      </c>
      <c r="F172" s="24" t="s">
        <v>127</v>
      </c>
      <c r="G172" s="24">
        <v>4</v>
      </c>
      <c r="H172" s="24">
        <v>20</v>
      </c>
      <c r="I172" s="24">
        <v>27</v>
      </c>
      <c r="J172" s="24" t="s">
        <v>83</v>
      </c>
      <c r="K172" s="24" t="s">
        <v>72</v>
      </c>
    </row>
    <row r="173" spans="1:11" x14ac:dyDescent="0.2">
      <c r="A173" s="24" t="s">
        <v>128</v>
      </c>
      <c r="B173" s="24" t="s">
        <v>130</v>
      </c>
      <c r="C173" s="24">
        <v>2.5</v>
      </c>
      <c r="D173" s="24">
        <v>2008</v>
      </c>
      <c r="E173" s="24">
        <v>4</v>
      </c>
      <c r="F173" s="24" t="s">
        <v>73</v>
      </c>
      <c r="G173" s="24">
        <v>4</v>
      </c>
      <c r="H173" s="24">
        <v>19</v>
      </c>
      <c r="I173" s="24">
        <v>25</v>
      </c>
      <c r="J173" s="24" t="s">
        <v>5</v>
      </c>
      <c r="K173" s="24" t="s">
        <v>72</v>
      </c>
    </row>
    <row r="174" spans="1:11" x14ac:dyDescent="0.2">
      <c r="A174" s="24" t="s">
        <v>128</v>
      </c>
      <c r="B174" s="24" t="s">
        <v>130</v>
      </c>
      <c r="C174" s="24">
        <v>2.5</v>
      </c>
      <c r="D174" s="24">
        <v>2008</v>
      </c>
      <c r="E174" s="24">
        <v>4</v>
      </c>
      <c r="F174" s="24" t="s">
        <v>73</v>
      </c>
      <c r="G174" s="24">
        <v>4</v>
      </c>
      <c r="H174" s="24">
        <v>20</v>
      </c>
      <c r="I174" s="24">
        <v>27</v>
      </c>
      <c r="J174" s="24" t="s">
        <v>83</v>
      </c>
      <c r="K174" s="24" t="s">
        <v>72</v>
      </c>
    </row>
    <row r="175" spans="1:11" x14ac:dyDescent="0.2">
      <c r="A175" s="24" t="s">
        <v>131</v>
      </c>
      <c r="B175" s="24" t="s">
        <v>132</v>
      </c>
      <c r="C175" s="24">
        <v>2.7</v>
      </c>
      <c r="D175" s="24">
        <v>1999</v>
      </c>
      <c r="E175" s="24">
        <v>4</v>
      </c>
      <c r="F175" s="24" t="s">
        <v>73</v>
      </c>
      <c r="G175" s="24">
        <v>4</v>
      </c>
      <c r="H175" s="24">
        <v>15</v>
      </c>
      <c r="I175" s="24">
        <v>20</v>
      </c>
      <c r="J175" s="24" t="s">
        <v>83</v>
      </c>
      <c r="K175" s="24" t="s">
        <v>84</v>
      </c>
    </row>
    <row r="176" spans="1:11" x14ac:dyDescent="0.2">
      <c r="A176" s="24" t="s">
        <v>131</v>
      </c>
      <c r="B176" s="24" t="s">
        <v>132</v>
      </c>
      <c r="C176" s="24">
        <v>2.7</v>
      </c>
      <c r="D176" s="24">
        <v>1999</v>
      </c>
      <c r="E176" s="24">
        <v>4</v>
      </c>
      <c r="F176" s="24" t="s">
        <v>82</v>
      </c>
      <c r="G176" s="24">
        <v>4</v>
      </c>
      <c r="H176" s="24">
        <v>16</v>
      </c>
      <c r="I176" s="24">
        <v>20</v>
      </c>
      <c r="J176" s="24" t="s">
        <v>83</v>
      </c>
      <c r="K176" s="24" t="s">
        <v>84</v>
      </c>
    </row>
    <row r="177" spans="1:11" x14ac:dyDescent="0.2">
      <c r="A177" s="24" t="s">
        <v>131</v>
      </c>
      <c r="B177" s="24" t="s">
        <v>132</v>
      </c>
      <c r="C177" s="24">
        <v>3.4</v>
      </c>
      <c r="D177" s="24">
        <v>1999</v>
      </c>
      <c r="E177" s="24">
        <v>6</v>
      </c>
      <c r="F177" s="24" t="s">
        <v>82</v>
      </c>
      <c r="G177" s="24">
        <v>4</v>
      </c>
      <c r="H177" s="24">
        <v>15</v>
      </c>
      <c r="I177" s="24">
        <v>19</v>
      </c>
      <c r="J177" s="24" t="s">
        <v>83</v>
      </c>
      <c r="K177" s="24" t="s">
        <v>84</v>
      </c>
    </row>
    <row r="178" spans="1:11" x14ac:dyDescent="0.2">
      <c r="A178" s="24" t="s">
        <v>131</v>
      </c>
      <c r="B178" s="24" t="s">
        <v>132</v>
      </c>
      <c r="C178" s="24">
        <v>3.4</v>
      </c>
      <c r="D178" s="24">
        <v>1999</v>
      </c>
      <c r="E178" s="24">
        <v>6</v>
      </c>
      <c r="F178" s="24" t="s">
        <v>73</v>
      </c>
      <c r="G178" s="24">
        <v>4</v>
      </c>
      <c r="H178" s="24">
        <v>15</v>
      </c>
      <c r="I178" s="24">
        <v>17</v>
      </c>
      <c r="J178" s="24" t="s">
        <v>83</v>
      </c>
      <c r="K178" s="24" t="s">
        <v>84</v>
      </c>
    </row>
    <row r="179" spans="1:11" x14ac:dyDescent="0.2">
      <c r="A179" s="24" t="s">
        <v>131</v>
      </c>
      <c r="B179" s="24" t="s">
        <v>132</v>
      </c>
      <c r="C179" s="24">
        <v>4</v>
      </c>
      <c r="D179" s="24">
        <v>2008</v>
      </c>
      <c r="E179" s="24">
        <v>6</v>
      </c>
      <c r="F179" s="24" t="s">
        <v>70</v>
      </c>
      <c r="G179" s="24">
        <v>4</v>
      </c>
      <c r="H179" s="24">
        <v>16</v>
      </c>
      <c r="I179" s="24">
        <v>20</v>
      </c>
      <c r="J179" s="24" t="s">
        <v>83</v>
      </c>
      <c r="K179" s="24" t="s">
        <v>84</v>
      </c>
    </row>
    <row r="180" spans="1:11" x14ac:dyDescent="0.2">
      <c r="A180" s="24" t="s">
        <v>131</v>
      </c>
      <c r="B180" s="24" t="s">
        <v>132</v>
      </c>
      <c r="C180" s="24">
        <v>4.7</v>
      </c>
      <c r="D180" s="24">
        <v>2008</v>
      </c>
      <c r="E180" s="24">
        <v>8</v>
      </c>
      <c r="F180" s="24" t="s">
        <v>70</v>
      </c>
      <c r="G180" s="24">
        <v>4</v>
      </c>
      <c r="H180" s="24">
        <v>14</v>
      </c>
      <c r="I180" s="24">
        <v>17</v>
      </c>
      <c r="J180" s="24" t="s">
        <v>83</v>
      </c>
      <c r="K180" s="24" t="s">
        <v>84</v>
      </c>
    </row>
    <row r="181" spans="1:11" x14ac:dyDescent="0.2">
      <c r="A181" s="24" t="s">
        <v>131</v>
      </c>
      <c r="B181" s="24" t="s">
        <v>133</v>
      </c>
      <c r="C181" s="24">
        <v>2.2000000000000002</v>
      </c>
      <c r="D181" s="24">
        <v>1999</v>
      </c>
      <c r="E181" s="24">
        <v>4</v>
      </c>
      <c r="F181" s="24" t="s">
        <v>73</v>
      </c>
      <c r="G181" s="24" t="s">
        <v>71</v>
      </c>
      <c r="H181" s="24">
        <v>21</v>
      </c>
      <c r="I181" s="24">
        <v>29</v>
      </c>
      <c r="J181" s="24" t="s">
        <v>83</v>
      </c>
      <c r="K181" s="24" t="s">
        <v>79</v>
      </c>
    </row>
    <row r="182" spans="1:11" x14ac:dyDescent="0.2">
      <c r="A182" s="24" t="s">
        <v>131</v>
      </c>
      <c r="B182" s="24" t="s">
        <v>133</v>
      </c>
      <c r="C182" s="24">
        <v>2.2000000000000002</v>
      </c>
      <c r="D182" s="24">
        <v>1999</v>
      </c>
      <c r="E182" s="24">
        <v>4</v>
      </c>
      <c r="F182" s="24" t="s">
        <v>82</v>
      </c>
      <c r="G182" s="24" t="s">
        <v>71</v>
      </c>
      <c r="H182" s="24">
        <v>21</v>
      </c>
      <c r="I182" s="24">
        <v>27</v>
      </c>
      <c r="J182" s="24" t="s">
        <v>83</v>
      </c>
      <c r="K182" s="24" t="s">
        <v>79</v>
      </c>
    </row>
    <row r="183" spans="1:11" x14ac:dyDescent="0.2">
      <c r="A183" s="24" t="s">
        <v>131</v>
      </c>
      <c r="B183" s="24" t="s">
        <v>133</v>
      </c>
      <c r="C183" s="24">
        <v>2.4</v>
      </c>
      <c r="D183" s="24">
        <v>2008</v>
      </c>
      <c r="E183" s="24">
        <v>4</v>
      </c>
      <c r="F183" s="24" t="s">
        <v>73</v>
      </c>
      <c r="G183" s="24" t="s">
        <v>71</v>
      </c>
      <c r="H183" s="24">
        <v>21</v>
      </c>
      <c r="I183" s="24">
        <v>31</v>
      </c>
      <c r="J183" s="24" t="s">
        <v>83</v>
      </c>
      <c r="K183" s="24" t="s">
        <v>79</v>
      </c>
    </row>
    <row r="184" spans="1:11" x14ac:dyDescent="0.2">
      <c r="A184" s="24" t="s">
        <v>131</v>
      </c>
      <c r="B184" s="24" t="s">
        <v>133</v>
      </c>
      <c r="C184" s="24">
        <v>2.4</v>
      </c>
      <c r="D184" s="24">
        <v>2008</v>
      </c>
      <c r="E184" s="24">
        <v>4</v>
      </c>
      <c r="F184" s="24" t="s">
        <v>70</v>
      </c>
      <c r="G184" s="24" t="s">
        <v>71</v>
      </c>
      <c r="H184" s="24">
        <v>21</v>
      </c>
      <c r="I184" s="24">
        <v>31</v>
      </c>
      <c r="J184" s="24" t="s">
        <v>83</v>
      </c>
      <c r="K184" s="24" t="s">
        <v>79</v>
      </c>
    </row>
    <row r="185" spans="1:11" x14ac:dyDescent="0.2">
      <c r="A185" s="24" t="s">
        <v>131</v>
      </c>
      <c r="B185" s="24" t="s">
        <v>133</v>
      </c>
      <c r="C185" s="24">
        <v>3</v>
      </c>
      <c r="D185" s="24">
        <v>1999</v>
      </c>
      <c r="E185" s="24">
        <v>6</v>
      </c>
      <c r="F185" s="24" t="s">
        <v>82</v>
      </c>
      <c r="G185" s="24" t="s">
        <v>71</v>
      </c>
      <c r="H185" s="24">
        <v>18</v>
      </c>
      <c r="I185" s="24">
        <v>26</v>
      </c>
      <c r="J185" s="24" t="s">
        <v>83</v>
      </c>
      <c r="K185" s="24" t="s">
        <v>79</v>
      </c>
    </row>
    <row r="186" spans="1:11" x14ac:dyDescent="0.2">
      <c r="A186" s="24" t="s">
        <v>131</v>
      </c>
      <c r="B186" s="24" t="s">
        <v>133</v>
      </c>
      <c r="C186" s="24">
        <v>3</v>
      </c>
      <c r="D186" s="24">
        <v>1999</v>
      </c>
      <c r="E186" s="24">
        <v>6</v>
      </c>
      <c r="F186" s="24" t="s">
        <v>73</v>
      </c>
      <c r="G186" s="24" t="s">
        <v>71</v>
      </c>
      <c r="H186" s="24">
        <v>18</v>
      </c>
      <c r="I186" s="24">
        <v>26</v>
      </c>
      <c r="J186" s="24" t="s">
        <v>83</v>
      </c>
      <c r="K186" s="24" t="s">
        <v>79</v>
      </c>
    </row>
    <row r="187" spans="1:11" x14ac:dyDescent="0.2">
      <c r="A187" s="24" t="s">
        <v>131</v>
      </c>
      <c r="B187" s="24" t="s">
        <v>133</v>
      </c>
      <c r="C187" s="24">
        <v>3.5</v>
      </c>
      <c r="D187" s="24">
        <v>2008</v>
      </c>
      <c r="E187" s="24">
        <v>6</v>
      </c>
      <c r="F187" s="24" t="s">
        <v>77</v>
      </c>
      <c r="G187" s="24" t="s">
        <v>71</v>
      </c>
      <c r="H187" s="24">
        <v>19</v>
      </c>
      <c r="I187" s="24">
        <v>28</v>
      </c>
      <c r="J187" s="24" t="s">
        <v>83</v>
      </c>
      <c r="K187" s="24" t="s">
        <v>79</v>
      </c>
    </row>
    <row r="188" spans="1:11" x14ac:dyDescent="0.2">
      <c r="A188" s="24" t="s">
        <v>131</v>
      </c>
      <c r="B188" s="24" t="s">
        <v>134</v>
      </c>
      <c r="C188" s="24">
        <v>2.2000000000000002</v>
      </c>
      <c r="D188" s="24">
        <v>1999</v>
      </c>
      <c r="E188" s="24">
        <v>4</v>
      </c>
      <c r="F188" s="24" t="s">
        <v>82</v>
      </c>
      <c r="G188" s="24" t="s">
        <v>71</v>
      </c>
      <c r="H188" s="24">
        <v>21</v>
      </c>
      <c r="I188" s="24">
        <v>27</v>
      </c>
      <c r="J188" s="24" t="s">
        <v>83</v>
      </c>
      <c r="K188" s="24" t="s">
        <v>72</v>
      </c>
    </row>
    <row r="189" spans="1:11" x14ac:dyDescent="0.2">
      <c r="A189" s="24" t="s">
        <v>131</v>
      </c>
      <c r="B189" s="24" t="s">
        <v>134</v>
      </c>
      <c r="C189" s="24">
        <v>2.2000000000000002</v>
      </c>
      <c r="D189" s="24">
        <v>1999</v>
      </c>
      <c r="E189" s="24">
        <v>4</v>
      </c>
      <c r="F189" s="24" t="s">
        <v>73</v>
      </c>
      <c r="G189" s="24" t="s">
        <v>71</v>
      </c>
      <c r="H189" s="24">
        <v>21</v>
      </c>
      <c r="I189" s="24">
        <v>29</v>
      </c>
      <c r="J189" s="24" t="s">
        <v>83</v>
      </c>
      <c r="K189" s="24" t="s">
        <v>72</v>
      </c>
    </row>
    <row r="190" spans="1:11" x14ac:dyDescent="0.2">
      <c r="A190" s="24" t="s">
        <v>131</v>
      </c>
      <c r="B190" s="24" t="s">
        <v>134</v>
      </c>
      <c r="C190" s="24">
        <v>2.4</v>
      </c>
      <c r="D190" s="24">
        <v>2008</v>
      </c>
      <c r="E190" s="24">
        <v>4</v>
      </c>
      <c r="F190" s="24" t="s">
        <v>73</v>
      </c>
      <c r="G190" s="24" t="s">
        <v>71</v>
      </c>
      <c r="H190" s="24">
        <v>21</v>
      </c>
      <c r="I190" s="24">
        <v>31</v>
      </c>
      <c r="J190" s="24" t="s">
        <v>83</v>
      </c>
      <c r="K190" s="24" t="s">
        <v>72</v>
      </c>
    </row>
    <row r="191" spans="1:11" x14ac:dyDescent="0.2">
      <c r="A191" s="24" t="s">
        <v>131</v>
      </c>
      <c r="B191" s="24" t="s">
        <v>134</v>
      </c>
      <c r="C191" s="24">
        <v>2.4</v>
      </c>
      <c r="D191" s="24">
        <v>2008</v>
      </c>
      <c r="E191" s="24">
        <v>4</v>
      </c>
      <c r="F191" s="24" t="s">
        <v>124</v>
      </c>
      <c r="G191" s="24" t="s">
        <v>71</v>
      </c>
      <c r="H191" s="24">
        <v>22</v>
      </c>
      <c r="I191" s="24">
        <v>31</v>
      </c>
      <c r="J191" s="24" t="s">
        <v>83</v>
      </c>
      <c r="K191" s="24" t="s">
        <v>72</v>
      </c>
    </row>
    <row r="192" spans="1:11" x14ac:dyDescent="0.2">
      <c r="A192" s="24" t="s">
        <v>131</v>
      </c>
      <c r="B192" s="24" t="s">
        <v>134</v>
      </c>
      <c r="C192" s="24">
        <v>3</v>
      </c>
      <c r="D192" s="24">
        <v>1999</v>
      </c>
      <c r="E192" s="24">
        <v>6</v>
      </c>
      <c r="F192" s="24" t="s">
        <v>82</v>
      </c>
      <c r="G192" s="24" t="s">
        <v>71</v>
      </c>
      <c r="H192" s="24">
        <v>18</v>
      </c>
      <c r="I192" s="24">
        <v>26</v>
      </c>
      <c r="J192" s="24" t="s">
        <v>83</v>
      </c>
      <c r="K192" s="24" t="s">
        <v>72</v>
      </c>
    </row>
    <row r="193" spans="1:11" x14ac:dyDescent="0.2">
      <c r="A193" s="24" t="s">
        <v>131</v>
      </c>
      <c r="B193" s="24" t="s">
        <v>134</v>
      </c>
      <c r="C193" s="24">
        <v>3</v>
      </c>
      <c r="D193" s="24">
        <v>1999</v>
      </c>
      <c r="E193" s="24">
        <v>6</v>
      </c>
      <c r="F193" s="24" t="s">
        <v>73</v>
      </c>
      <c r="G193" s="24" t="s">
        <v>71</v>
      </c>
      <c r="H193" s="24">
        <v>18</v>
      </c>
      <c r="I193" s="24">
        <v>26</v>
      </c>
      <c r="J193" s="24" t="s">
        <v>83</v>
      </c>
      <c r="K193" s="24" t="s">
        <v>72</v>
      </c>
    </row>
    <row r="194" spans="1:11" x14ac:dyDescent="0.2">
      <c r="A194" s="24" t="s">
        <v>131</v>
      </c>
      <c r="B194" s="24" t="s">
        <v>134</v>
      </c>
      <c r="C194" s="24">
        <v>3.3</v>
      </c>
      <c r="D194" s="24">
        <v>2008</v>
      </c>
      <c r="E194" s="24">
        <v>6</v>
      </c>
      <c r="F194" s="24" t="s">
        <v>124</v>
      </c>
      <c r="G194" s="24" t="s">
        <v>71</v>
      </c>
      <c r="H194" s="24">
        <v>18</v>
      </c>
      <c r="I194" s="24">
        <v>27</v>
      </c>
      <c r="J194" s="24" t="s">
        <v>83</v>
      </c>
      <c r="K194" s="24" t="s">
        <v>72</v>
      </c>
    </row>
    <row r="195" spans="1:11" x14ac:dyDescent="0.2">
      <c r="A195" s="24" t="s">
        <v>131</v>
      </c>
      <c r="B195" s="24" t="s">
        <v>135</v>
      </c>
      <c r="C195" s="24">
        <v>1.8</v>
      </c>
      <c r="D195" s="24">
        <v>1999</v>
      </c>
      <c r="E195" s="24">
        <v>4</v>
      </c>
      <c r="F195" s="24" t="s">
        <v>93</v>
      </c>
      <c r="G195" s="24" t="s">
        <v>71</v>
      </c>
      <c r="H195" s="24">
        <v>24</v>
      </c>
      <c r="I195" s="24">
        <v>30</v>
      </c>
      <c r="J195" s="24" t="s">
        <v>83</v>
      </c>
      <c r="K195" s="24" t="s">
        <v>72</v>
      </c>
    </row>
    <row r="196" spans="1:11" x14ac:dyDescent="0.2">
      <c r="A196" s="24" t="s">
        <v>131</v>
      </c>
      <c r="B196" s="24" t="s">
        <v>135</v>
      </c>
      <c r="C196" s="24">
        <v>1.8</v>
      </c>
      <c r="D196" s="24">
        <v>1999</v>
      </c>
      <c r="E196" s="24">
        <v>4</v>
      </c>
      <c r="F196" s="24" t="s">
        <v>82</v>
      </c>
      <c r="G196" s="24" t="s">
        <v>71</v>
      </c>
      <c r="H196" s="24">
        <v>24</v>
      </c>
      <c r="I196" s="24">
        <v>33</v>
      </c>
      <c r="J196" s="24" t="s">
        <v>83</v>
      </c>
      <c r="K196" s="24" t="s">
        <v>72</v>
      </c>
    </row>
    <row r="197" spans="1:11" x14ac:dyDescent="0.2">
      <c r="A197" s="24" t="s">
        <v>131</v>
      </c>
      <c r="B197" s="24" t="s">
        <v>135</v>
      </c>
      <c r="C197" s="24">
        <v>1.8</v>
      </c>
      <c r="D197" s="24">
        <v>1999</v>
      </c>
      <c r="E197" s="24">
        <v>4</v>
      </c>
      <c r="F197" s="24" t="s">
        <v>73</v>
      </c>
      <c r="G197" s="24" t="s">
        <v>71</v>
      </c>
      <c r="H197" s="24">
        <v>26</v>
      </c>
      <c r="I197" s="24">
        <v>35</v>
      </c>
      <c r="J197" s="24" t="s">
        <v>83</v>
      </c>
      <c r="K197" s="24" t="s">
        <v>72</v>
      </c>
    </row>
    <row r="198" spans="1:11" x14ac:dyDescent="0.2">
      <c r="A198" s="24" t="s">
        <v>131</v>
      </c>
      <c r="B198" s="24" t="s">
        <v>135</v>
      </c>
      <c r="C198" s="24">
        <v>1.8</v>
      </c>
      <c r="D198" s="24">
        <v>2008</v>
      </c>
      <c r="E198" s="24">
        <v>4</v>
      </c>
      <c r="F198" s="24" t="s">
        <v>73</v>
      </c>
      <c r="G198" s="24" t="s">
        <v>71</v>
      </c>
      <c r="H198" s="24">
        <v>28</v>
      </c>
      <c r="I198" s="24">
        <v>37</v>
      </c>
      <c r="J198" s="24" t="s">
        <v>83</v>
      </c>
      <c r="K198" s="24" t="s">
        <v>72</v>
      </c>
    </row>
    <row r="199" spans="1:11" x14ac:dyDescent="0.2">
      <c r="A199" s="24" t="s">
        <v>131</v>
      </c>
      <c r="B199" s="24" t="s">
        <v>135</v>
      </c>
      <c r="C199" s="24">
        <v>1.8</v>
      </c>
      <c r="D199" s="24">
        <v>2008</v>
      </c>
      <c r="E199" s="24">
        <v>4</v>
      </c>
      <c r="F199" s="24" t="s">
        <v>82</v>
      </c>
      <c r="G199" s="24" t="s">
        <v>71</v>
      </c>
      <c r="H199" s="24">
        <v>26</v>
      </c>
      <c r="I199" s="24">
        <v>35</v>
      </c>
      <c r="J199" s="24" t="s">
        <v>83</v>
      </c>
      <c r="K199" s="24" t="s">
        <v>72</v>
      </c>
    </row>
    <row r="200" spans="1:11" x14ac:dyDescent="0.2">
      <c r="A200" s="24" t="s">
        <v>131</v>
      </c>
      <c r="B200" s="24" t="s">
        <v>136</v>
      </c>
      <c r="C200" s="24">
        <v>4.7</v>
      </c>
      <c r="D200" s="24">
        <v>1999</v>
      </c>
      <c r="E200" s="24">
        <v>8</v>
      </c>
      <c r="F200" s="24" t="s">
        <v>82</v>
      </c>
      <c r="G200" s="24">
        <v>4</v>
      </c>
      <c r="H200" s="24">
        <v>11</v>
      </c>
      <c r="I200" s="24">
        <v>15</v>
      </c>
      <c r="J200" s="24" t="s">
        <v>83</v>
      </c>
      <c r="K200" s="24" t="s">
        <v>84</v>
      </c>
    </row>
    <row r="201" spans="1:11" x14ac:dyDescent="0.2">
      <c r="A201" s="24" t="s">
        <v>131</v>
      </c>
      <c r="B201" s="24" t="s">
        <v>136</v>
      </c>
      <c r="C201" s="24">
        <v>5.7</v>
      </c>
      <c r="D201" s="24">
        <v>2008</v>
      </c>
      <c r="E201" s="24">
        <v>8</v>
      </c>
      <c r="F201" s="24" t="s">
        <v>77</v>
      </c>
      <c r="G201" s="24">
        <v>4</v>
      </c>
      <c r="H201" s="24">
        <v>13</v>
      </c>
      <c r="I201" s="24">
        <v>18</v>
      </c>
      <c r="J201" s="24" t="s">
        <v>83</v>
      </c>
      <c r="K201" s="24" t="s">
        <v>84</v>
      </c>
    </row>
    <row r="202" spans="1:11" x14ac:dyDescent="0.2">
      <c r="A202" s="24" t="s">
        <v>131</v>
      </c>
      <c r="B202" s="24" t="s">
        <v>137</v>
      </c>
      <c r="C202" s="24">
        <v>2.7</v>
      </c>
      <c r="D202" s="24">
        <v>1999</v>
      </c>
      <c r="E202" s="24">
        <v>4</v>
      </c>
      <c r="F202" s="24" t="s">
        <v>73</v>
      </c>
      <c r="G202" s="24">
        <v>4</v>
      </c>
      <c r="H202" s="24">
        <v>15</v>
      </c>
      <c r="I202" s="24">
        <v>20</v>
      </c>
      <c r="J202" s="24" t="s">
        <v>83</v>
      </c>
      <c r="K202" s="24" t="s">
        <v>97</v>
      </c>
    </row>
    <row r="203" spans="1:11" x14ac:dyDescent="0.2">
      <c r="A203" s="24" t="s">
        <v>131</v>
      </c>
      <c r="B203" s="24" t="s">
        <v>137</v>
      </c>
      <c r="C203" s="24">
        <v>2.7</v>
      </c>
      <c r="D203" s="24">
        <v>1999</v>
      </c>
      <c r="E203" s="24">
        <v>4</v>
      </c>
      <c r="F203" s="24" t="s">
        <v>82</v>
      </c>
      <c r="G203" s="24">
        <v>4</v>
      </c>
      <c r="H203" s="24">
        <v>16</v>
      </c>
      <c r="I203" s="24">
        <v>20</v>
      </c>
      <c r="J203" s="24" t="s">
        <v>83</v>
      </c>
      <c r="K203" s="24" t="s">
        <v>97</v>
      </c>
    </row>
    <row r="204" spans="1:11" x14ac:dyDescent="0.2">
      <c r="A204" s="24" t="s">
        <v>131</v>
      </c>
      <c r="B204" s="24" t="s">
        <v>137</v>
      </c>
      <c r="C204" s="24">
        <v>2.7</v>
      </c>
      <c r="D204" s="24">
        <v>2008</v>
      </c>
      <c r="E204" s="24">
        <v>4</v>
      </c>
      <c r="F204" s="24" t="s">
        <v>73</v>
      </c>
      <c r="G204" s="24">
        <v>4</v>
      </c>
      <c r="H204" s="24">
        <v>17</v>
      </c>
      <c r="I204" s="24">
        <v>22</v>
      </c>
      <c r="J204" s="24" t="s">
        <v>83</v>
      </c>
      <c r="K204" s="24" t="s">
        <v>97</v>
      </c>
    </row>
    <row r="205" spans="1:11" x14ac:dyDescent="0.2">
      <c r="A205" s="24" t="s">
        <v>131</v>
      </c>
      <c r="B205" s="24" t="s">
        <v>137</v>
      </c>
      <c r="C205" s="24">
        <v>3.4</v>
      </c>
      <c r="D205" s="24">
        <v>1999</v>
      </c>
      <c r="E205" s="24">
        <v>6</v>
      </c>
      <c r="F205" s="24" t="s">
        <v>73</v>
      </c>
      <c r="G205" s="24">
        <v>4</v>
      </c>
      <c r="H205" s="24">
        <v>15</v>
      </c>
      <c r="I205" s="24">
        <v>17</v>
      </c>
      <c r="J205" s="24" t="s">
        <v>83</v>
      </c>
      <c r="K205" s="24" t="s">
        <v>97</v>
      </c>
    </row>
    <row r="206" spans="1:11" x14ac:dyDescent="0.2">
      <c r="A206" s="24" t="s">
        <v>131</v>
      </c>
      <c r="B206" s="24" t="s">
        <v>137</v>
      </c>
      <c r="C206" s="24">
        <v>3.4</v>
      </c>
      <c r="D206" s="24">
        <v>1999</v>
      </c>
      <c r="E206" s="24">
        <v>6</v>
      </c>
      <c r="F206" s="24" t="s">
        <v>82</v>
      </c>
      <c r="G206" s="24">
        <v>4</v>
      </c>
      <c r="H206" s="24">
        <v>15</v>
      </c>
      <c r="I206" s="24">
        <v>19</v>
      </c>
      <c r="J206" s="24" t="s">
        <v>83</v>
      </c>
      <c r="K206" s="24" t="s">
        <v>97</v>
      </c>
    </row>
    <row r="207" spans="1:11" x14ac:dyDescent="0.2">
      <c r="A207" s="24" t="s">
        <v>131</v>
      </c>
      <c r="B207" s="24" t="s">
        <v>137</v>
      </c>
      <c r="C207" s="24">
        <v>4</v>
      </c>
      <c r="D207" s="24">
        <v>2008</v>
      </c>
      <c r="E207" s="24">
        <v>6</v>
      </c>
      <c r="F207" s="24" t="s">
        <v>74</v>
      </c>
      <c r="G207" s="24">
        <v>4</v>
      </c>
      <c r="H207" s="24">
        <v>15</v>
      </c>
      <c r="I207" s="24">
        <v>18</v>
      </c>
      <c r="J207" s="24" t="s">
        <v>83</v>
      </c>
      <c r="K207" s="24" t="s">
        <v>97</v>
      </c>
    </row>
    <row r="208" spans="1:11" x14ac:dyDescent="0.2">
      <c r="A208" s="24" t="s">
        <v>131</v>
      </c>
      <c r="B208" s="24" t="s">
        <v>137</v>
      </c>
      <c r="C208" s="24">
        <v>4</v>
      </c>
      <c r="D208" s="24">
        <v>2008</v>
      </c>
      <c r="E208" s="24">
        <v>6</v>
      </c>
      <c r="F208" s="24" t="s">
        <v>70</v>
      </c>
      <c r="G208" s="24">
        <v>4</v>
      </c>
      <c r="H208" s="24">
        <v>16</v>
      </c>
      <c r="I208" s="24">
        <v>20</v>
      </c>
      <c r="J208" s="24" t="s">
        <v>83</v>
      </c>
      <c r="K208" s="24" t="s">
        <v>97</v>
      </c>
    </row>
    <row r="209" spans="1:11" x14ac:dyDescent="0.2">
      <c r="A209" s="24" t="s">
        <v>138</v>
      </c>
      <c r="B209" s="24" t="s">
        <v>139</v>
      </c>
      <c r="C209" s="24">
        <v>2</v>
      </c>
      <c r="D209" s="24">
        <v>1999</v>
      </c>
      <c r="E209" s="24">
        <v>4</v>
      </c>
      <c r="F209" s="24" t="s">
        <v>73</v>
      </c>
      <c r="G209" s="24" t="s">
        <v>71</v>
      </c>
      <c r="H209" s="24">
        <v>21</v>
      </c>
      <c r="I209" s="24">
        <v>29</v>
      </c>
      <c r="J209" s="24" t="s">
        <v>83</v>
      </c>
      <c r="K209" s="24" t="s">
        <v>72</v>
      </c>
    </row>
    <row r="210" spans="1:11" x14ac:dyDescent="0.2">
      <c r="A210" s="24" t="s">
        <v>138</v>
      </c>
      <c r="B210" s="24" t="s">
        <v>139</v>
      </c>
      <c r="C210" s="24">
        <v>2</v>
      </c>
      <c r="D210" s="24">
        <v>1999</v>
      </c>
      <c r="E210" s="24">
        <v>4</v>
      </c>
      <c r="F210" s="24" t="s">
        <v>82</v>
      </c>
      <c r="G210" s="24" t="s">
        <v>71</v>
      </c>
      <c r="H210" s="24">
        <v>19</v>
      </c>
      <c r="I210" s="24">
        <v>26</v>
      </c>
      <c r="J210" s="24" t="s">
        <v>83</v>
      </c>
      <c r="K210" s="24" t="s">
        <v>72</v>
      </c>
    </row>
    <row r="211" spans="1:11" x14ac:dyDescent="0.2">
      <c r="A211" s="24" t="s">
        <v>138</v>
      </c>
      <c r="B211" s="24" t="s">
        <v>139</v>
      </c>
      <c r="C211" s="24">
        <v>2</v>
      </c>
      <c r="D211" s="24">
        <v>2008</v>
      </c>
      <c r="E211" s="24">
        <v>4</v>
      </c>
      <c r="F211" s="24" t="s">
        <v>74</v>
      </c>
      <c r="G211" s="24" t="s">
        <v>71</v>
      </c>
      <c r="H211" s="24">
        <v>21</v>
      </c>
      <c r="I211" s="24">
        <v>29</v>
      </c>
      <c r="J211" s="24" t="s">
        <v>5</v>
      </c>
      <c r="K211" s="24" t="s">
        <v>72</v>
      </c>
    </row>
    <row r="212" spans="1:11" x14ac:dyDescent="0.2">
      <c r="A212" s="24" t="s">
        <v>138</v>
      </c>
      <c r="B212" s="24" t="s">
        <v>139</v>
      </c>
      <c r="C212" s="24">
        <v>2</v>
      </c>
      <c r="D212" s="24">
        <v>2008</v>
      </c>
      <c r="E212" s="24">
        <v>4</v>
      </c>
      <c r="F212" s="24" t="s">
        <v>77</v>
      </c>
      <c r="G212" s="24" t="s">
        <v>71</v>
      </c>
      <c r="H212" s="24">
        <v>22</v>
      </c>
      <c r="I212" s="24">
        <v>29</v>
      </c>
      <c r="J212" s="24" t="s">
        <v>5</v>
      </c>
      <c r="K212" s="24" t="s">
        <v>72</v>
      </c>
    </row>
    <row r="213" spans="1:11" x14ac:dyDescent="0.2">
      <c r="A213" s="24" t="s">
        <v>138</v>
      </c>
      <c r="B213" s="24" t="s">
        <v>139</v>
      </c>
      <c r="C213" s="24">
        <v>2.8</v>
      </c>
      <c r="D213" s="24">
        <v>1999</v>
      </c>
      <c r="E213" s="24">
        <v>6</v>
      </c>
      <c r="F213" s="24" t="s">
        <v>73</v>
      </c>
      <c r="G213" s="24" t="s">
        <v>71</v>
      </c>
      <c r="H213" s="24">
        <v>17</v>
      </c>
      <c r="I213" s="24">
        <v>24</v>
      </c>
      <c r="J213" s="24" t="s">
        <v>83</v>
      </c>
      <c r="K213" s="24" t="s">
        <v>72</v>
      </c>
    </row>
    <row r="214" spans="1:11" x14ac:dyDescent="0.2">
      <c r="A214" s="24" t="s">
        <v>138</v>
      </c>
      <c r="B214" s="24" t="s">
        <v>140</v>
      </c>
      <c r="C214" s="24">
        <v>1.9</v>
      </c>
      <c r="D214" s="24">
        <v>1999</v>
      </c>
      <c r="E214" s="24">
        <v>4</v>
      </c>
      <c r="F214" s="24" t="s">
        <v>73</v>
      </c>
      <c r="G214" s="24" t="s">
        <v>71</v>
      </c>
      <c r="H214" s="24">
        <v>33</v>
      </c>
      <c r="I214" s="24">
        <v>44</v>
      </c>
      <c r="J214" s="24" t="s">
        <v>89</v>
      </c>
      <c r="K214" s="24" t="s">
        <v>72</v>
      </c>
    </row>
    <row r="215" spans="1:11" x14ac:dyDescent="0.2">
      <c r="A215" s="24" t="s">
        <v>138</v>
      </c>
      <c r="B215" s="24" t="s">
        <v>140</v>
      </c>
      <c r="C215" s="24">
        <v>2</v>
      </c>
      <c r="D215" s="24">
        <v>1999</v>
      </c>
      <c r="E215" s="24">
        <v>4</v>
      </c>
      <c r="F215" s="24" t="s">
        <v>73</v>
      </c>
      <c r="G215" s="24" t="s">
        <v>71</v>
      </c>
      <c r="H215" s="24">
        <v>21</v>
      </c>
      <c r="I215" s="24">
        <v>29</v>
      </c>
      <c r="J215" s="24" t="s">
        <v>83</v>
      </c>
      <c r="K215" s="24" t="s">
        <v>72</v>
      </c>
    </row>
    <row r="216" spans="1:11" x14ac:dyDescent="0.2">
      <c r="A216" s="24" t="s">
        <v>138</v>
      </c>
      <c r="B216" s="24" t="s">
        <v>140</v>
      </c>
      <c r="C216" s="24">
        <v>2</v>
      </c>
      <c r="D216" s="24">
        <v>1999</v>
      </c>
      <c r="E216" s="24">
        <v>4</v>
      </c>
      <c r="F216" s="24" t="s">
        <v>82</v>
      </c>
      <c r="G216" s="24" t="s">
        <v>71</v>
      </c>
      <c r="H216" s="24">
        <v>19</v>
      </c>
      <c r="I216" s="24">
        <v>26</v>
      </c>
      <c r="J216" s="24" t="s">
        <v>83</v>
      </c>
      <c r="K216" s="24" t="s">
        <v>72</v>
      </c>
    </row>
    <row r="217" spans="1:11" x14ac:dyDescent="0.2">
      <c r="A217" s="24" t="s">
        <v>138</v>
      </c>
      <c r="B217" s="24" t="s">
        <v>140</v>
      </c>
      <c r="C217" s="24">
        <v>2</v>
      </c>
      <c r="D217" s="24">
        <v>2008</v>
      </c>
      <c r="E217" s="24">
        <v>4</v>
      </c>
      <c r="F217" s="24" t="s">
        <v>77</v>
      </c>
      <c r="G217" s="24" t="s">
        <v>71</v>
      </c>
      <c r="H217" s="24">
        <v>22</v>
      </c>
      <c r="I217" s="24">
        <v>29</v>
      </c>
      <c r="J217" s="24" t="s">
        <v>5</v>
      </c>
      <c r="K217" s="24" t="s">
        <v>72</v>
      </c>
    </row>
    <row r="218" spans="1:11" x14ac:dyDescent="0.2">
      <c r="A218" s="24" t="s">
        <v>138</v>
      </c>
      <c r="B218" s="24" t="s">
        <v>140</v>
      </c>
      <c r="C218" s="24">
        <v>2</v>
      </c>
      <c r="D218" s="24">
        <v>2008</v>
      </c>
      <c r="E218" s="24">
        <v>4</v>
      </c>
      <c r="F218" s="24" t="s">
        <v>74</v>
      </c>
      <c r="G218" s="24" t="s">
        <v>71</v>
      </c>
      <c r="H218" s="24">
        <v>21</v>
      </c>
      <c r="I218" s="24">
        <v>29</v>
      </c>
      <c r="J218" s="24" t="s">
        <v>5</v>
      </c>
      <c r="K218" s="24" t="s">
        <v>72</v>
      </c>
    </row>
    <row r="219" spans="1:11" x14ac:dyDescent="0.2">
      <c r="A219" s="24" t="s">
        <v>138</v>
      </c>
      <c r="B219" s="24" t="s">
        <v>140</v>
      </c>
      <c r="C219" s="24">
        <v>2.5</v>
      </c>
      <c r="D219" s="24">
        <v>2008</v>
      </c>
      <c r="E219" s="24">
        <v>5</v>
      </c>
      <c r="F219" s="24" t="s">
        <v>77</v>
      </c>
      <c r="G219" s="24" t="s">
        <v>71</v>
      </c>
      <c r="H219" s="24">
        <v>21</v>
      </c>
      <c r="I219" s="24">
        <v>29</v>
      </c>
      <c r="J219" s="24" t="s">
        <v>83</v>
      </c>
      <c r="K219" s="24" t="s">
        <v>72</v>
      </c>
    </row>
    <row r="220" spans="1:11" x14ac:dyDescent="0.2">
      <c r="A220" s="24" t="s">
        <v>138</v>
      </c>
      <c r="B220" s="24" t="s">
        <v>140</v>
      </c>
      <c r="C220" s="24">
        <v>2.5</v>
      </c>
      <c r="D220" s="24">
        <v>2008</v>
      </c>
      <c r="E220" s="24">
        <v>5</v>
      </c>
      <c r="F220" s="24" t="s">
        <v>73</v>
      </c>
      <c r="G220" s="24" t="s">
        <v>71</v>
      </c>
      <c r="H220" s="24">
        <v>21</v>
      </c>
      <c r="I220" s="24">
        <v>29</v>
      </c>
      <c r="J220" s="24" t="s">
        <v>83</v>
      </c>
      <c r="K220" s="24" t="s">
        <v>72</v>
      </c>
    </row>
    <row r="221" spans="1:11" x14ac:dyDescent="0.2">
      <c r="A221" s="24" t="s">
        <v>138</v>
      </c>
      <c r="B221" s="24" t="s">
        <v>140</v>
      </c>
      <c r="C221" s="24">
        <v>2.8</v>
      </c>
      <c r="D221" s="24">
        <v>1999</v>
      </c>
      <c r="E221" s="24">
        <v>6</v>
      </c>
      <c r="F221" s="24" t="s">
        <v>82</v>
      </c>
      <c r="G221" s="24" t="s">
        <v>71</v>
      </c>
      <c r="H221" s="24">
        <v>16</v>
      </c>
      <c r="I221" s="24">
        <v>23</v>
      </c>
      <c r="J221" s="24" t="s">
        <v>83</v>
      </c>
      <c r="K221" s="24" t="s">
        <v>72</v>
      </c>
    </row>
    <row r="222" spans="1:11" x14ac:dyDescent="0.2">
      <c r="A222" s="24" t="s">
        <v>138</v>
      </c>
      <c r="B222" s="24" t="s">
        <v>140</v>
      </c>
      <c r="C222" s="24">
        <v>2.8</v>
      </c>
      <c r="D222" s="24">
        <v>1999</v>
      </c>
      <c r="E222" s="24">
        <v>6</v>
      </c>
      <c r="F222" s="24" t="s">
        <v>73</v>
      </c>
      <c r="G222" s="24" t="s">
        <v>71</v>
      </c>
      <c r="H222" s="24">
        <v>17</v>
      </c>
      <c r="I222" s="24">
        <v>24</v>
      </c>
      <c r="J222" s="24" t="s">
        <v>83</v>
      </c>
      <c r="K222" s="24" t="s">
        <v>72</v>
      </c>
    </row>
    <row r="223" spans="1:11" x14ac:dyDescent="0.2">
      <c r="A223" s="24" t="s">
        <v>138</v>
      </c>
      <c r="B223" s="24" t="s">
        <v>141</v>
      </c>
      <c r="C223" s="24">
        <v>1.9</v>
      </c>
      <c r="D223" s="24">
        <v>1999</v>
      </c>
      <c r="E223" s="24">
        <v>4</v>
      </c>
      <c r="F223" s="24" t="s">
        <v>73</v>
      </c>
      <c r="G223" s="24" t="s">
        <v>71</v>
      </c>
      <c r="H223" s="24">
        <v>35</v>
      </c>
      <c r="I223" s="24">
        <v>44</v>
      </c>
      <c r="J223" s="24" t="s">
        <v>89</v>
      </c>
      <c r="K223" s="24" t="s">
        <v>105</v>
      </c>
    </row>
    <row r="224" spans="1:11" x14ac:dyDescent="0.2">
      <c r="A224" s="24" t="s">
        <v>138</v>
      </c>
      <c r="B224" s="24" t="s">
        <v>141</v>
      </c>
      <c r="C224" s="24">
        <v>1.9</v>
      </c>
      <c r="D224" s="24">
        <v>1999</v>
      </c>
      <c r="E224" s="24">
        <v>4</v>
      </c>
      <c r="F224" s="24" t="s">
        <v>82</v>
      </c>
      <c r="G224" s="24" t="s">
        <v>71</v>
      </c>
      <c r="H224" s="24">
        <v>29</v>
      </c>
      <c r="I224" s="24">
        <v>41</v>
      </c>
      <c r="J224" s="24" t="s">
        <v>89</v>
      </c>
      <c r="K224" s="24" t="s">
        <v>105</v>
      </c>
    </row>
    <row r="225" spans="1:11" x14ac:dyDescent="0.2">
      <c r="A225" s="24" t="s">
        <v>138</v>
      </c>
      <c r="B225" s="24" t="s">
        <v>141</v>
      </c>
      <c r="C225" s="24">
        <v>2</v>
      </c>
      <c r="D225" s="24">
        <v>1999</v>
      </c>
      <c r="E225" s="24">
        <v>4</v>
      </c>
      <c r="F225" s="24" t="s">
        <v>73</v>
      </c>
      <c r="G225" s="24" t="s">
        <v>71</v>
      </c>
      <c r="H225" s="24">
        <v>21</v>
      </c>
      <c r="I225" s="24">
        <v>29</v>
      </c>
      <c r="J225" s="24" t="s">
        <v>83</v>
      </c>
      <c r="K225" s="24" t="s">
        <v>105</v>
      </c>
    </row>
    <row r="226" spans="1:11" x14ac:dyDescent="0.2">
      <c r="A226" s="24" t="s">
        <v>138</v>
      </c>
      <c r="B226" s="24" t="s">
        <v>141</v>
      </c>
      <c r="C226" s="24">
        <v>2</v>
      </c>
      <c r="D226" s="24">
        <v>1999</v>
      </c>
      <c r="E226" s="24">
        <v>4</v>
      </c>
      <c r="F226" s="24" t="s">
        <v>82</v>
      </c>
      <c r="G226" s="24" t="s">
        <v>71</v>
      </c>
      <c r="H226" s="24">
        <v>19</v>
      </c>
      <c r="I226" s="24">
        <v>26</v>
      </c>
      <c r="J226" s="24" t="s">
        <v>83</v>
      </c>
      <c r="K226" s="24" t="s">
        <v>105</v>
      </c>
    </row>
    <row r="227" spans="1:11" x14ac:dyDescent="0.2">
      <c r="A227" s="24" t="s">
        <v>138</v>
      </c>
      <c r="B227" s="24" t="s">
        <v>141</v>
      </c>
      <c r="C227" s="24">
        <v>2.5</v>
      </c>
      <c r="D227" s="24">
        <v>2008</v>
      </c>
      <c r="E227" s="24">
        <v>5</v>
      </c>
      <c r="F227" s="24" t="s">
        <v>73</v>
      </c>
      <c r="G227" s="24" t="s">
        <v>71</v>
      </c>
      <c r="H227" s="24">
        <v>20</v>
      </c>
      <c r="I227" s="24">
        <v>28</v>
      </c>
      <c r="J227" s="24" t="s">
        <v>83</v>
      </c>
      <c r="K227" s="24" t="s">
        <v>105</v>
      </c>
    </row>
    <row r="228" spans="1:11" x14ac:dyDescent="0.2">
      <c r="A228" s="24" t="s">
        <v>138</v>
      </c>
      <c r="B228" s="24" t="s">
        <v>141</v>
      </c>
      <c r="C228" s="24">
        <v>2.5</v>
      </c>
      <c r="D228" s="24">
        <v>2008</v>
      </c>
      <c r="E228" s="24">
        <v>5</v>
      </c>
      <c r="F228" s="24" t="s">
        <v>77</v>
      </c>
      <c r="G228" s="24" t="s">
        <v>71</v>
      </c>
      <c r="H228" s="24">
        <v>20</v>
      </c>
      <c r="I228" s="24">
        <v>29</v>
      </c>
      <c r="J228" s="24" t="s">
        <v>83</v>
      </c>
      <c r="K228" s="24" t="s">
        <v>105</v>
      </c>
    </row>
    <row r="229" spans="1:11" x14ac:dyDescent="0.2">
      <c r="A229" s="24" t="s">
        <v>138</v>
      </c>
      <c r="B229" s="24" t="s">
        <v>142</v>
      </c>
      <c r="C229" s="24">
        <v>1.8</v>
      </c>
      <c r="D229" s="24">
        <v>1999</v>
      </c>
      <c r="E229" s="24">
        <v>4</v>
      </c>
      <c r="F229" s="24" t="s">
        <v>73</v>
      </c>
      <c r="G229" s="24" t="s">
        <v>71</v>
      </c>
      <c r="H229" s="24">
        <v>21</v>
      </c>
      <c r="I229" s="24">
        <v>29</v>
      </c>
      <c r="J229" s="24" t="s">
        <v>5</v>
      </c>
      <c r="K229" s="24" t="s">
        <v>79</v>
      </c>
    </row>
    <row r="230" spans="1:11" x14ac:dyDescent="0.2">
      <c r="A230" s="24" t="s">
        <v>138</v>
      </c>
      <c r="B230" s="24" t="s">
        <v>142</v>
      </c>
      <c r="C230" s="24">
        <v>1.8</v>
      </c>
      <c r="D230" s="24">
        <v>1999</v>
      </c>
      <c r="E230" s="24">
        <v>4</v>
      </c>
      <c r="F230" s="24" t="s">
        <v>70</v>
      </c>
      <c r="G230" s="24" t="s">
        <v>71</v>
      </c>
      <c r="H230" s="24">
        <v>18</v>
      </c>
      <c r="I230" s="24">
        <v>29</v>
      </c>
      <c r="J230" s="24" t="s">
        <v>5</v>
      </c>
      <c r="K230" s="24" t="s">
        <v>79</v>
      </c>
    </row>
    <row r="231" spans="1:11" x14ac:dyDescent="0.2">
      <c r="A231" s="24" t="s">
        <v>138</v>
      </c>
      <c r="B231" s="24" t="s">
        <v>142</v>
      </c>
      <c r="C231" s="24">
        <v>2</v>
      </c>
      <c r="D231" s="24">
        <v>2008</v>
      </c>
      <c r="E231" s="24">
        <v>4</v>
      </c>
      <c r="F231" s="24" t="s">
        <v>77</v>
      </c>
      <c r="G231" s="24" t="s">
        <v>71</v>
      </c>
      <c r="H231" s="24">
        <v>19</v>
      </c>
      <c r="I231" s="24">
        <v>28</v>
      </c>
      <c r="J231" s="24" t="s">
        <v>5</v>
      </c>
      <c r="K231" s="24" t="s">
        <v>79</v>
      </c>
    </row>
    <row r="232" spans="1:11" x14ac:dyDescent="0.2">
      <c r="A232" s="24" t="s">
        <v>138</v>
      </c>
      <c r="B232" s="24" t="s">
        <v>142</v>
      </c>
      <c r="C232" s="24">
        <v>2</v>
      </c>
      <c r="D232" s="24">
        <v>2008</v>
      </c>
      <c r="E232" s="24">
        <v>4</v>
      </c>
      <c r="F232" s="24" t="s">
        <v>74</v>
      </c>
      <c r="G232" s="24" t="s">
        <v>71</v>
      </c>
      <c r="H232" s="24">
        <v>21</v>
      </c>
      <c r="I232" s="24">
        <v>29</v>
      </c>
      <c r="J232" s="24" t="s">
        <v>5</v>
      </c>
      <c r="K232" s="24" t="s">
        <v>79</v>
      </c>
    </row>
    <row r="233" spans="1:11" x14ac:dyDescent="0.2">
      <c r="A233" s="24" t="s">
        <v>138</v>
      </c>
      <c r="B233" s="24" t="s">
        <v>142</v>
      </c>
      <c r="C233" s="24">
        <v>2.8</v>
      </c>
      <c r="D233" s="24">
        <v>1999</v>
      </c>
      <c r="E233" s="24">
        <v>6</v>
      </c>
      <c r="F233" s="24" t="s">
        <v>70</v>
      </c>
      <c r="G233" s="24" t="s">
        <v>71</v>
      </c>
      <c r="H233" s="24">
        <v>16</v>
      </c>
      <c r="I233" s="24">
        <v>26</v>
      </c>
      <c r="J233" s="24" t="s">
        <v>5</v>
      </c>
      <c r="K233" s="24" t="s">
        <v>79</v>
      </c>
    </row>
    <row r="234" spans="1:11" x14ac:dyDescent="0.2">
      <c r="A234" s="24" t="s">
        <v>138</v>
      </c>
      <c r="B234" s="24" t="s">
        <v>142</v>
      </c>
      <c r="C234" s="24">
        <v>2.8</v>
      </c>
      <c r="D234" s="24">
        <v>1999</v>
      </c>
      <c r="E234" s="24">
        <v>6</v>
      </c>
      <c r="F234" s="24" t="s">
        <v>73</v>
      </c>
      <c r="G234" s="24" t="s">
        <v>71</v>
      </c>
      <c r="H234" s="24">
        <v>18</v>
      </c>
      <c r="I234" s="24">
        <v>26</v>
      </c>
      <c r="J234" s="24" t="s">
        <v>5</v>
      </c>
      <c r="K234" s="24" t="s">
        <v>79</v>
      </c>
    </row>
    <row r="235" spans="1:11" x14ac:dyDescent="0.2">
      <c r="A235" s="24" t="s">
        <v>138</v>
      </c>
      <c r="B235" s="24" t="s">
        <v>142</v>
      </c>
      <c r="C235" s="24">
        <v>3.6</v>
      </c>
      <c r="D235" s="24">
        <v>2008</v>
      </c>
      <c r="E235" s="24">
        <v>6</v>
      </c>
      <c r="F235" s="24" t="s">
        <v>77</v>
      </c>
      <c r="G235" s="24" t="s">
        <v>71</v>
      </c>
      <c r="H235" s="24">
        <v>17</v>
      </c>
      <c r="I235" s="24">
        <v>26</v>
      </c>
      <c r="J235" s="24" t="s">
        <v>5</v>
      </c>
      <c r="K235" s="24" t="s">
        <v>79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/>
  </sheetViews>
  <sheetFormatPr baseColWidth="10" defaultColWidth="14.5" defaultRowHeight="16" x14ac:dyDescent="0.2"/>
  <cols>
    <col min="1" max="11" width="14.5" style="25"/>
    <col min="13" max="16384" width="14.5" style="25"/>
  </cols>
  <sheetData>
    <row r="1" spans="1:12" x14ac:dyDescent="0.2">
      <c r="A1" s="24" t="s">
        <v>64</v>
      </c>
      <c r="B1" s="24" t="s">
        <v>143</v>
      </c>
      <c r="C1" s="24"/>
      <c r="D1" s="25" t="s">
        <v>144</v>
      </c>
      <c r="E1" s="25" t="s">
        <v>145</v>
      </c>
      <c r="F1" s="25" t="s">
        <v>146</v>
      </c>
      <c r="G1" s="25" t="s">
        <v>148</v>
      </c>
      <c r="H1" s="25" t="s">
        <v>147</v>
      </c>
      <c r="I1" s="25" t="s">
        <v>150</v>
      </c>
      <c r="J1" s="25" t="s">
        <v>5</v>
      </c>
      <c r="K1" s="25" t="s">
        <v>149</v>
      </c>
      <c r="L1" s="25"/>
    </row>
    <row r="2" spans="1:12" x14ac:dyDescent="0.2">
      <c r="A2" s="24">
        <v>18</v>
      </c>
      <c r="B2" s="24">
        <v>1</v>
      </c>
      <c r="C2" s="24"/>
      <c r="D2" s="25" cm="1">
        <f t="array" ref="D2:D235">TREND(A2:A235,B2:B235,B2:B235,FALSE)</f>
        <v>16.858974358974358</v>
      </c>
      <c r="E2" s="25">
        <f>D2-A2</f>
        <v>-1.1410256410256423</v>
      </c>
      <c r="F2" s="25">
        <f>STDEV(E2:E235)</f>
        <v>4.2559456788893932</v>
      </c>
      <c r="G2" s="25">
        <f>_xlfn.NORM.DIST(E2,0,$F$2,FALSE)</f>
        <v>9.0428595220514676E-2</v>
      </c>
      <c r="H2" s="25" cm="1">
        <f t="array" ref="H2">SUM(LN(G2:G235))</f>
        <v>-670.43779208802937</v>
      </c>
      <c r="I2" s="25">
        <f>COUNT(A2:A235)</f>
        <v>234</v>
      </c>
      <c r="J2" s="25">
        <v>1</v>
      </c>
      <c r="K2" s="25">
        <f>-2*H2+2*J2</f>
        <v>1342.8755841760587</v>
      </c>
      <c r="L2" s="25"/>
    </row>
    <row r="3" spans="1:12" x14ac:dyDescent="0.2">
      <c r="A3" s="24">
        <v>21</v>
      </c>
      <c r="B3" s="24">
        <v>1</v>
      </c>
      <c r="C3" s="24"/>
      <c r="D3" s="25">
        <v>16.858974358974358</v>
      </c>
      <c r="E3" s="25">
        <f t="shared" ref="E3:E66" si="0">D3-A3</f>
        <v>-4.1410256410256423</v>
      </c>
      <c r="G3" s="25">
        <f t="shared" ref="G3:G66" si="1">_xlfn.NORM.DIST(E3,0,$F$2,FALSE)</f>
        <v>5.8389578885814829E-2</v>
      </c>
      <c r="L3" s="25"/>
    </row>
    <row r="4" spans="1:12" x14ac:dyDescent="0.2">
      <c r="A4" s="24">
        <v>20</v>
      </c>
      <c r="B4" s="24">
        <v>1</v>
      </c>
      <c r="C4" s="24"/>
      <c r="D4" s="25">
        <v>16.858974358974358</v>
      </c>
      <c r="E4" s="25">
        <f t="shared" si="0"/>
        <v>-3.1410256410256423</v>
      </c>
      <c r="G4" s="25">
        <f t="shared" si="1"/>
        <v>7.138971945227178E-2</v>
      </c>
      <c r="H4" s="25" t="s">
        <v>151</v>
      </c>
      <c r="I4" s="25" t="s">
        <v>152</v>
      </c>
      <c r="L4" s="25"/>
    </row>
    <row r="5" spans="1:12" x14ac:dyDescent="0.2">
      <c r="A5" s="24">
        <v>21</v>
      </c>
      <c r="B5" s="24">
        <v>1</v>
      </c>
      <c r="C5" s="24"/>
      <c r="D5" s="25">
        <v>16.858974358974358</v>
      </c>
      <c r="E5" s="25">
        <f t="shared" si="0"/>
        <v>-4.1410256410256423</v>
      </c>
      <c r="G5" s="25">
        <f t="shared" si="1"/>
        <v>5.8389578885814829E-2</v>
      </c>
      <c r="H5" s="25">
        <f>SUMSQ(E2:E235)</f>
        <v>4220.3461538461506</v>
      </c>
      <c r="I5" s="25">
        <f>H5/I2</f>
        <v>18.035667324128848</v>
      </c>
      <c r="L5" s="25"/>
    </row>
    <row r="6" spans="1:12" x14ac:dyDescent="0.2">
      <c r="A6" s="24">
        <v>16</v>
      </c>
      <c r="B6" s="24">
        <v>1</v>
      </c>
      <c r="C6" s="24"/>
      <c r="D6" s="25">
        <v>16.858974358974358</v>
      </c>
      <c r="E6" s="25">
        <f t="shared" si="0"/>
        <v>0.8589743589743577</v>
      </c>
      <c r="G6" s="25">
        <f t="shared" si="1"/>
        <v>9.1847742433773194E-2</v>
      </c>
      <c r="L6" s="25"/>
    </row>
    <row r="7" spans="1:12" x14ac:dyDescent="0.2">
      <c r="A7" s="24">
        <v>18</v>
      </c>
      <c r="B7" s="24">
        <v>1</v>
      </c>
      <c r="C7" s="24"/>
      <c r="D7" s="25">
        <v>16.858974358974358</v>
      </c>
      <c r="E7" s="25">
        <f t="shared" si="0"/>
        <v>-1.1410256410256423</v>
      </c>
      <c r="G7" s="25">
        <f t="shared" si="1"/>
        <v>9.0428595220514676E-2</v>
      </c>
      <c r="H7" s="25" t="s">
        <v>154</v>
      </c>
      <c r="K7" s="25" t="s">
        <v>156</v>
      </c>
      <c r="L7" s="25"/>
    </row>
    <row r="8" spans="1:12" x14ac:dyDescent="0.2">
      <c r="A8" s="24">
        <v>18</v>
      </c>
      <c r="B8" s="24">
        <v>1</v>
      </c>
      <c r="C8" s="24"/>
      <c r="D8" s="25">
        <v>16.858974358974358</v>
      </c>
      <c r="E8" s="25">
        <f t="shared" si="0"/>
        <v>-1.1410256410256423</v>
      </c>
      <c r="G8" s="25">
        <f t="shared" si="1"/>
        <v>9.0428595220514676E-2</v>
      </c>
      <c r="H8" s="25">
        <f>I2*LN(I5)</f>
        <v>676.81020777694471</v>
      </c>
      <c r="K8" s="25">
        <f>H8+2*J2</f>
        <v>678.81020777694471</v>
      </c>
      <c r="L8" s="25"/>
    </row>
    <row r="9" spans="1:12" x14ac:dyDescent="0.2">
      <c r="A9" s="24">
        <v>18</v>
      </c>
      <c r="B9" s="24">
        <v>1</v>
      </c>
      <c r="C9" s="24"/>
      <c r="D9" s="25">
        <v>16.858974358974358</v>
      </c>
      <c r="E9" s="25">
        <f t="shared" si="0"/>
        <v>-1.1410256410256423</v>
      </c>
      <c r="G9" s="25">
        <f t="shared" si="1"/>
        <v>9.0428595220514676E-2</v>
      </c>
      <c r="L9" s="25"/>
    </row>
    <row r="10" spans="1:12" x14ac:dyDescent="0.2">
      <c r="A10" s="24">
        <v>16</v>
      </c>
      <c r="B10" s="24">
        <v>1</v>
      </c>
      <c r="C10" s="24"/>
      <c r="D10" s="25">
        <v>16.858974358974358</v>
      </c>
      <c r="E10" s="25">
        <f t="shared" si="0"/>
        <v>0.8589743589743577</v>
      </c>
      <c r="G10" s="25">
        <f t="shared" si="1"/>
        <v>9.1847742433773194E-2</v>
      </c>
      <c r="H10" s="25" t="s">
        <v>155</v>
      </c>
      <c r="L10" s="25"/>
    </row>
    <row r="11" spans="1:12" x14ac:dyDescent="0.2">
      <c r="A11" s="24">
        <v>20</v>
      </c>
      <c r="B11" s="24">
        <v>1</v>
      </c>
      <c r="C11" s="24"/>
      <c r="D11" s="25">
        <v>16.858974358974358</v>
      </c>
      <c r="E11" s="25">
        <f t="shared" si="0"/>
        <v>-3.1410256410256423</v>
      </c>
      <c r="G11" s="25">
        <f t="shared" si="1"/>
        <v>7.138971945227178E-2</v>
      </c>
      <c r="H11" s="25">
        <f>I2*LN(2*PI())</f>
        <v>430.06323353978684</v>
      </c>
      <c r="L11" s="25"/>
    </row>
    <row r="12" spans="1:12" x14ac:dyDescent="0.2">
      <c r="A12" s="24">
        <v>19</v>
      </c>
      <c r="B12" s="24">
        <v>1</v>
      </c>
      <c r="C12" s="24"/>
      <c r="D12" s="25">
        <v>16.858974358974358</v>
      </c>
      <c r="E12" s="25">
        <f t="shared" si="0"/>
        <v>-2.1410256410256423</v>
      </c>
      <c r="G12" s="25">
        <f t="shared" si="1"/>
        <v>8.2596026638649928E-2</v>
      </c>
      <c r="L12" s="25"/>
    </row>
    <row r="13" spans="1:12" x14ac:dyDescent="0.2">
      <c r="A13" s="24">
        <v>15</v>
      </c>
      <c r="B13" s="24">
        <v>1</v>
      </c>
      <c r="C13" s="24"/>
      <c r="D13" s="25">
        <v>16.858974358974358</v>
      </c>
      <c r="E13" s="25">
        <f t="shared" si="0"/>
        <v>1.8589743589743577</v>
      </c>
      <c r="G13" s="25">
        <f t="shared" si="1"/>
        <v>8.5208821600122359E-2</v>
      </c>
      <c r="H13" s="25" t="s">
        <v>153</v>
      </c>
      <c r="K13" s="25" t="s">
        <v>149</v>
      </c>
      <c r="L13" s="25"/>
    </row>
    <row r="14" spans="1:12" x14ac:dyDescent="0.2">
      <c r="A14" s="24">
        <v>17</v>
      </c>
      <c r="B14" s="24">
        <v>1</v>
      </c>
      <c r="C14" s="24"/>
      <c r="D14" s="25">
        <v>16.858974358974358</v>
      </c>
      <c r="E14" s="25">
        <f t="shared" si="0"/>
        <v>-0.1410256410256423</v>
      </c>
      <c r="G14" s="25">
        <f t="shared" si="1"/>
        <v>9.3686186441259228E-2</v>
      </c>
      <c r="H14" s="25">
        <f>H8+H11+I2</f>
        <v>1340.8734413167315</v>
      </c>
      <c r="K14" s="25">
        <f>H14+2*J2</f>
        <v>1342.8734413167315</v>
      </c>
      <c r="L14" s="25"/>
    </row>
    <row r="15" spans="1:12" x14ac:dyDescent="0.2">
      <c r="A15" s="24">
        <v>17</v>
      </c>
      <c r="B15" s="24">
        <v>1</v>
      </c>
      <c r="C15" s="24"/>
      <c r="D15" s="25">
        <v>16.858974358974358</v>
      </c>
      <c r="E15" s="25">
        <f t="shared" si="0"/>
        <v>-0.1410256410256423</v>
      </c>
      <c r="G15" s="25">
        <f t="shared" si="1"/>
        <v>9.3686186441259228E-2</v>
      </c>
      <c r="L15" s="25"/>
    </row>
    <row r="16" spans="1:12" x14ac:dyDescent="0.2">
      <c r="A16" s="24">
        <v>15</v>
      </c>
      <c r="B16" s="24">
        <v>1</v>
      </c>
      <c r="C16" s="24"/>
      <c r="D16" s="25">
        <v>16.858974358974358</v>
      </c>
      <c r="E16" s="25">
        <f t="shared" si="0"/>
        <v>1.8589743589743577</v>
      </c>
      <c r="G16" s="25">
        <f t="shared" si="1"/>
        <v>8.5208821600122359E-2</v>
      </c>
      <c r="L16" s="25"/>
    </row>
    <row r="17" spans="1:12" x14ac:dyDescent="0.2">
      <c r="A17" s="24">
        <v>15</v>
      </c>
      <c r="B17" s="24">
        <v>1</v>
      </c>
      <c r="C17" s="24"/>
      <c r="D17" s="25">
        <v>16.858974358974358</v>
      </c>
      <c r="E17" s="25">
        <f t="shared" si="0"/>
        <v>1.8589743589743577</v>
      </c>
      <c r="G17" s="25">
        <f t="shared" si="1"/>
        <v>8.5208821600122359E-2</v>
      </c>
      <c r="L17" s="25"/>
    </row>
    <row r="18" spans="1:12" x14ac:dyDescent="0.2">
      <c r="A18" s="24">
        <v>17</v>
      </c>
      <c r="B18" s="24">
        <v>1</v>
      </c>
      <c r="C18" s="24"/>
      <c r="D18" s="25">
        <v>16.858974358974358</v>
      </c>
      <c r="E18" s="25">
        <f t="shared" si="0"/>
        <v>-0.1410256410256423</v>
      </c>
      <c r="G18" s="25">
        <f t="shared" si="1"/>
        <v>9.3686186441259228E-2</v>
      </c>
      <c r="L18" s="25"/>
    </row>
    <row r="19" spans="1:12" x14ac:dyDescent="0.2">
      <c r="A19" s="24">
        <v>16</v>
      </c>
      <c r="B19" s="24">
        <v>1</v>
      </c>
      <c r="C19" s="24"/>
      <c r="D19" s="25">
        <v>16.858974358974358</v>
      </c>
      <c r="E19" s="25">
        <f t="shared" si="0"/>
        <v>0.8589743589743577</v>
      </c>
      <c r="G19" s="25">
        <f t="shared" si="1"/>
        <v>9.1847742433773194E-2</v>
      </c>
      <c r="L19" s="25"/>
    </row>
    <row r="20" spans="1:12" x14ac:dyDescent="0.2">
      <c r="A20" s="24">
        <v>14</v>
      </c>
      <c r="B20" s="24">
        <v>1</v>
      </c>
      <c r="C20" s="24"/>
      <c r="D20" s="25">
        <v>16.858974358974358</v>
      </c>
      <c r="E20" s="25">
        <f t="shared" si="0"/>
        <v>2.8589743589743577</v>
      </c>
      <c r="G20" s="25">
        <f t="shared" si="1"/>
        <v>7.4803820711623142E-2</v>
      </c>
      <c r="L20" s="25"/>
    </row>
    <row r="21" spans="1:12" x14ac:dyDescent="0.2">
      <c r="A21" s="24">
        <v>11</v>
      </c>
      <c r="B21" s="24">
        <v>1</v>
      </c>
      <c r="C21" s="24"/>
      <c r="D21" s="25">
        <v>16.858974358974358</v>
      </c>
      <c r="E21" s="25">
        <f t="shared" si="0"/>
        <v>5.8589743589743577</v>
      </c>
      <c r="G21" s="25">
        <f t="shared" si="1"/>
        <v>3.6339616015446226E-2</v>
      </c>
      <c r="J21" s="34"/>
      <c r="K21" s="35"/>
      <c r="L21" s="36"/>
    </row>
    <row r="22" spans="1:12" x14ac:dyDescent="0.2">
      <c r="A22" s="24">
        <v>14</v>
      </c>
      <c r="B22" s="24">
        <v>1</v>
      </c>
      <c r="C22" s="24"/>
      <c r="D22" s="25">
        <v>16.858974358974358</v>
      </c>
      <c r="E22" s="25">
        <f t="shared" si="0"/>
        <v>2.8589743589743577</v>
      </c>
      <c r="G22" s="25">
        <f t="shared" si="1"/>
        <v>7.4803820711623142E-2</v>
      </c>
      <c r="J22" s="37"/>
      <c r="K22" s="38" t="s">
        <v>273</v>
      </c>
      <c r="L22" s="39"/>
    </row>
    <row r="23" spans="1:12" x14ac:dyDescent="0.2">
      <c r="A23" s="24">
        <v>13</v>
      </c>
      <c r="B23" s="24">
        <v>1</v>
      </c>
      <c r="C23" s="24"/>
      <c r="D23" s="25">
        <v>16.858974358974358</v>
      </c>
      <c r="E23" s="25">
        <f t="shared" si="0"/>
        <v>3.8589743589743577</v>
      </c>
      <c r="G23" s="25">
        <f t="shared" si="1"/>
        <v>6.2142132155231941E-2</v>
      </c>
      <c r="J23" s="37"/>
      <c r="K23" s="43" t="s">
        <v>272</v>
      </c>
      <c r="L23" s="39"/>
    </row>
    <row r="24" spans="1:12" x14ac:dyDescent="0.2">
      <c r="A24" s="24">
        <v>12</v>
      </c>
      <c r="B24" s="24">
        <v>1</v>
      </c>
      <c r="C24" s="24"/>
      <c r="D24" s="25">
        <v>16.858974358974358</v>
      </c>
      <c r="E24" s="25">
        <f t="shared" si="0"/>
        <v>4.8589743589743577</v>
      </c>
      <c r="G24" s="25">
        <f t="shared" si="1"/>
        <v>4.8850798619149906E-2</v>
      </c>
      <c r="J24" s="37"/>
      <c r="K24" s="38"/>
      <c r="L24" s="39"/>
    </row>
    <row r="25" spans="1:12" x14ac:dyDescent="0.2">
      <c r="A25" s="24">
        <v>16</v>
      </c>
      <c r="B25" s="24">
        <v>1</v>
      </c>
      <c r="C25" s="24"/>
      <c r="D25" s="25">
        <v>16.858974358974358</v>
      </c>
      <c r="E25" s="25">
        <f t="shared" si="0"/>
        <v>0.8589743589743577</v>
      </c>
      <c r="G25" s="25">
        <f t="shared" si="1"/>
        <v>9.1847742433773194E-2</v>
      </c>
      <c r="J25" s="40"/>
      <c r="K25" s="41"/>
      <c r="L25" s="42"/>
    </row>
    <row r="26" spans="1:12" x14ac:dyDescent="0.2">
      <c r="A26" s="24">
        <v>15</v>
      </c>
      <c r="B26" s="24">
        <v>1</v>
      </c>
      <c r="C26" s="24"/>
      <c r="D26" s="25">
        <v>16.858974358974358</v>
      </c>
      <c r="E26" s="25">
        <f t="shared" si="0"/>
        <v>1.8589743589743577</v>
      </c>
      <c r="G26" s="25">
        <f t="shared" si="1"/>
        <v>8.5208821600122359E-2</v>
      </c>
      <c r="L26" s="25"/>
    </row>
    <row r="27" spans="1:12" x14ac:dyDescent="0.2">
      <c r="A27" s="24">
        <v>16</v>
      </c>
      <c r="B27" s="24">
        <v>1</v>
      </c>
      <c r="C27" s="24"/>
      <c r="D27" s="25">
        <v>16.858974358974358</v>
      </c>
      <c r="E27" s="25">
        <f t="shared" si="0"/>
        <v>0.8589743589743577</v>
      </c>
      <c r="G27" s="25">
        <f t="shared" si="1"/>
        <v>9.1847742433773194E-2</v>
      </c>
      <c r="L27" s="25"/>
    </row>
    <row r="28" spans="1:12" x14ac:dyDescent="0.2">
      <c r="A28" s="24">
        <v>15</v>
      </c>
      <c r="B28" s="24">
        <v>1</v>
      </c>
      <c r="C28" s="24"/>
      <c r="D28" s="25">
        <v>16.858974358974358</v>
      </c>
      <c r="E28" s="25">
        <f t="shared" si="0"/>
        <v>1.8589743589743577</v>
      </c>
      <c r="G28" s="25">
        <f t="shared" si="1"/>
        <v>8.5208821600122359E-2</v>
      </c>
      <c r="L28" s="25"/>
    </row>
    <row r="29" spans="1:12" x14ac:dyDescent="0.2">
      <c r="A29" s="24">
        <v>15</v>
      </c>
      <c r="B29" s="24">
        <v>1</v>
      </c>
      <c r="C29" s="24"/>
      <c r="D29" s="25">
        <v>16.858974358974358</v>
      </c>
      <c r="E29" s="25">
        <f t="shared" si="0"/>
        <v>1.8589743589743577</v>
      </c>
      <c r="G29" s="25">
        <f t="shared" si="1"/>
        <v>8.5208821600122359E-2</v>
      </c>
      <c r="L29" s="25"/>
    </row>
    <row r="30" spans="1:12" x14ac:dyDescent="0.2">
      <c r="A30" s="24">
        <v>14</v>
      </c>
      <c r="B30" s="24">
        <v>1</v>
      </c>
      <c r="C30" s="24"/>
      <c r="D30" s="25">
        <v>16.858974358974358</v>
      </c>
      <c r="E30" s="25">
        <f t="shared" si="0"/>
        <v>2.8589743589743577</v>
      </c>
      <c r="G30" s="25">
        <f t="shared" si="1"/>
        <v>7.4803820711623142E-2</v>
      </c>
      <c r="L30" s="25"/>
    </row>
    <row r="31" spans="1:12" x14ac:dyDescent="0.2">
      <c r="A31" s="24">
        <v>11</v>
      </c>
      <c r="B31" s="24">
        <v>1</v>
      </c>
      <c r="C31" s="24"/>
      <c r="D31" s="25">
        <v>16.858974358974358</v>
      </c>
      <c r="E31" s="25">
        <f t="shared" si="0"/>
        <v>5.8589743589743577</v>
      </c>
      <c r="G31" s="25">
        <f t="shared" si="1"/>
        <v>3.6339616015446226E-2</v>
      </c>
      <c r="L31" s="25"/>
    </row>
    <row r="32" spans="1:12" x14ac:dyDescent="0.2">
      <c r="A32" s="24">
        <v>11</v>
      </c>
      <c r="B32" s="24">
        <v>1</v>
      </c>
      <c r="C32" s="24"/>
      <c r="D32" s="25">
        <v>16.858974358974358</v>
      </c>
      <c r="E32" s="25">
        <f t="shared" si="0"/>
        <v>5.8589743589743577</v>
      </c>
      <c r="G32" s="25">
        <f t="shared" si="1"/>
        <v>3.6339616015446226E-2</v>
      </c>
      <c r="L32" s="25"/>
    </row>
    <row r="33" spans="1:12" x14ac:dyDescent="0.2">
      <c r="A33" s="24">
        <v>14</v>
      </c>
      <c r="B33" s="24">
        <v>1</v>
      </c>
      <c r="C33" s="24"/>
      <c r="D33" s="25">
        <v>16.858974358974358</v>
      </c>
      <c r="E33" s="25">
        <f t="shared" si="0"/>
        <v>2.8589743589743577</v>
      </c>
      <c r="G33" s="25">
        <f t="shared" si="1"/>
        <v>7.4803820711623142E-2</v>
      </c>
      <c r="L33" s="25"/>
    </row>
    <row r="34" spans="1:12" x14ac:dyDescent="0.2">
      <c r="A34" s="24">
        <v>19</v>
      </c>
      <c r="B34" s="24">
        <v>1</v>
      </c>
      <c r="C34" s="24"/>
      <c r="D34" s="25">
        <v>16.858974358974358</v>
      </c>
      <c r="E34" s="25">
        <f t="shared" si="0"/>
        <v>-2.1410256410256423</v>
      </c>
      <c r="G34" s="25">
        <f t="shared" si="1"/>
        <v>8.2596026638649928E-2</v>
      </c>
      <c r="L34" s="25"/>
    </row>
    <row r="35" spans="1:12" x14ac:dyDescent="0.2">
      <c r="A35" s="24">
        <v>22</v>
      </c>
      <c r="B35" s="24">
        <v>1</v>
      </c>
      <c r="C35" s="24"/>
      <c r="D35" s="25">
        <v>16.858974358974358</v>
      </c>
      <c r="E35" s="25">
        <f t="shared" si="0"/>
        <v>-5.1410256410256423</v>
      </c>
      <c r="G35" s="25">
        <f t="shared" si="1"/>
        <v>4.5191645925457373E-2</v>
      </c>
      <c r="L35" s="25"/>
    </row>
    <row r="36" spans="1:12" x14ac:dyDescent="0.2">
      <c r="A36" s="24">
        <v>18</v>
      </c>
      <c r="B36" s="24">
        <v>1</v>
      </c>
      <c r="C36" s="24"/>
      <c r="D36" s="25">
        <v>16.858974358974358</v>
      </c>
      <c r="E36" s="25">
        <f t="shared" si="0"/>
        <v>-1.1410256410256423</v>
      </c>
      <c r="G36" s="25">
        <f t="shared" si="1"/>
        <v>9.0428595220514676E-2</v>
      </c>
      <c r="L36" s="25"/>
    </row>
    <row r="37" spans="1:12" x14ac:dyDescent="0.2">
      <c r="A37" s="24">
        <v>18</v>
      </c>
      <c r="B37" s="24">
        <v>1</v>
      </c>
      <c r="C37" s="24"/>
      <c r="D37" s="25">
        <v>16.858974358974358</v>
      </c>
      <c r="E37" s="25">
        <f t="shared" si="0"/>
        <v>-1.1410256410256423</v>
      </c>
      <c r="G37" s="25">
        <f t="shared" si="1"/>
        <v>9.0428595220514676E-2</v>
      </c>
      <c r="L37" s="25"/>
    </row>
    <row r="38" spans="1:12" x14ac:dyDescent="0.2">
      <c r="A38" s="24">
        <v>17</v>
      </c>
      <c r="B38" s="24">
        <v>1</v>
      </c>
      <c r="C38" s="24"/>
      <c r="D38" s="25">
        <v>16.858974358974358</v>
      </c>
      <c r="E38" s="25">
        <f t="shared" si="0"/>
        <v>-0.1410256410256423</v>
      </c>
      <c r="G38" s="25">
        <f t="shared" si="1"/>
        <v>9.3686186441259228E-2</v>
      </c>
      <c r="L38" s="25"/>
    </row>
    <row r="39" spans="1:12" x14ac:dyDescent="0.2">
      <c r="A39" s="24">
        <v>18</v>
      </c>
      <c r="B39" s="24">
        <v>1</v>
      </c>
      <c r="C39" s="24"/>
      <c r="D39" s="25">
        <v>16.858974358974358</v>
      </c>
      <c r="E39" s="25">
        <f t="shared" si="0"/>
        <v>-1.1410256410256423</v>
      </c>
      <c r="G39" s="25">
        <f t="shared" si="1"/>
        <v>9.0428595220514676E-2</v>
      </c>
      <c r="L39" s="25"/>
    </row>
    <row r="40" spans="1:12" x14ac:dyDescent="0.2">
      <c r="A40" s="24">
        <v>17</v>
      </c>
      <c r="B40" s="24">
        <v>1</v>
      </c>
      <c r="C40" s="24"/>
      <c r="D40" s="25">
        <v>16.858974358974358</v>
      </c>
      <c r="E40" s="25">
        <f t="shared" si="0"/>
        <v>-0.1410256410256423</v>
      </c>
      <c r="G40" s="25">
        <f t="shared" si="1"/>
        <v>9.3686186441259228E-2</v>
      </c>
      <c r="L40" s="25"/>
    </row>
    <row r="41" spans="1:12" x14ac:dyDescent="0.2">
      <c r="A41" s="24">
        <v>16</v>
      </c>
      <c r="B41" s="24">
        <v>1</v>
      </c>
      <c r="C41" s="24"/>
      <c r="D41" s="25">
        <v>16.858974358974358</v>
      </c>
      <c r="E41" s="25">
        <f t="shared" si="0"/>
        <v>0.8589743589743577</v>
      </c>
      <c r="G41" s="25">
        <f t="shared" si="1"/>
        <v>9.1847742433773194E-2</v>
      </c>
      <c r="L41" s="25"/>
    </row>
    <row r="42" spans="1:12" x14ac:dyDescent="0.2">
      <c r="A42" s="24">
        <v>16</v>
      </c>
      <c r="B42" s="24">
        <v>1</v>
      </c>
      <c r="C42" s="24"/>
      <c r="D42" s="25">
        <v>16.858974358974358</v>
      </c>
      <c r="E42" s="25">
        <f t="shared" si="0"/>
        <v>0.8589743589743577</v>
      </c>
      <c r="G42" s="25">
        <f t="shared" si="1"/>
        <v>9.1847742433773194E-2</v>
      </c>
      <c r="L42" s="25"/>
    </row>
    <row r="43" spans="1:12" x14ac:dyDescent="0.2">
      <c r="A43" s="24">
        <v>17</v>
      </c>
      <c r="B43" s="24">
        <v>1</v>
      </c>
      <c r="C43" s="24"/>
      <c r="D43" s="25">
        <v>16.858974358974358</v>
      </c>
      <c r="E43" s="25">
        <f t="shared" si="0"/>
        <v>-0.1410256410256423</v>
      </c>
      <c r="G43" s="25">
        <f t="shared" si="1"/>
        <v>9.3686186441259228E-2</v>
      </c>
      <c r="L43" s="25"/>
    </row>
    <row r="44" spans="1:12" x14ac:dyDescent="0.2">
      <c r="A44" s="24">
        <v>17</v>
      </c>
      <c r="B44" s="24">
        <v>1</v>
      </c>
      <c r="C44" s="24"/>
      <c r="D44" s="25">
        <v>16.858974358974358</v>
      </c>
      <c r="E44" s="25">
        <f t="shared" si="0"/>
        <v>-0.1410256410256423</v>
      </c>
      <c r="G44" s="25">
        <f t="shared" si="1"/>
        <v>9.3686186441259228E-2</v>
      </c>
      <c r="L44" s="25"/>
    </row>
    <row r="45" spans="1:12" x14ac:dyDescent="0.2">
      <c r="A45" s="24">
        <v>11</v>
      </c>
      <c r="B45" s="24">
        <v>1</v>
      </c>
      <c r="C45" s="24"/>
      <c r="D45" s="25">
        <v>16.858974358974358</v>
      </c>
      <c r="E45" s="25">
        <f t="shared" si="0"/>
        <v>5.8589743589743577</v>
      </c>
      <c r="G45" s="25">
        <f t="shared" si="1"/>
        <v>3.6339616015446226E-2</v>
      </c>
      <c r="L45" s="25"/>
    </row>
    <row r="46" spans="1:12" x14ac:dyDescent="0.2">
      <c r="A46" s="24">
        <v>15</v>
      </c>
      <c r="B46" s="24">
        <v>1</v>
      </c>
      <c r="C46" s="24"/>
      <c r="D46" s="25">
        <v>16.858974358974358</v>
      </c>
      <c r="E46" s="25">
        <f t="shared" si="0"/>
        <v>1.8589743589743577</v>
      </c>
      <c r="G46" s="25">
        <f t="shared" si="1"/>
        <v>8.5208821600122359E-2</v>
      </c>
      <c r="L46" s="25"/>
    </row>
    <row r="47" spans="1:12" x14ac:dyDescent="0.2">
      <c r="A47" s="24">
        <v>15</v>
      </c>
      <c r="B47" s="24">
        <v>1</v>
      </c>
      <c r="C47" s="24"/>
      <c r="D47" s="25">
        <v>16.858974358974358</v>
      </c>
      <c r="E47" s="25">
        <f t="shared" si="0"/>
        <v>1.8589743589743577</v>
      </c>
      <c r="G47" s="25">
        <f t="shared" si="1"/>
        <v>8.5208821600122359E-2</v>
      </c>
      <c r="L47" s="25"/>
    </row>
    <row r="48" spans="1:12" x14ac:dyDescent="0.2">
      <c r="A48" s="24">
        <v>16</v>
      </c>
      <c r="B48" s="24">
        <v>1</v>
      </c>
      <c r="C48" s="24"/>
      <c r="D48" s="25">
        <v>16.858974358974358</v>
      </c>
      <c r="E48" s="25">
        <f t="shared" si="0"/>
        <v>0.8589743589743577</v>
      </c>
      <c r="G48" s="25">
        <f t="shared" si="1"/>
        <v>9.1847742433773194E-2</v>
      </c>
      <c r="L48" s="25"/>
    </row>
    <row r="49" spans="1:12" x14ac:dyDescent="0.2">
      <c r="A49" s="24">
        <v>16</v>
      </c>
      <c r="B49" s="24">
        <v>1</v>
      </c>
      <c r="C49" s="24"/>
      <c r="D49" s="25">
        <v>16.858974358974358</v>
      </c>
      <c r="E49" s="25">
        <f t="shared" si="0"/>
        <v>0.8589743589743577</v>
      </c>
      <c r="G49" s="25">
        <f t="shared" si="1"/>
        <v>9.1847742433773194E-2</v>
      </c>
      <c r="L49" s="25"/>
    </row>
    <row r="50" spans="1:12" x14ac:dyDescent="0.2">
      <c r="A50" s="24">
        <v>15</v>
      </c>
      <c r="B50" s="24">
        <v>1</v>
      </c>
      <c r="C50" s="24"/>
      <c r="D50" s="25">
        <v>16.858974358974358</v>
      </c>
      <c r="E50" s="25">
        <f t="shared" si="0"/>
        <v>1.8589743589743577</v>
      </c>
      <c r="G50" s="25">
        <f t="shared" si="1"/>
        <v>8.5208821600122359E-2</v>
      </c>
      <c r="L50" s="25"/>
    </row>
    <row r="51" spans="1:12" x14ac:dyDescent="0.2">
      <c r="A51" s="24">
        <v>14</v>
      </c>
      <c r="B51" s="24">
        <v>1</v>
      </c>
      <c r="C51" s="24"/>
      <c r="D51" s="25">
        <v>16.858974358974358</v>
      </c>
      <c r="E51" s="25">
        <f t="shared" si="0"/>
        <v>2.8589743589743577</v>
      </c>
      <c r="G51" s="25">
        <f t="shared" si="1"/>
        <v>7.4803820711623142E-2</v>
      </c>
      <c r="L51" s="25"/>
    </row>
    <row r="52" spans="1:12" x14ac:dyDescent="0.2">
      <c r="A52" s="24">
        <v>13</v>
      </c>
      <c r="B52" s="24">
        <v>1</v>
      </c>
      <c r="C52" s="24"/>
      <c r="D52" s="25">
        <v>16.858974358974358</v>
      </c>
      <c r="E52" s="25">
        <f t="shared" si="0"/>
        <v>3.8589743589743577</v>
      </c>
      <c r="G52" s="25">
        <f t="shared" si="1"/>
        <v>6.2142132155231941E-2</v>
      </c>
      <c r="L52" s="25"/>
    </row>
    <row r="53" spans="1:12" x14ac:dyDescent="0.2">
      <c r="A53" s="24">
        <v>14</v>
      </c>
      <c r="B53" s="24">
        <v>1</v>
      </c>
      <c r="C53" s="24"/>
      <c r="D53" s="25">
        <v>16.858974358974358</v>
      </c>
      <c r="E53" s="25">
        <f t="shared" si="0"/>
        <v>2.8589743589743577</v>
      </c>
      <c r="G53" s="25">
        <f t="shared" si="1"/>
        <v>7.4803820711623142E-2</v>
      </c>
      <c r="L53" s="25"/>
    </row>
    <row r="54" spans="1:12" x14ac:dyDescent="0.2">
      <c r="A54" s="24">
        <v>14</v>
      </c>
      <c r="B54" s="24">
        <v>1</v>
      </c>
      <c r="C54" s="24"/>
      <c r="D54" s="25">
        <v>16.858974358974358</v>
      </c>
      <c r="E54" s="25">
        <f t="shared" si="0"/>
        <v>2.8589743589743577</v>
      </c>
      <c r="G54" s="25">
        <f t="shared" si="1"/>
        <v>7.4803820711623142E-2</v>
      </c>
      <c r="L54" s="25"/>
    </row>
    <row r="55" spans="1:12" x14ac:dyDescent="0.2">
      <c r="A55" s="24">
        <v>14</v>
      </c>
      <c r="B55" s="24">
        <v>1</v>
      </c>
      <c r="C55" s="24"/>
      <c r="D55" s="25">
        <v>16.858974358974358</v>
      </c>
      <c r="E55" s="25">
        <f t="shared" si="0"/>
        <v>2.8589743589743577</v>
      </c>
      <c r="G55" s="25">
        <f t="shared" si="1"/>
        <v>7.4803820711623142E-2</v>
      </c>
      <c r="L55" s="25"/>
    </row>
    <row r="56" spans="1:12" x14ac:dyDescent="0.2">
      <c r="A56" s="24">
        <v>9</v>
      </c>
      <c r="B56" s="24">
        <v>1</v>
      </c>
      <c r="C56" s="24"/>
      <c r="D56" s="25">
        <v>16.858974358974358</v>
      </c>
      <c r="E56" s="25">
        <f t="shared" si="0"/>
        <v>7.8589743589743577</v>
      </c>
      <c r="G56" s="25">
        <f t="shared" si="1"/>
        <v>1.7039902700084295E-2</v>
      </c>
      <c r="L56" s="25"/>
    </row>
    <row r="57" spans="1:12" x14ac:dyDescent="0.2">
      <c r="A57" s="24">
        <v>11</v>
      </c>
      <c r="B57" s="24">
        <v>1</v>
      </c>
      <c r="C57" s="24"/>
      <c r="D57" s="25">
        <v>16.858974358974358</v>
      </c>
      <c r="E57" s="25">
        <f t="shared" si="0"/>
        <v>5.8589743589743577</v>
      </c>
      <c r="G57" s="25">
        <f t="shared" si="1"/>
        <v>3.6339616015446226E-2</v>
      </c>
      <c r="L57" s="25"/>
    </row>
    <row r="58" spans="1:12" x14ac:dyDescent="0.2">
      <c r="A58" s="24">
        <v>11</v>
      </c>
      <c r="B58" s="24">
        <v>1</v>
      </c>
      <c r="C58" s="24"/>
      <c r="D58" s="25">
        <v>16.858974358974358</v>
      </c>
      <c r="E58" s="25">
        <f t="shared" si="0"/>
        <v>5.8589743589743577</v>
      </c>
      <c r="G58" s="25">
        <f t="shared" si="1"/>
        <v>3.6339616015446226E-2</v>
      </c>
      <c r="L58" s="25"/>
    </row>
    <row r="59" spans="1:12" x14ac:dyDescent="0.2">
      <c r="A59" s="24">
        <v>13</v>
      </c>
      <c r="B59" s="24">
        <v>1</v>
      </c>
      <c r="C59" s="24"/>
      <c r="D59" s="25">
        <v>16.858974358974358</v>
      </c>
      <c r="E59" s="25">
        <f t="shared" si="0"/>
        <v>3.8589743589743577</v>
      </c>
      <c r="G59" s="25">
        <f t="shared" si="1"/>
        <v>6.2142132155231941E-2</v>
      </c>
      <c r="L59" s="25"/>
    </row>
    <row r="60" spans="1:12" x14ac:dyDescent="0.2">
      <c r="A60" s="24">
        <v>13</v>
      </c>
      <c r="B60" s="24">
        <v>1</v>
      </c>
      <c r="C60" s="24"/>
      <c r="D60" s="25">
        <v>16.858974358974358</v>
      </c>
      <c r="E60" s="25">
        <f t="shared" si="0"/>
        <v>3.8589743589743577</v>
      </c>
      <c r="G60" s="25">
        <f t="shared" si="1"/>
        <v>6.2142132155231941E-2</v>
      </c>
      <c r="L60" s="25"/>
    </row>
    <row r="61" spans="1:12" x14ac:dyDescent="0.2">
      <c r="A61" s="24">
        <v>9</v>
      </c>
      <c r="B61" s="24">
        <v>1</v>
      </c>
      <c r="C61" s="24"/>
      <c r="D61" s="25">
        <v>16.858974358974358</v>
      </c>
      <c r="E61" s="25">
        <f t="shared" si="0"/>
        <v>7.8589743589743577</v>
      </c>
      <c r="G61" s="25">
        <f t="shared" si="1"/>
        <v>1.7039902700084295E-2</v>
      </c>
      <c r="L61" s="25"/>
    </row>
    <row r="62" spans="1:12" x14ac:dyDescent="0.2">
      <c r="A62" s="24">
        <v>13</v>
      </c>
      <c r="B62" s="24">
        <v>1</v>
      </c>
      <c r="C62" s="24"/>
      <c r="D62" s="25">
        <v>16.858974358974358</v>
      </c>
      <c r="E62" s="25">
        <f t="shared" si="0"/>
        <v>3.8589743589743577</v>
      </c>
      <c r="G62" s="25">
        <f t="shared" si="1"/>
        <v>6.2142132155231941E-2</v>
      </c>
      <c r="L62" s="25"/>
    </row>
    <row r="63" spans="1:12" x14ac:dyDescent="0.2">
      <c r="A63" s="24">
        <v>11</v>
      </c>
      <c r="B63" s="24">
        <v>1</v>
      </c>
      <c r="C63" s="24"/>
      <c r="D63" s="25">
        <v>16.858974358974358</v>
      </c>
      <c r="E63" s="25">
        <f t="shared" si="0"/>
        <v>5.8589743589743577</v>
      </c>
      <c r="G63" s="25">
        <f t="shared" si="1"/>
        <v>3.6339616015446226E-2</v>
      </c>
      <c r="L63" s="25"/>
    </row>
    <row r="64" spans="1:12" x14ac:dyDescent="0.2">
      <c r="A64" s="24">
        <v>13</v>
      </c>
      <c r="B64" s="24">
        <v>1</v>
      </c>
      <c r="C64" s="24"/>
      <c r="D64" s="25">
        <v>16.858974358974358</v>
      </c>
      <c r="E64" s="25">
        <f t="shared" si="0"/>
        <v>3.8589743589743577</v>
      </c>
      <c r="G64" s="25">
        <f t="shared" si="1"/>
        <v>6.2142132155231941E-2</v>
      </c>
      <c r="L64" s="25"/>
    </row>
    <row r="65" spans="1:12" x14ac:dyDescent="0.2">
      <c r="A65" s="24">
        <v>11</v>
      </c>
      <c r="B65" s="24">
        <v>1</v>
      </c>
      <c r="C65" s="24"/>
      <c r="D65" s="25">
        <v>16.858974358974358</v>
      </c>
      <c r="E65" s="25">
        <f t="shared" si="0"/>
        <v>5.8589743589743577</v>
      </c>
      <c r="G65" s="25">
        <f t="shared" si="1"/>
        <v>3.6339616015446226E-2</v>
      </c>
      <c r="L65" s="25"/>
    </row>
    <row r="66" spans="1:12" x14ac:dyDescent="0.2">
      <c r="A66" s="24">
        <v>12</v>
      </c>
      <c r="B66" s="24">
        <v>1</v>
      </c>
      <c r="C66" s="24"/>
      <c r="D66" s="25">
        <v>16.858974358974358</v>
      </c>
      <c r="E66" s="25">
        <f t="shared" si="0"/>
        <v>4.8589743589743577</v>
      </c>
      <c r="G66" s="25">
        <f t="shared" si="1"/>
        <v>4.8850798619149906E-2</v>
      </c>
      <c r="L66" s="25"/>
    </row>
    <row r="67" spans="1:12" x14ac:dyDescent="0.2">
      <c r="A67" s="24">
        <v>9</v>
      </c>
      <c r="B67" s="24">
        <v>1</v>
      </c>
      <c r="C67" s="24"/>
      <c r="D67" s="25">
        <v>16.858974358974358</v>
      </c>
      <c r="E67" s="25">
        <f t="shared" ref="E67:E130" si="2">D67-A67</f>
        <v>7.8589743589743577</v>
      </c>
      <c r="G67" s="25">
        <f t="shared" ref="G67:G130" si="3">_xlfn.NORM.DIST(E67,0,$F$2,FALSE)</f>
        <v>1.7039902700084295E-2</v>
      </c>
      <c r="L67" s="25"/>
    </row>
    <row r="68" spans="1:12" x14ac:dyDescent="0.2">
      <c r="A68" s="24">
        <v>13</v>
      </c>
      <c r="B68" s="24">
        <v>1</v>
      </c>
      <c r="C68" s="24"/>
      <c r="D68" s="25">
        <v>16.858974358974358</v>
      </c>
      <c r="E68" s="25">
        <f t="shared" si="2"/>
        <v>3.8589743589743577</v>
      </c>
      <c r="G68" s="25">
        <f t="shared" si="3"/>
        <v>6.2142132155231941E-2</v>
      </c>
      <c r="L68" s="25"/>
    </row>
    <row r="69" spans="1:12" x14ac:dyDescent="0.2">
      <c r="A69" s="24">
        <v>13</v>
      </c>
      <c r="B69" s="24">
        <v>1</v>
      </c>
      <c r="C69" s="24"/>
      <c r="D69" s="25">
        <v>16.858974358974358</v>
      </c>
      <c r="E69" s="25">
        <f t="shared" si="2"/>
        <v>3.8589743589743577</v>
      </c>
      <c r="G69" s="25">
        <f t="shared" si="3"/>
        <v>6.2142132155231941E-2</v>
      </c>
      <c r="L69" s="25"/>
    </row>
    <row r="70" spans="1:12" x14ac:dyDescent="0.2">
      <c r="A70" s="24">
        <v>12</v>
      </c>
      <c r="B70" s="24">
        <v>1</v>
      </c>
      <c r="C70" s="24"/>
      <c r="D70" s="25">
        <v>16.858974358974358</v>
      </c>
      <c r="E70" s="25">
        <f t="shared" si="2"/>
        <v>4.8589743589743577</v>
      </c>
      <c r="G70" s="25">
        <f t="shared" si="3"/>
        <v>4.8850798619149906E-2</v>
      </c>
      <c r="L70" s="25"/>
    </row>
    <row r="71" spans="1:12" x14ac:dyDescent="0.2">
      <c r="A71" s="24">
        <v>9</v>
      </c>
      <c r="B71" s="24">
        <v>1</v>
      </c>
      <c r="C71" s="24"/>
      <c r="D71" s="25">
        <v>16.858974358974358</v>
      </c>
      <c r="E71" s="25">
        <f t="shared" si="2"/>
        <v>7.8589743589743577</v>
      </c>
      <c r="G71" s="25">
        <f t="shared" si="3"/>
        <v>1.7039902700084295E-2</v>
      </c>
      <c r="L71" s="25"/>
    </row>
    <row r="72" spans="1:12" x14ac:dyDescent="0.2">
      <c r="A72" s="24">
        <v>11</v>
      </c>
      <c r="B72" s="24">
        <v>1</v>
      </c>
      <c r="C72" s="24"/>
      <c r="D72" s="25">
        <v>16.858974358974358</v>
      </c>
      <c r="E72" s="25">
        <f t="shared" si="2"/>
        <v>5.8589743589743577</v>
      </c>
      <c r="G72" s="25">
        <f t="shared" si="3"/>
        <v>3.6339616015446226E-2</v>
      </c>
      <c r="L72" s="25"/>
    </row>
    <row r="73" spans="1:12" x14ac:dyDescent="0.2">
      <c r="A73" s="24">
        <v>11</v>
      </c>
      <c r="B73" s="24">
        <v>1</v>
      </c>
      <c r="C73" s="24"/>
      <c r="D73" s="25">
        <v>16.858974358974358</v>
      </c>
      <c r="E73" s="25">
        <f t="shared" si="2"/>
        <v>5.8589743589743577</v>
      </c>
      <c r="G73" s="25">
        <f t="shared" si="3"/>
        <v>3.6339616015446226E-2</v>
      </c>
      <c r="L73" s="25"/>
    </row>
    <row r="74" spans="1:12" x14ac:dyDescent="0.2">
      <c r="A74" s="24">
        <v>13</v>
      </c>
      <c r="B74" s="24">
        <v>1</v>
      </c>
      <c r="C74" s="24"/>
      <c r="D74" s="25">
        <v>16.858974358974358</v>
      </c>
      <c r="E74" s="25">
        <f t="shared" si="2"/>
        <v>3.8589743589743577</v>
      </c>
      <c r="G74" s="25">
        <f t="shared" si="3"/>
        <v>6.2142132155231941E-2</v>
      </c>
      <c r="L74" s="25"/>
    </row>
    <row r="75" spans="1:12" x14ac:dyDescent="0.2">
      <c r="A75" s="24">
        <v>11</v>
      </c>
      <c r="B75" s="24">
        <v>1</v>
      </c>
      <c r="C75" s="24"/>
      <c r="D75" s="25">
        <v>16.858974358974358</v>
      </c>
      <c r="E75" s="25">
        <f t="shared" si="2"/>
        <v>5.8589743589743577</v>
      </c>
      <c r="G75" s="25">
        <f t="shared" si="3"/>
        <v>3.6339616015446226E-2</v>
      </c>
      <c r="L75" s="25"/>
    </row>
    <row r="76" spans="1:12" x14ac:dyDescent="0.2">
      <c r="A76" s="24">
        <v>11</v>
      </c>
      <c r="B76" s="24">
        <v>1</v>
      </c>
      <c r="C76" s="24"/>
      <c r="D76" s="25">
        <v>16.858974358974358</v>
      </c>
      <c r="E76" s="25">
        <f t="shared" si="2"/>
        <v>5.8589743589743577</v>
      </c>
      <c r="G76" s="25">
        <f t="shared" si="3"/>
        <v>3.6339616015446226E-2</v>
      </c>
      <c r="L76" s="25"/>
    </row>
    <row r="77" spans="1:12" x14ac:dyDescent="0.2">
      <c r="A77" s="24">
        <v>11</v>
      </c>
      <c r="B77" s="24">
        <v>1</v>
      </c>
      <c r="C77" s="24"/>
      <c r="D77" s="25">
        <v>16.858974358974358</v>
      </c>
      <c r="E77" s="25">
        <f t="shared" si="2"/>
        <v>5.8589743589743577</v>
      </c>
      <c r="G77" s="25">
        <f t="shared" si="3"/>
        <v>3.6339616015446226E-2</v>
      </c>
      <c r="L77" s="25"/>
    </row>
    <row r="78" spans="1:12" x14ac:dyDescent="0.2">
      <c r="A78" s="24">
        <v>12</v>
      </c>
      <c r="B78" s="24">
        <v>1</v>
      </c>
      <c r="C78" s="24"/>
      <c r="D78" s="25">
        <v>16.858974358974358</v>
      </c>
      <c r="E78" s="25">
        <f t="shared" si="2"/>
        <v>4.8589743589743577</v>
      </c>
      <c r="G78" s="25">
        <f t="shared" si="3"/>
        <v>4.8850798619149906E-2</v>
      </c>
      <c r="L78" s="25"/>
    </row>
    <row r="79" spans="1:12" x14ac:dyDescent="0.2">
      <c r="A79" s="24">
        <v>14</v>
      </c>
      <c r="B79" s="24">
        <v>1</v>
      </c>
      <c r="C79" s="24"/>
      <c r="D79" s="25">
        <v>16.858974358974358</v>
      </c>
      <c r="E79" s="25">
        <f t="shared" si="2"/>
        <v>2.8589743589743577</v>
      </c>
      <c r="G79" s="25">
        <f t="shared" si="3"/>
        <v>7.4803820711623142E-2</v>
      </c>
      <c r="L79" s="25"/>
    </row>
    <row r="80" spans="1:12" x14ac:dyDescent="0.2">
      <c r="A80" s="24">
        <v>15</v>
      </c>
      <c r="B80" s="24">
        <v>1</v>
      </c>
      <c r="C80" s="24"/>
      <c r="D80" s="25">
        <v>16.858974358974358</v>
      </c>
      <c r="E80" s="25">
        <f t="shared" si="2"/>
        <v>1.8589743589743577</v>
      </c>
      <c r="G80" s="25">
        <f t="shared" si="3"/>
        <v>8.5208821600122359E-2</v>
      </c>
      <c r="L80" s="25"/>
    </row>
    <row r="81" spans="1:12" x14ac:dyDescent="0.2">
      <c r="A81" s="24">
        <v>14</v>
      </c>
      <c r="B81" s="24">
        <v>1</v>
      </c>
      <c r="C81" s="24"/>
      <c r="D81" s="25">
        <v>16.858974358974358</v>
      </c>
      <c r="E81" s="25">
        <f t="shared" si="2"/>
        <v>2.8589743589743577</v>
      </c>
      <c r="G81" s="25">
        <f t="shared" si="3"/>
        <v>7.4803820711623142E-2</v>
      </c>
      <c r="L81" s="25"/>
    </row>
    <row r="82" spans="1:12" x14ac:dyDescent="0.2">
      <c r="A82" s="24">
        <v>13</v>
      </c>
      <c r="B82" s="24">
        <v>1</v>
      </c>
      <c r="C82" s="24"/>
      <c r="D82" s="25">
        <v>16.858974358974358</v>
      </c>
      <c r="E82" s="25">
        <f t="shared" si="2"/>
        <v>3.8589743589743577</v>
      </c>
      <c r="G82" s="25">
        <f t="shared" si="3"/>
        <v>6.2142132155231941E-2</v>
      </c>
      <c r="L82" s="25"/>
    </row>
    <row r="83" spans="1:12" x14ac:dyDescent="0.2">
      <c r="A83" s="24">
        <v>13</v>
      </c>
      <c r="B83" s="24">
        <v>1</v>
      </c>
      <c r="C83" s="24"/>
      <c r="D83" s="25">
        <v>16.858974358974358</v>
      </c>
      <c r="E83" s="25">
        <f t="shared" si="2"/>
        <v>3.8589743589743577</v>
      </c>
      <c r="G83" s="25">
        <f t="shared" si="3"/>
        <v>6.2142132155231941E-2</v>
      </c>
      <c r="L83" s="25"/>
    </row>
    <row r="84" spans="1:12" x14ac:dyDescent="0.2">
      <c r="A84" s="24">
        <v>13</v>
      </c>
      <c r="B84" s="24">
        <v>1</v>
      </c>
      <c r="C84" s="24"/>
      <c r="D84" s="25">
        <v>16.858974358974358</v>
      </c>
      <c r="E84" s="25">
        <f t="shared" si="2"/>
        <v>3.8589743589743577</v>
      </c>
      <c r="G84" s="25">
        <f t="shared" si="3"/>
        <v>6.2142132155231941E-2</v>
      </c>
      <c r="L84" s="25"/>
    </row>
    <row r="85" spans="1:12" x14ac:dyDescent="0.2">
      <c r="A85" s="24">
        <v>14</v>
      </c>
      <c r="B85" s="24">
        <v>1</v>
      </c>
      <c r="C85" s="24"/>
      <c r="D85" s="25">
        <v>16.858974358974358</v>
      </c>
      <c r="E85" s="25">
        <f t="shared" si="2"/>
        <v>2.8589743589743577</v>
      </c>
      <c r="G85" s="25">
        <f t="shared" si="3"/>
        <v>7.4803820711623142E-2</v>
      </c>
      <c r="L85" s="25"/>
    </row>
    <row r="86" spans="1:12" x14ac:dyDescent="0.2">
      <c r="A86" s="24">
        <v>14</v>
      </c>
      <c r="B86" s="24">
        <v>1</v>
      </c>
      <c r="C86" s="24"/>
      <c r="D86" s="25">
        <v>16.858974358974358</v>
      </c>
      <c r="E86" s="25">
        <f t="shared" si="2"/>
        <v>2.8589743589743577</v>
      </c>
      <c r="G86" s="25">
        <f t="shared" si="3"/>
        <v>7.4803820711623142E-2</v>
      </c>
      <c r="L86" s="25"/>
    </row>
    <row r="87" spans="1:12" x14ac:dyDescent="0.2">
      <c r="A87" s="24">
        <v>13</v>
      </c>
      <c r="B87" s="24">
        <v>1</v>
      </c>
      <c r="C87" s="24"/>
      <c r="D87" s="25">
        <v>16.858974358974358</v>
      </c>
      <c r="E87" s="25">
        <f t="shared" si="2"/>
        <v>3.8589743589743577</v>
      </c>
      <c r="G87" s="25">
        <f t="shared" si="3"/>
        <v>6.2142132155231941E-2</v>
      </c>
      <c r="L87" s="25"/>
    </row>
    <row r="88" spans="1:12" x14ac:dyDescent="0.2">
      <c r="A88" s="24">
        <v>13</v>
      </c>
      <c r="B88" s="24">
        <v>1</v>
      </c>
      <c r="C88" s="24"/>
      <c r="D88" s="25">
        <v>16.858974358974358</v>
      </c>
      <c r="E88" s="25">
        <f t="shared" si="2"/>
        <v>3.8589743589743577</v>
      </c>
      <c r="G88" s="25">
        <f t="shared" si="3"/>
        <v>6.2142132155231941E-2</v>
      </c>
      <c r="L88" s="25"/>
    </row>
    <row r="89" spans="1:12" x14ac:dyDescent="0.2">
      <c r="A89" s="24">
        <v>13</v>
      </c>
      <c r="B89" s="24">
        <v>1</v>
      </c>
      <c r="C89" s="24"/>
      <c r="D89" s="25">
        <v>16.858974358974358</v>
      </c>
      <c r="E89" s="25">
        <f t="shared" si="2"/>
        <v>3.8589743589743577</v>
      </c>
      <c r="G89" s="25">
        <f t="shared" si="3"/>
        <v>6.2142132155231941E-2</v>
      </c>
      <c r="L89" s="25"/>
    </row>
    <row r="90" spans="1:12" x14ac:dyDescent="0.2">
      <c r="A90" s="24">
        <v>11</v>
      </c>
      <c r="B90" s="24">
        <v>1</v>
      </c>
      <c r="C90" s="24"/>
      <c r="D90" s="25">
        <v>16.858974358974358</v>
      </c>
      <c r="E90" s="25">
        <f t="shared" si="2"/>
        <v>5.8589743589743577</v>
      </c>
      <c r="G90" s="25">
        <f t="shared" si="3"/>
        <v>3.6339616015446226E-2</v>
      </c>
      <c r="L90" s="25"/>
    </row>
    <row r="91" spans="1:12" x14ac:dyDescent="0.2">
      <c r="A91" s="24">
        <v>13</v>
      </c>
      <c r="B91" s="24">
        <v>1</v>
      </c>
      <c r="C91" s="24"/>
      <c r="D91" s="25">
        <v>16.858974358974358</v>
      </c>
      <c r="E91" s="25">
        <f t="shared" si="2"/>
        <v>3.8589743589743577</v>
      </c>
      <c r="G91" s="25">
        <f t="shared" si="3"/>
        <v>6.2142132155231941E-2</v>
      </c>
      <c r="L91" s="25"/>
    </row>
    <row r="92" spans="1:12" x14ac:dyDescent="0.2">
      <c r="A92" s="24">
        <v>18</v>
      </c>
      <c r="B92" s="24">
        <v>1</v>
      </c>
      <c r="C92" s="24"/>
      <c r="D92" s="25">
        <v>16.858974358974358</v>
      </c>
      <c r="E92" s="25">
        <f t="shared" si="2"/>
        <v>-1.1410256410256423</v>
      </c>
      <c r="G92" s="25">
        <f t="shared" si="3"/>
        <v>9.0428595220514676E-2</v>
      </c>
      <c r="L92" s="25"/>
    </row>
    <row r="93" spans="1:12" x14ac:dyDescent="0.2">
      <c r="A93" s="24">
        <v>18</v>
      </c>
      <c r="B93" s="24">
        <v>1</v>
      </c>
      <c r="C93" s="24"/>
      <c r="D93" s="25">
        <v>16.858974358974358</v>
      </c>
      <c r="E93" s="25">
        <f t="shared" si="2"/>
        <v>-1.1410256410256423</v>
      </c>
      <c r="G93" s="25">
        <f t="shared" si="3"/>
        <v>9.0428595220514676E-2</v>
      </c>
      <c r="L93" s="25"/>
    </row>
    <row r="94" spans="1:12" x14ac:dyDescent="0.2">
      <c r="A94" s="24">
        <v>17</v>
      </c>
      <c r="B94" s="24">
        <v>1</v>
      </c>
      <c r="C94" s="24"/>
      <c r="D94" s="25">
        <v>16.858974358974358</v>
      </c>
      <c r="E94" s="25">
        <f t="shared" si="2"/>
        <v>-0.1410256410256423</v>
      </c>
      <c r="G94" s="25">
        <f t="shared" si="3"/>
        <v>9.3686186441259228E-2</v>
      </c>
      <c r="L94" s="25"/>
    </row>
    <row r="95" spans="1:12" x14ac:dyDescent="0.2">
      <c r="A95" s="24">
        <v>16</v>
      </c>
      <c r="B95" s="24">
        <v>1</v>
      </c>
      <c r="C95" s="24"/>
      <c r="D95" s="25">
        <v>16.858974358974358</v>
      </c>
      <c r="E95" s="25">
        <f t="shared" si="2"/>
        <v>0.8589743589743577</v>
      </c>
      <c r="G95" s="25">
        <f t="shared" si="3"/>
        <v>9.1847742433773194E-2</v>
      </c>
      <c r="L95" s="25"/>
    </row>
    <row r="96" spans="1:12" x14ac:dyDescent="0.2">
      <c r="A96" s="24">
        <v>15</v>
      </c>
      <c r="B96" s="24">
        <v>1</v>
      </c>
      <c r="C96" s="24"/>
      <c r="D96" s="25">
        <v>16.858974358974358</v>
      </c>
      <c r="E96" s="25">
        <f t="shared" si="2"/>
        <v>1.8589743589743577</v>
      </c>
      <c r="G96" s="25">
        <f t="shared" si="3"/>
        <v>8.5208821600122359E-2</v>
      </c>
      <c r="L96" s="25"/>
    </row>
    <row r="97" spans="1:12" x14ac:dyDescent="0.2">
      <c r="A97" s="24">
        <v>15</v>
      </c>
      <c r="B97" s="24">
        <v>1</v>
      </c>
      <c r="C97" s="24"/>
      <c r="D97" s="25">
        <v>16.858974358974358</v>
      </c>
      <c r="E97" s="25">
        <f t="shared" si="2"/>
        <v>1.8589743589743577</v>
      </c>
      <c r="G97" s="25">
        <f t="shared" si="3"/>
        <v>8.5208821600122359E-2</v>
      </c>
      <c r="L97" s="25"/>
    </row>
    <row r="98" spans="1:12" x14ac:dyDescent="0.2">
      <c r="A98" s="24">
        <v>15</v>
      </c>
      <c r="B98" s="24">
        <v>1</v>
      </c>
      <c r="C98" s="24"/>
      <c r="D98" s="25">
        <v>16.858974358974358</v>
      </c>
      <c r="E98" s="25">
        <f t="shared" si="2"/>
        <v>1.8589743589743577</v>
      </c>
      <c r="G98" s="25">
        <f t="shared" si="3"/>
        <v>8.5208821600122359E-2</v>
      </c>
      <c r="L98" s="25"/>
    </row>
    <row r="99" spans="1:12" x14ac:dyDescent="0.2">
      <c r="A99" s="24">
        <v>15</v>
      </c>
      <c r="B99" s="24">
        <v>1</v>
      </c>
      <c r="C99" s="24"/>
      <c r="D99" s="25">
        <v>16.858974358974358</v>
      </c>
      <c r="E99" s="25">
        <f t="shared" si="2"/>
        <v>1.8589743589743577</v>
      </c>
      <c r="G99" s="25">
        <f t="shared" si="3"/>
        <v>8.5208821600122359E-2</v>
      </c>
      <c r="L99" s="25"/>
    </row>
    <row r="100" spans="1:12" x14ac:dyDescent="0.2">
      <c r="A100" s="24">
        <v>14</v>
      </c>
      <c r="B100" s="24">
        <v>1</v>
      </c>
      <c r="C100" s="24"/>
      <c r="D100" s="25">
        <v>16.858974358974358</v>
      </c>
      <c r="E100" s="25">
        <f t="shared" si="2"/>
        <v>2.8589743589743577</v>
      </c>
      <c r="G100" s="25">
        <f t="shared" si="3"/>
        <v>7.4803820711623142E-2</v>
      </c>
      <c r="L100" s="25"/>
    </row>
    <row r="101" spans="1:12" x14ac:dyDescent="0.2">
      <c r="A101" s="24">
        <v>28</v>
      </c>
      <c r="B101" s="24">
        <v>1</v>
      </c>
      <c r="C101" s="24"/>
      <c r="D101" s="25">
        <v>16.858974358974358</v>
      </c>
      <c r="E101" s="25">
        <f t="shared" si="2"/>
        <v>-11.141025641025642</v>
      </c>
      <c r="G101" s="25">
        <f t="shared" si="3"/>
        <v>3.0470611306731058E-3</v>
      </c>
      <c r="L101" s="25"/>
    </row>
    <row r="102" spans="1:12" x14ac:dyDescent="0.2">
      <c r="A102" s="24">
        <v>24</v>
      </c>
      <c r="B102" s="24">
        <v>1</v>
      </c>
      <c r="C102" s="24"/>
      <c r="D102" s="25">
        <v>16.858974358974358</v>
      </c>
      <c r="E102" s="25">
        <f t="shared" si="2"/>
        <v>-7.1410256410256423</v>
      </c>
      <c r="G102" s="25">
        <f t="shared" si="3"/>
        <v>2.293893420103504E-2</v>
      </c>
      <c r="L102" s="25"/>
    </row>
    <row r="103" spans="1:12" x14ac:dyDescent="0.2">
      <c r="A103" s="24">
        <v>25</v>
      </c>
      <c r="B103" s="24">
        <v>1</v>
      </c>
      <c r="C103" s="24"/>
      <c r="D103" s="25">
        <v>16.858974358974358</v>
      </c>
      <c r="E103" s="25">
        <f t="shared" si="2"/>
        <v>-8.1410256410256423</v>
      </c>
      <c r="G103" s="25">
        <f t="shared" si="3"/>
        <v>1.5044075220828471E-2</v>
      </c>
      <c r="L103" s="25"/>
    </row>
    <row r="104" spans="1:12" x14ac:dyDescent="0.2">
      <c r="A104" s="24">
        <v>23</v>
      </c>
      <c r="B104" s="24">
        <v>1</v>
      </c>
      <c r="C104" s="24"/>
      <c r="D104" s="25">
        <v>16.858974358974358</v>
      </c>
      <c r="E104" s="25">
        <f t="shared" si="2"/>
        <v>-6.1410256410256423</v>
      </c>
      <c r="G104" s="25">
        <f t="shared" si="3"/>
        <v>3.3098180744967454E-2</v>
      </c>
      <c r="L104" s="25"/>
    </row>
    <row r="105" spans="1:12" x14ac:dyDescent="0.2">
      <c r="A105" s="24">
        <v>24</v>
      </c>
      <c r="B105" s="24">
        <v>1</v>
      </c>
      <c r="C105" s="24"/>
      <c r="D105" s="25">
        <v>16.858974358974358</v>
      </c>
      <c r="E105" s="25">
        <f t="shared" si="2"/>
        <v>-7.1410256410256423</v>
      </c>
      <c r="G105" s="25">
        <f t="shared" si="3"/>
        <v>2.293893420103504E-2</v>
      </c>
      <c r="L105" s="25"/>
    </row>
    <row r="106" spans="1:12" x14ac:dyDescent="0.2">
      <c r="A106" s="24">
        <v>26</v>
      </c>
      <c r="B106" s="24">
        <v>1</v>
      </c>
      <c r="C106" s="24"/>
      <c r="D106" s="25">
        <v>16.858974358974358</v>
      </c>
      <c r="E106" s="25">
        <f t="shared" si="2"/>
        <v>-9.1410256410256423</v>
      </c>
      <c r="G106" s="25">
        <f t="shared" si="3"/>
        <v>9.3364312813032559E-3</v>
      </c>
      <c r="L106" s="25"/>
    </row>
    <row r="107" spans="1:12" x14ac:dyDescent="0.2">
      <c r="A107" s="24">
        <v>25</v>
      </c>
      <c r="B107" s="24">
        <v>1</v>
      </c>
      <c r="C107" s="24"/>
      <c r="D107" s="25">
        <v>16.858974358974358</v>
      </c>
      <c r="E107" s="25">
        <f t="shared" si="2"/>
        <v>-8.1410256410256423</v>
      </c>
      <c r="G107" s="25">
        <f t="shared" si="3"/>
        <v>1.5044075220828471E-2</v>
      </c>
      <c r="L107" s="25"/>
    </row>
    <row r="108" spans="1:12" x14ac:dyDescent="0.2">
      <c r="A108" s="24">
        <v>24</v>
      </c>
      <c r="B108" s="24">
        <v>1</v>
      </c>
      <c r="C108" s="24"/>
      <c r="D108" s="25">
        <v>16.858974358974358</v>
      </c>
      <c r="E108" s="25">
        <f t="shared" si="2"/>
        <v>-7.1410256410256423</v>
      </c>
      <c r="G108" s="25">
        <f t="shared" si="3"/>
        <v>2.293893420103504E-2</v>
      </c>
      <c r="L108" s="25"/>
    </row>
    <row r="109" spans="1:12" x14ac:dyDescent="0.2">
      <c r="A109" s="24">
        <v>21</v>
      </c>
      <c r="B109" s="24">
        <v>1</v>
      </c>
      <c r="C109" s="24"/>
      <c r="D109" s="25">
        <v>16.858974358974358</v>
      </c>
      <c r="E109" s="25">
        <f t="shared" si="2"/>
        <v>-4.1410256410256423</v>
      </c>
      <c r="G109" s="25">
        <f t="shared" si="3"/>
        <v>5.8389578885814829E-2</v>
      </c>
      <c r="L109" s="25"/>
    </row>
    <row r="110" spans="1:12" x14ac:dyDescent="0.2">
      <c r="A110" s="24">
        <v>18</v>
      </c>
      <c r="B110" s="24">
        <v>1</v>
      </c>
      <c r="C110" s="24"/>
      <c r="D110" s="25">
        <v>16.858974358974358</v>
      </c>
      <c r="E110" s="25">
        <f t="shared" si="2"/>
        <v>-1.1410256410256423</v>
      </c>
      <c r="G110" s="25">
        <f t="shared" si="3"/>
        <v>9.0428595220514676E-2</v>
      </c>
      <c r="L110" s="25"/>
    </row>
    <row r="111" spans="1:12" x14ac:dyDescent="0.2">
      <c r="A111" s="24">
        <v>18</v>
      </c>
      <c r="B111" s="24">
        <v>1</v>
      </c>
      <c r="C111" s="24"/>
      <c r="D111" s="25">
        <v>16.858974358974358</v>
      </c>
      <c r="E111" s="25">
        <f t="shared" si="2"/>
        <v>-1.1410256410256423</v>
      </c>
      <c r="G111" s="25">
        <f t="shared" si="3"/>
        <v>9.0428595220514676E-2</v>
      </c>
      <c r="L111" s="25"/>
    </row>
    <row r="112" spans="1:12" x14ac:dyDescent="0.2">
      <c r="A112" s="24">
        <v>21</v>
      </c>
      <c r="B112" s="24">
        <v>1</v>
      </c>
      <c r="C112" s="24"/>
      <c r="D112" s="25">
        <v>16.858974358974358</v>
      </c>
      <c r="E112" s="25">
        <f t="shared" si="2"/>
        <v>-4.1410256410256423</v>
      </c>
      <c r="G112" s="25">
        <f t="shared" si="3"/>
        <v>5.8389578885814829E-2</v>
      </c>
      <c r="L112" s="25"/>
    </row>
    <row r="113" spans="1:12" x14ac:dyDescent="0.2">
      <c r="A113" s="24">
        <v>21</v>
      </c>
      <c r="B113" s="24">
        <v>1</v>
      </c>
      <c r="C113" s="24"/>
      <c r="D113" s="25">
        <v>16.858974358974358</v>
      </c>
      <c r="E113" s="25">
        <f t="shared" si="2"/>
        <v>-4.1410256410256423</v>
      </c>
      <c r="G113" s="25">
        <f t="shared" si="3"/>
        <v>5.8389578885814829E-2</v>
      </c>
      <c r="L113" s="25"/>
    </row>
    <row r="114" spans="1:12" x14ac:dyDescent="0.2">
      <c r="A114" s="24">
        <v>18</v>
      </c>
      <c r="B114" s="24">
        <v>1</v>
      </c>
      <c r="C114" s="24"/>
      <c r="D114" s="25">
        <v>16.858974358974358</v>
      </c>
      <c r="E114" s="25">
        <f t="shared" si="2"/>
        <v>-1.1410256410256423</v>
      </c>
      <c r="G114" s="25">
        <f t="shared" si="3"/>
        <v>9.0428595220514676E-2</v>
      </c>
      <c r="L114" s="25"/>
    </row>
    <row r="115" spans="1:12" x14ac:dyDescent="0.2">
      <c r="A115" s="24">
        <v>18</v>
      </c>
      <c r="B115" s="24">
        <v>1</v>
      </c>
      <c r="C115" s="24"/>
      <c r="D115" s="25">
        <v>16.858974358974358</v>
      </c>
      <c r="E115" s="25">
        <f t="shared" si="2"/>
        <v>-1.1410256410256423</v>
      </c>
      <c r="G115" s="25">
        <f t="shared" si="3"/>
        <v>9.0428595220514676E-2</v>
      </c>
      <c r="L115" s="25"/>
    </row>
    <row r="116" spans="1:12" x14ac:dyDescent="0.2">
      <c r="A116" s="24">
        <v>19</v>
      </c>
      <c r="B116" s="24">
        <v>1</v>
      </c>
      <c r="C116" s="24"/>
      <c r="D116" s="25">
        <v>16.858974358974358</v>
      </c>
      <c r="E116" s="25">
        <f t="shared" si="2"/>
        <v>-2.1410256410256423</v>
      </c>
      <c r="G116" s="25">
        <f t="shared" si="3"/>
        <v>8.2596026638649928E-2</v>
      </c>
      <c r="L116" s="25"/>
    </row>
    <row r="117" spans="1:12" x14ac:dyDescent="0.2">
      <c r="A117" s="24">
        <v>19</v>
      </c>
      <c r="B117" s="24">
        <v>1</v>
      </c>
      <c r="C117" s="24"/>
      <c r="D117" s="25">
        <v>16.858974358974358</v>
      </c>
      <c r="E117" s="25">
        <f t="shared" si="2"/>
        <v>-2.1410256410256423</v>
      </c>
      <c r="G117" s="25">
        <f t="shared" si="3"/>
        <v>8.2596026638649928E-2</v>
      </c>
      <c r="L117" s="25"/>
    </row>
    <row r="118" spans="1:12" x14ac:dyDescent="0.2">
      <c r="A118" s="24">
        <v>19</v>
      </c>
      <c r="B118" s="24">
        <v>1</v>
      </c>
      <c r="C118" s="24"/>
      <c r="D118" s="25">
        <v>16.858974358974358</v>
      </c>
      <c r="E118" s="25">
        <f t="shared" si="2"/>
        <v>-2.1410256410256423</v>
      </c>
      <c r="G118" s="25">
        <f t="shared" si="3"/>
        <v>8.2596026638649928E-2</v>
      </c>
      <c r="L118" s="25"/>
    </row>
    <row r="119" spans="1:12" x14ac:dyDescent="0.2">
      <c r="A119" s="24">
        <v>20</v>
      </c>
      <c r="B119" s="24">
        <v>1</v>
      </c>
      <c r="C119" s="24"/>
      <c r="D119" s="25">
        <v>16.858974358974358</v>
      </c>
      <c r="E119" s="25">
        <f t="shared" si="2"/>
        <v>-3.1410256410256423</v>
      </c>
      <c r="G119" s="25">
        <f t="shared" si="3"/>
        <v>7.138971945227178E-2</v>
      </c>
      <c r="L119" s="25"/>
    </row>
    <row r="120" spans="1:12" x14ac:dyDescent="0.2">
      <c r="A120" s="24">
        <v>20</v>
      </c>
      <c r="B120" s="24">
        <v>1</v>
      </c>
      <c r="C120" s="24"/>
      <c r="D120" s="25">
        <v>16.858974358974358</v>
      </c>
      <c r="E120" s="25">
        <f t="shared" si="2"/>
        <v>-3.1410256410256423</v>
      </c>
      <c r="G120" s="25">
        <f t="shared" si="3"/>
        <v>7.138971945227178E-2</v>
      </c>
      <c r="L120" s="25"/>
    </row>
    <row r="121" spans="1:12" x14ac:dyDescent="0.2">
      <c r="A121" s="24">
        <v>17</v>
      </c>
      <c r="B121" s="24">
        <v>1</v>
      </c>
      <c r="C121" s="24"/>
      <c r="D121" s="25">
        <v>16.858974358974358</v>
      </c>
      <c r="E121" s="25">
        <f t="shared" si="2"/>
        <v>-0.1410256410256423</v>
      </c>
      <c r="G121" s="25">
        <f t="shared" si="3"/>
        <v>9.3686186441259228E-2</v>
      </c>
      <c r="L121" s="25"/>
    </row>
    <row r="122" spans="1:12" x14ac:dyDescent="0.2">
      <c r="A122" s="24">
        <v>16</v>
      </c>
      <c r="B122" s="24">
        <v>1</v>
      </c>
      <c r="C122" s="24"/>
      <c r="D122" s="25">
        <v>16.858974358974358</v>
      </c>
      <c r="E122" s="25">
        <f t="shared" si="2"/>
        <v>0.8589743589743577</v>
      </c>
      <c r="G122" s="25">
        <f t="shared" si="3"/>
        <v>9.1847742433773194E-2</v>
      </c>
      <c r="L122" s="25"/>
    </row>
    <row r="123" spans="1:12" x14ac:dyDescent="0.2">
      <c r="A123" s="24">
        <v>17</v>
      </c>
      <c r="B123" s="24">
        <v>1</v>
      </c>
      <c r="C123" s="24"/>
      <c r="D123" s="25">
        <v>16.858974358974358</v>
      </c>
      <c r="E123" s="25">
        <f t="shared" si="2"/>
        <v>-0.1410256410256423</v>
      </c>
      <c r="G123" s="25">
        <f t="shared" si="3"/>
        <v>9.3686186441259228E-2</v>
      </c>
      <c r="L123" s="25"/>
    </row>
    <row r="124" spans="1:12" x14ac:dyDescent="0.2">
      <c r="A124" s="24">
        <v>17</v>
      </c>
      <c r="B124" s="24">
        <v>1</v>
      </c>
      <c r="C124" s="24"/>
      <c r="D124" s="25">
        <v>16.858974358974358</v>
      </c>
      <c r="E124" s="25">
        <f t="shared" si="2"/>
        <v>-0.1410256410256423</v>
      </c>
      <c r="G124" s="25">
        <f t="shared" si="3"/>
        <v>9.3686186441259228E-2</v>
      </c>
      <c r="L124" s="25"/>
    </row>
    <row r="125" spans="1:12" x14ac:dyDescent="0.2">
      <c r="A125" s="24">
        <v>15</v>
      </c>
      <c r="B125" s="24">
        <v>1</v>
      </c>
      <c r="C125" s="24"/>
      <c r="D125" s="25">
        <v>16.858974358974358</v>
      </c>
      <c r="E125" s="25">
        <f t="shared" si="2"/>
        <v>1.8589743589743577</v>
      </c>
      <c r="G125" s="25">
        <f t="shared" si="3"/>
        <v>8.5208821600122359E-2</v>
      </c>
      <c r="L125" s="25"/>
    </row>
    <row r="126" spans="1:12" x14ac:dyDescent="0.2">
      <c r="A126" s="24">
        <v>15</v>
      </c>
      <c r="B126" s="24">
        <v>1</v>
      </c>
      <c r="C126" s="24"/>
      <c r="D126" s="25">
        <v>16.858974358974358</v>
      </c>
      <c r="E126" s="25">
        <f t="shared" si="2"/>
        <v>1.8589743589743577</v>
      </c>
      <c r="G126" s="25">
        <f t="shared" si="3"/>
        <v>8.5208821600122359E-2</v>
      </c>
      <c r="L126" s="25"/>
    </row>
    <row r="127" spans="1:12" x14ac:dyDescent="0.2">
      <c r="A127" s="24">
        <v>14</v>
      </c>
      <c r="B127" s="24">
        <v>1</v>
      </c>
      <c r="C127" s="24"/>
      <c r="D127" s="25">
        <v>16.858974358974358</v>
      </c>
      <c r="E127" s="25">
        <f t="shared" si="2"/>
        <v>2.8589743589743577</v>
      </c>
      <c r="G127" s="25">
        <f t="shared" si="3"/>
        <v>7.4803820711623142E-2</v>
      </c>
      <c r="L127" s="25"/>
    </row>
    <row r="128" spans="1:12" x14ac:dyDescent="0.2">
      <c r="A128" s="24">
        <v>9</v>
      </c>
      <c r="B128" s="24">
        <v>1</v>
      </c>
      <c r="C128" s="24"/>
      <c r="D128" s="25">
        <v>16.858974358974358</v>
      </c>
      <c r="E128" s="25">
        <f t="shared" si="2"/>
        <v>7.8589743589743577</v>
      </c>
      <c r="G128" s="25">
        <f t="shared" si="3"/>
        <v>1.7039902700084295E-2</v>
      </c>
      <c r="L128" s="25"/>
    </row>
    <row r="129" spans="1:12" x14ac:dyDescent="0.2">
      <c r="A129" s="24">
        <v>14</v>
      </c>
      <c r="B129" s="24">
        <v>1</v>
      </c>
      <c r="C129" s="24"/>
      <c r="D129" s="25">
        <v>16.858974358974358</v>
      </c>
      <c r="E129" s="25">
        <f t="shared" si="2"/>
        <v>2.8589743589743577</v>
      </c>
      <c r="G129" s="25">
        <f t="shared" si="3"/>
        <v>7.4803820711623142E-2</v>
      </c>
      <c r="L129" s="25"/>
    </row>
    <row r="130" spans="1:12" x14ac:dyDescent="0.2">
      <c r="A130" s="24">
        <v>13</v>
      </c>
      <c r="B130" s="24">
        <v>1</v>
      </c>
      <c r="C130" s="24"/>
      <c r="D130" s="25">
        <v>16.858974358974358</v>
      </c>
      <c r="E130" s="25">
        <f t="shared" si="2"/>
        <v>3.8589743589743577</v>
      </c>
      <c r="G130" s="25">
        <f t="shared" si="3"/>
        <v>6.2142132155231941E-2</v>
      </c>
      <c r="L130" s="25"/>
    </row>
    <row r="131" spans="1:12" x14ac:dyDescent="0.2">
      <c r="A131" s="24">
        <v>11</v>
      </c>
      <c r="B131" s="24">
        <v>1</v>
      </c>
      <c r="C131" s="24"/>
      <c r="D131" s="25">
        <v>16.858974358974358</v>
      </c>
      <c r="E131" s="25">
        <f t="shared" ref="E131:E194" si="4">D131-A131</f>
        <v>5.8589743589743577</v>
      </c>
      <c r="G131" s="25">
        <f t="shared" ref="G131:G194" si="5">_xlfn.NORM.DIST(E131,0,$F$2,FALSE)</f>
        <v>3.6339616015446226E-2</v>
      </c>
      <c r="L131" s="25"/>
    </row>
    <row r="132" spans="1:12" x14ac:dyDescent="0.2">
      <c r="A132" s="24">
        <v>11</v>
      </c>
      <c r="B132" s="24">
        <v>1</v>
      </c>
      <c r="C132" s="24"/>
      <c r="D132" s="25">
        <v>16.858974358974358</v>
      </c>
      <c r="E132" s="25">
        <f t="shared" si="4"/>
        <v>5.8589743589743577</v>
      </c>
      <c r="G132" s="25">
        <f t="shared" si="5"/>
        <v>3.6339616015446226E-2</v>
      </c>
      <c r="L132" s="25"/>
    </row>
    <row r="133" spans="1:12" x14ac:dyDescent="0.2">
      <c r="A133" s="24">
        <v>12</v>
      </c>
      <c r="B133" s="24">
        <v>1</v>
      </c>
      <c r="C133" s="24"/>
      <c r="D133" s="25">
        <v>16.858974358974358</v>
      </c>
      <c r="E133" s="25">
        <f t="shared" si="4"/>
        <v>4.8589743589743577</v>
      </c>
      <c r="G133" s="25">
        <f t="shared" si="5"/>
        <v>4.8850798619149906E-2</v>
      </c>
      <c r="L133" s="25"/>
    </row>
    <row r="134" spans="1:12" x14ac:dyDescent="0.2">
      <c r="A134" s="24">
        <v>12</v>
      </c>
      <c r="B134" s="24">
        <v>1</v>
      </c>
      <c r="C134" s="24"/>
      <c r="D134" s="25">
        <v>16.858974358974358</v>
      </c>
      <c r="E134" s="25">
        <f t="shared" si="4"/>
        <v>4.8589743589743577</v>
      </c>
      <c r="G134" s="25">
        <f t="shared" si="5"/>
        <v>4.8850798619149906E-2</v>
      </c>
      <c r="L134" s="25"/>
    </row>
    <row r="135" spans="1:12" x14ac:dyDescent="0.2">
      <c r="A135" s="24">
        <v>11</v>
      </c>
      <c r="B135" s="24">
        <v>1</v>
      </c>
      <c r="C135" s="24"/>
      <c r="D135" s="25">
        <v>16.858974358974358</v>
      </c>
      <c r="E135" s="25">
        <f t="shared" si="4"/>
        <v>5.8589743589743577</v>
      </c>
      <c r="G135" s="25">
        <f t="shared" si="5"/>
        <v>3.6339616015446226E-2</v>
      </c>
      <c r="L135" s="25"/>
    </row>
    <row r="136" spans="1:12" x14ac:dyDescent="0.2">
      <c r="A136" s="24">
        <v>11</v>
      </c>
      <c r="B136" s="24">
        <v>1</v>
      </c>
      <c r="C136" s="24"/>
      <c r="D136" s="25">
        <v>16.858974358974358</v>
      </c>
      <c r="E136" s="25">
        <f t="shared" si="4"/>
        <v>5.8589743589743577</v>
      </c>
      <c r="G136" s="25">
        <f t="shared" si="5"/>
        <v>3.6339616015446226E-2</v>
      </c>
      <c r="L136" s="25"/>
    </row>
    <row r="137" spans="1:12" x14ac:dyDescent="0.2">
      <c r="A137" s="24">
        <v>11</v>
      </c>
      <c r="B137" s="24">
        <v>1</v>
      </c>
      <c r="C137" s="24"/>
      <c r="D137" s="25">
        <v>16.858974358974358</v>
      </c>
      <c r="E137" s="25">
        <f t="shared" si="4"/>
        <v>5.8589743589743577</v>
      </c>
      <c r="G137" s="25">
        <f t="shared" si="5"/>
        <v>3.6339616015446226E-2</v>
      </c>
      <c r="L137" s="25"/>
    </row>
    <row r="138" spans="1:12" x14ac:dyDescent="0.2">
      <c r="A138" s="24">
        <v>12</v>
      </c>
      <c r="B138" s="24">
        <v>1</v>
      </c>
      <c r="C138" s="24"/>
      <c r="D138" s="25">
        <v>16.858974358974358</v>
      </c>
      <c r="E138" s="25">
        <f t="shared" si="4"/>
        <v>4.8589743589743577</v>
      </c>
      <c r="G138" s="25">
        <f t="shared" si="5"/>
        <v>4.8850798619149906E-2</v>
      </c>
      <c r="L138" s="25"/>
    </row>
    <row r="139" spans="1:12" x14ac:dyDescent="0.2">
      <c r="A139" s="24">
        <v>14</v>
      </c>
      <c r="B139" s="24">
        <v>1</v>
      </c>
      <c r="C139" s="24"/>
      <c r="D139" s="25">
        <v>16.858974358974358</v>
      </c>
      <c r="E139" s="25">
        <f t="shared" si="4"/>
        <v>2.8589743589743577</v>
      </c>
      <c r="G139" s="25">
        <f t="shared" si="5"/>
        <v>7.4803820711623142E-2</v>
      </c>
      <c r="L139" s="25"/>
    </row>
    <row r="140" spans="1:12" x14ac:dyDescent="0.2">
      <c r="A140" s="24">
        <v>13</v>
      </c>
      <c r="B140" s="24">
        <v>1</v>
      </c>
      <c r="C140" s="24"/>
      <c r="D140" s="25">
        <v>16.858974358974358</v>
      </c>
      <c r="E140" s="25">
        <f t="shared" si="4"/>
        <v>3.8589743589743577</v>
      </c>
      <c r="G140" s="25">
        <f t="shared" si="5"/>
        <v>6.2142132155231941E-2</v>
      </c>
      <c r="L140" s="25"/>
    </row>
    <row r="141" spans="1:12" x14ac:dyDescent="0.2">
      <c r="A141" s="24">
        <v>13</v>
      </c>
      <c r="B141" s="24">
        <v>1</v>
      </c>
      <c r="C141" s="24"/>
      <c r="D141" s="25">
        <v>16.858974358974358</v>
      </c>
      <c r="E141" s="25">
        <f t="shared" si="4"/>
        <v>3.8589743589743577</v>
      </c>
      <c r="G141" s="25">
        <f t="shared" si="5"/>
        <v>6.2142132155231941E-2</v>
      </c>
      <c r="L141" s="25"/>
    </row>
    <row r="142" spans="1:12" x14ac:dyDescent="0.2">
      <c r="A142" s="24">
        <v>13</v>
      </c>
      <c r="B142" s="24">
        <v>1</v>
      </c>
      <c r="C142" s="24"/>
      <c r="D142" s="25">
        <v>16.858974358974358</v>
      </c>
      <c r="E142" s="25">
        <f t="shared" si="4"/>
        <v>3.8589743589743577</v>
      </c>
      <c r="G142" s="25">
        <f t="shared" si="5"/>
        <v>6.2142132155231941E-2</v>
      </c>
      <c r="L142" s="25"/>
    </row>
    <row r="143" spans="1:12" x14ac:dyDescent="0.2">
      <c r="A143" s="24">
        <v>21</v>
      </c>
      <c r="B143" s="24">
        <v>1</v>
      </c>
      <c r="C143" s="24"/>
      <c r="D143" s="25">
        <v>16.858974358974358</v>
      </c>
      <c r="E143" s="25">
        <f t="shared" si="4"/>
        <v>-4.1410256410256423</v>
      </c>
      <c r="G143" s="25">
        <f t="shared" si="5"/>
        <v>5.8389578885814829E-2</v>
      </c>
      <c r="L143" s="25"/>
    </row>
    <row r="144" spans="1:12" x14ac:dyDescent="0.2">
      <c r="A144" s="24">
        <v>19</v>
      </c>
      <c r="B144" s="24">
        <v>1</v>
      </c>
      <c r="C144" s="24"/>
      <c r="D144" s="25">
        <v>16.858974358974358</v>
      </c>
      <c r="E144" s="25">
        <f t="shared" si="4"/>
        <v>-2.1410256410256423</v>
      </c>
      <c r="G144" s="25">
        <f t="shared" si="5"/>
        <v>8.2596026638649928E-2</v>
      </c>
      <c r="L144" s="25"/>
    </row>
    <row r="145" spans="1:12" x14ac:dyDescent="0.2">
      <c r="A145" s="24">
        <v>23</v>
      </c>
      <c r="B145" s="24">
        <v>1</v>
      </c>
      <c r="C145" s="24"/>
      <c r="D145" s="25">
        <v>16.858974358974358</v>
      </c>
      <c r="E145" s="25">
        <f t="shared" si="4"/>
        <v>-6.1410256410256423</v>
      </c>
      <c r="G145" s="25">
        <f t="shared" si="5"/>
        <v>3.3098180744967454E-2</v>
      </c>
      <c r="L145" s="25"/>
    </row>
    <row r="146" spans="1:12" x14ac:dyDescent="0.2">
      <c r="A146" s="24">
        <v>23</v>
      </c>
      <c r="B146" s="24">
        <v>1</v>
      </c>
      <c r="C146" s="24"/>
      <c r="D146" s="25">
        <v>16.858974358974358</v>
      </c>
      <c r="E146" s="25">
        <f t="shared" si="4"/>
        <v>-6.1410256410256423</v>
      </c>
      <c r="G146" s="25">
        <f t="shared" si="5"/>
        <v>3.3098180744967454E-2</v>
      </c>
      <c r="L146" s="25"/>
    </row>
    <row r="147" spans="1:12" x14ac:dyDescent="0.2">
      <c r="A147" s="24">
        <v>19</v>
      </c>
      <c r="B147" s="24">
        <v>1</v>
      </c>
      <c r="C147" s="24"/>
      <c r="D147" s="25">
        <v>16.858974358974358</v>
      </c>
      <c r="E147" s="25">
        <f t="shared" si="4"/>
        <v>-2.1410256410256423</v>
      </c>
      <c r="G147" s="25">
        <f t="shared" si="5"/>
        <v>8.2596026638649928E-2</v>
      </c>
      <c r="L147" s="25"/>
    </row>
    <row r="148" spans="1:12" x14ac:dyDescent="0.2">
      <c r="A148" s="24">
        <v>19</v>
      </c>
      <c r="B148" s="24">
        <v>1</v>
      </c>
      <c r="C148" s="24"/>
      <c r="D148" s="25">
        <v>16.858974358974358</v>
      </c>
      <c r="E148" s="25">
        <f t="shared" si="4"/>
        <v>-2.1410256410256423</v>
      </c>
      <c r="G148" s="25">
        <f t="shared" si="5"/>
        <v>8.2596026638649928E-2</v>
      </c>
      <c r="L148" s="25"/>
    </row>
    <row r="149" spans="1:12" x14ac:dyDescent="0.2">
      <c r="A149" s="24">
        <v>18</v>
      </c>
      <c r="B149" s="24">
        <v>1</v>
      </c>
      <c r="C149" s="24"/>
      <c r="D149" s="25">
        <v>16.858974358974358</v>
      </c>
      <c r="E149" s="25">
        <f t="shared" si="4"/>
        <v>-1.1410256410256423</v>
      </c>
      <c r="G149" s="25">
        <f t="shared" si="5"/>
        <v>9.0428595220514676E-2</v>
      </c>
      <c r="L149" s="25"/>
    </row>
    <row r="150" spans="1:12" x14ac:dyDescent="0.2">
      <c r="A150" s="24">
        <v>19</v>
      </c>
      <c r="B150" s="24">
        <v>1</v>
      </c>
      <c r="C150" s="24"/>
      <c r="D150" s="25">
        <v>16.858974358974358</v>
      </c>
      <c r="E150" s="25">
        <f t="shared" si="4"/>
        <v>-2.1410256410256423</v>
      </c>
      <c r="G150" s="25">
        <f t="shared" si="5"/>
        <v>8.2596026638649928E-2</v>
      </c>
      <c r="L150" s="25"/>
    </row>
    <row r="151" spans="1:12" x14ac:dyDescent="0.2">
      <c r="A151" s="24">
        <v>19</v>
      </c>
      <c r="B151" s="24">
        <v>1</v>
      </c>
      <c r="C151" s="24"/>
      <c r="D151" s="25">
        <v>16.858974358974358</v>
      </c>
      <c r="E151" s="25">
        <f t="shared" si="4"/>
        <v>-2.1410256410256423</v>
      </c>
      <c r="G151" s="25">
        <f t="shared" si="5"/>
        <v>8.2596026638649928E-2</v>
      </c>
      <c r="L151" s="25"/>
    </row>
    <row r="152" spans="1:12" x14ac:dyDescent="0.2">
      <c r="A152" s="24">
        <v>14</v>
      </c>
      <c r="B152" s="24">
        <v>1</v>
      </c>
      <c r="C152" s="24"/>
      <c r="D152" s="25">
        <v>16.858974358974358</v>
      </c>
      <c r="E152" s="25">
        <f t="shared" si="4"/>
        <v>2.8589743589743577</v>
      </c>
      <c r="G152" s="25">
        <f t="shared" si="5"/>
        <v>7.4803820711623142E-2</v>
      </c>
      <c r="L152" s="25"/>
    </row>
    <row r="153" spans="1:12" x14ac:dyDescent="0.2">
      <c r="A153" s="24">
        <v>15</v>
      </c>
      <c r="B153" s="24">
        <v>1</v>
      </c>
      <c r="C153" s="24"/>
      <c r="D153" s="25">
        <v>16.858974358974358</v>
      </c>
      <c r="E153" s="25">
        <f t="shared" si="4"/>
        <v>1.8589743589743577</v>
      </c>
      <c r="G153" s="25">
        <f t="shared" si="5"/>
        <v>8.5208821600122359E-2</v>
      </c>
      <c r="L153" s="25"/>
    </row>
    <row r="154" spans="1:12" x14ac:dyDescent="0.2">
      <c r="A154" s="24">
        <v>14</v>
      </c>
      <c r="B154" s="24">
        <v>1</v>
      </c>
      <c r="C154" s="24"/>
      <c r="D154" s="25">
        <v>16.858974358974358</v>
      </c>
      <c r="E154" s="25">
        <f t="shared" si="4"/>
        <v>2.8589743589743577</v>
      </c>
      <c r="G154" s="25">
        <f t="shared" si="5"/>
        <v>7.4803820711623142E-2</v>
      </c>
      <c r="L154" s="25"/>
    </row>
    <row r="155" spans="1:12" x14ac:dyDescent="0.2">
      <c r="A155" s="24">
        <v>12</v>
      </c>
      <c r="B155" s="24">
        <v>1</v>
      </c>
      <c r="C155" s="24"/>
      <c r="D155" s="25">
        <v>16.858974358974358</v>
      </c>
      <c r="E155" s="25">
        <f t="shared" si="4"/>
        <v>4.8589743589743577</v>
      </c>
      <c r="G155" s="25">
        <f t="shared" si="5"/>
        <v>4.8850798619149906E-2</v>
      </c>
      <c r="L155" s="25"/>
    </row>
    <row r="156" spans="1:12" x14ac:dyDescent="0.2">
      <c r="A156" s="24">
        <v>18</v>
      </c>
      <c r="B156" s="24">
        <v>1</v>
      </c>
      <c r="C156" s="24"/>
      <c r="D156" s="25">
        <v>16.858974358974358</v>
      </c>
      <c r="E156" s="25">
        <f t="shared" si="4"/>
        <v>-1.1410256410256423</v>
      </c>
      <c r="G156" s="25">
        <f t="shared" si="5"/>
        <v>9.0428595220514676E-2</v>
      </c>
      <c r="L156" s="25"/>
    </row>
    <row r="157" spans="1:12" x14ac:dyDescent="0.2">
      <c r="A157" s="24">
        <v>16</v>
      </c>
      <c r="B157" s="24">
        <v>1</v>
      </c>
      <c r="C157" s="24"/>
      <c r="D157" s="25">
        <v>16.858974358974358</v>
      </c>
      <c r="E157" s="25">
        <f t="shared" si="4"/>
        <v>0.8589743589743577</v>
      </c>
      <c r="G157" s="25">
        <f t="shared" si="5"/>
        <v>9.1847742433773194E-2</v>
      </c>
      <c r="L157" s="25"/>
    </row>
    <row r="158" spans="1:12" x14ac:dyDescent="0.2">
      <c r="A158" s="24">
        <v>17</v>
      </c>
      <c r="B158" s="24">
        <v>1</v>
      </c>
      <c r="C158" s="24"/>
      <c r="D158" s="25">
        <v>16.858974358974358</v>
      </c>
      <c r="E158" s="25">
        <f t="shared" si="4"/>
        <v>-0.1410256410256423</v>
      </c>
      <c r="G158" s="25">
        <f t="shared" si="5"/>
        <v>9.3686186441259228E-2</v>
      </c>
      <c r="L158" s="25"/>
    </row>
    <row r="159" spans="1:12" x14ac:dyDescent="0.2">
      <c r="A159" s="24">
        <v>18</v>
      </c>
      <c r="B159" s="24">
        <v>1</v>
      </c>
      <c r="C159" s="24"/>
      <c r="D159" s="25">
        <v>16.858974358974358</v>
      </c>
      <c r="E159" s="25">
        <f t="shared" si="4"/>
        <v>-1.1410256410256423</v>
      </c>
      <c r="G159" s="25">
        <f t="shared" si="5"/>
        <v>9.0428595220514676E-2</v>
      </c>
      <c r="L159" s="25"/>
    </row>
    <row r="160" spans="1:12" x14ac:dyDescent="0.2">
      <c r="A160" s="24">
        <v>16</v>
      </c>
      <c r="B160" s="24">
        <v>1</v>
      </c>
      <c r="C160" s="24"/>
      <c r="D160" s="25">
        <v>16.858974358974358</v>
      </c>
      <c r="E160" s="25">
        <f t="shared" si="4"/>
        <v>0.8589743589743577</v>
      </c>
      <c r="G160" s="25">
        <f t="shared" si="5"/>
        <v>9.1847742433773194E-2</v>
      </c>
      <c r="L160" s="25"/>
    </row>
    <row r="161" spans="1:12" x14ac:dyDescent="0.2">
      <c r="A161" s="24">
        <v>18</v>
      </c>
      <c r="B161" s="24">
        <v>1</v>
      </c>
      <c r="C161" s="24"/>
      <c r="D161" s="25">
        <v>16.858974358974358</v>
      </c>
      <c r="E161" s="25">
        <f t="shared" si="4"/>
        <v>-1.1410256410256423</v>
      </c>
      <c r="G161" s="25">
        <f t="shared" si="5"/>
        <v>9.0428595220514676E-2</v>
      </c>
      <c r="L161" s="25"/>
    </row>
    <row r="162" spans="1:12" x14ac:dyDescent="0.2">
      <c r="A162" s="24">
        <v>18</v>
      </c>
      <c r="B162" s="24">
        <v>1</v>
      </c>
      <c r="C162" s="24"/>
      <c r="D162" s="25">
        <v>16.858974358974358</v>
      </c>
      <c r="E162" s="25">
        <f t="shared" si="4"/>
        <v>-1.1410256410256423</v>
      </c>
      <c r="G162" s="25">
        <f t="shared" si="5"/>
        <v>9.0428595220514676E-2</v>
      </c>
      <c r="L162" s="25"/>
    </row>
    <row r="163" spans="1:12" x14ac:dyDescent="0.2">
      <c r="A163" s="24">
        <v>20</v>
      </c>
      <c r="B163" s="24">
        <v>1</v>
      </c>
      <c r="C163" s="24"/>
      <c r="D163" s="25">
        <v>16.858974358974358</v>
      </c>
      <c r="E163" s="25">
        <f t="shared" si="4"/>
        <v>-3.1410256410256423</v>
      </c>
      <c r="G163" s="25">
        <f t="shared" si="5"/>
        <v>7.138971945227178E-2</v>
      </c>
      <c r="L163" s="25"/>
    </row>
    <row r="164" spans="1:12" x14ac:dyDescent="0.2">
      <c r="A164" s="24">
        <v>19</v>
      </c>
      <c r="B164" s="24">
        <v>1</v>
      </c>
      <c r="C164" s="24"/>
      <c r="D164" s="25">
        <v>16.858974358974358</v>
      </c>
      <c r="E164" s="25">
        <f t="shared" si="4"/>
        <v>-2.1410256410256423</v>
      </c>
      <c r="G164" s="25">
        <f t="shared" si="5"/>
        <v>8.2596026638649928E-2</v>
      </c>
      <c r="L164" s="25"/>
    </row>
    <row r="165" spans="1:12" x14ac:dyDescent="0.2">
      <c r="A165" s="24">
        <v>20</v>
      </c>
      <c r="B165" s="24">
        <v>1</v>
      </c>
      <c r="C165" s="24"/>
      <c r="D165" s="25">
        <v>16.858974358974358</v>
      </c>
      <c r="E165" s="25">
        <f t="shared" si="4"/>
        <v>-3.1410256410256423</v>
      </c>
      <c r="G165" s="25">
        <f t="shared" si="5"/>
        <v>7.138971945227178E-2</v>
      </c>
      <c r="L165" s="25"/>
    </row>
    <row r="166" spans="1:12" x14ac:dyDescent="0.2">
      <c r="A166" s="24">
        <v>18</v>
      </c>
      <c r="B166" s="24">
        <v>1</v>
      </c>
      <c r="C166" s="24"/>
      <c r="D166" s="25">
        <v>16.858974358974358</v>
      </c>
      <c r="E166" s="25">
        <f t="shared" si="4"/>
        <v>-1.1410256410256423</v>
      </c>
      <c r="G166" s="25">
        <f t="shared" si="5"/>
        <v>9.0428595220514676E-2</v>
      </c>
      <c r="L166" s="25"/>
    </row>
    <row r="167" spans="1:12" x14ac:dyDescent="0.2">
      <c r="A167" s="24">
        <v>21</v>
      </c>
      <c r="B167" s="24">
        <v>1</v>
      </c>
      <c r="C167" s="24"/>
      <c r="D167" s="25">
        <v>16.858974358974358</v>
      </c>
      <c r="E167" s="25">
        <f t="shared" si="4"/>
        <v>-4.1410256410256423</v>
      </c>
      <c r="G167" s="25">
        <f t="shared" si="5"/>
        <v>5.8389578885814829E-2</v>
      </c>
      <c r="L167" s="25"/>
    </row>
    <row r="168" spans="1:12" x14ac:dyDescent="0.2">
      <c r="A168" s="24">
        <v>19</v>
      </c>
      <c r="B168" s="24">
        <v>1</v>
      </c>
      <c r="C168" s="24"/>
      <c r="D168" s="25">
        <v>16.858974358974358</v>
      </c>
      <c r="E168" s="25">
        <f t="shared" si="4"/>
        <v>-2.1410256410256423</v>
      </c>
      <c r="G168" s="25">
        <f t="shared" si="5"/>
        <v>8.2596026638649928E-2</v>
      </c>
      <c r="L168" s="25"/>
    </row>
    <row r="169" spans="1:12" x14ac:dyDescent="0.2">
      <c r="A169" s="24">
        <v>19</v>
      </c>
      <c r="B169" s="24">
        <v>1</v>
      </c>
      <c r="C169" s="24"/>
      <c r="D169" s="25">
        <v>16.858974358974358</v>
      </c>
      <c r="E169" s="25">
        <f t="shared" si="4"/>
        <v>-2.1410256410256423</v>
      </c>
      <c r="G169" s="25">
        <f t="shared" si="5"/>
        <v>8.2596026638649928E-2</v>
      </c>
      <c r="L169" s="25"/>
    </row>
    <row r="170" spans="1:12" x14ac:dyDescent="0.2">
      <c r="A170" s="24">
        <v>19</v>
      </c>
      <c r="B170" s="24">
        <v>1</v>
      </c>
      <c r="C170" s="24"/>
      <c r="D170" s="25">
        <v>16.858974358974358</v>
      </c>
      <c r="E170" s="25">
        <f t="shared" si="4"/>
        <v>-2.1410256410256423</v>
      </c>
      <c r="G170" s="25">
        <f t="shared" si="5"/>
        <v>8.2596026638649928E-2</v>
      </c>
      <c r="L170" s="25"/>
    </row>
    <row r="171" spans="1:12" x14ac:dyDescent="0.2">
      <c r="A171" s="24">
        <v>20</v>
      </c>
      <c r="B171" s="24">
        <v>1</v>
      </c>
      <c r="C171" s="24"/>
      <c r="D171" s="25">
        <v>16.858974358974358</v>
      </c>
      <c r="E171" s="25">
        <f t="shared" si="4"/>
        <v>-3.1410256410256423</v>
      </c>
      <c r="G171" s="25">
        <f t="shared" si="5"/>
        <v>7.138971945227178E-2</v>
      </c>
      <c r="L171" s="25"/>
    </row>
    <row r="172" spans="1:12" x14ac:dyDescent="0.2">
      <c r="A172" s="24">
        <v>20</v>
      </c>
      <c r="B172" s="24">
        <v>1</v>
      </c>
      <c r="C172" s="24"/>
      <c r="D172" s="25">
        <v>16.858974358974358</v>
      </c>
      <c r="E172" s="25">
        <f t="shared" si="4"/>
        <v>-3.1410256410256423</v>
      </c>
      <c r="G172" s="25">
        <f t="shared" si="5"/>
        <v>7.138971945227178E-2</v>
      </c>
      <c r="L172" s="25"/>
    </row>
    <row r="173" spans="1:12" x14ac:dyDescent="0.2">
      <c r="A173" s="24">
        <v>19</v>
      </c>
      <c r="B173" s="24">
        <v>1</v>
      </c>
      <c r="C173" s="24"/>
      <c r="D173" s="25">
        <v>16.858974358974358</v>
      </c>
      <c r="E173" s="25">
        <f t="shared" si="4"/>
        <v>-2.1410256410256423</v>
      </c>
      <c r="G173" s="25">
        <f t="shared" si="5"/>
        <v>8.2596026638649928E-2</v>
      </c>
      <c r="L173" s="25"/>
    </row>
    <row r="174" spans="1:12" x14ac:dyDescent="0.2">
      <c r="A174" s="24">
        <v>20</v>
      </c>
      <c r="B174" s="24">
        <v>1</v>
      </c>
      <c r="C174" s="24"/>
      <c r="D174" s="25">
        <v>16.858974358974358</v>
      </c>
      <c r="E174" s="25">
        <f t="shared" si="4"/>
        <v>-3.1410256410256423</v>
      </c>
      <c r="G174" s="25">
        <f t="shared" si="5"/>
        <v>7.138971945227178E-2</v>
      </c>
      <c r="L174" s="25"/>
    </row>
    <row r="175" spans="1:12" x14ac:dyDescent="0.2">
      <c r="A175" s="24">
        <v>15</v>
      </c>
      <c r="B175" s="24">
        <v>1</v>
      </c>
      <c r="C175" s="24"/>
      <c r="D175" s="25">
        <v>16.858974358974358</v>
      </c>
      <c r="E175" s="25">
        <f t="shared" si="4"/>
        <v>1.8589743589743577</v>
      </c>
      <c r="G175" s="25">
        <f t="shared" si="5"/>
        <v>8.5208821600122359E-2</v>
      </c>
      <c r="L175" s="25"/>
    </row>
    <row r="176" spans="1:12" x14ac:dyDescent="0.2">
      <c r="A176" s="24">
        <v>16</v>
      </c>
      <c r="B176" s="24">
        <v>1</v>
      </c>
      <c r="C176" s="24"/>
      <c r="D176" s="25">
        <v>16.858974358974358</v>
      </c>
      <c r="E176" s="25">
        <f t="shared" si="4"/>
        <v>0.8589743589743577</v>
      </c>
      <c r="G176" s="25">
        <f t="shared" si="5"/>
        <v>9.1847742433773194E-2</v>
      </c>
      <c r="L176" s="25"/>
    </row>
    <row r="177" spans="1:12" x14ac:dyDescent="0.2">
      <c r="A177" s="24">
        <v>15</v>
      </c>
      <c r="B177" s="24">
        <v>1</v>
      </c>
      <c r="C177" s="24"/>
      <c r="D177" s="25">
        <v>16.858974358974358</v>
      </c>
      <c r="E177" s="25">
        <f t="shared" si="4"/>
        <v>1.8589743589743577</v>
      </c>
      <c r="G177" s="25">
        <f t="shared" si="5"/>
        <v>8.5208821600122359E-2</v>
      </c>
      <c r="L177" s="25"/>
    </row>
    <row r="178" spans="1:12" x14ac:dyDescent="0.2">
      <c r="A178" s="24">
        <v>15</v>
      </c>
      <c r="B178" s="24">
        <v>1</v>
      </c>
      <c r="C178" s="24"/>
      <c r="D178" s="25">
        <v>16.858974358974358</v>
      </c>
      <c r="E178" s="25">
        <f t="shared" si="4"/>
        <v>1.8589743589743577</v>
      </c>
      <c r="G178" s="25">
        <f t="shared" si="5"/>
        <v>8.5208821600122359E-2</v>
      </c>
      <c r="L178" s="25"/>
    </row>
    <row r="179" spans="1:12" x14ac:dyDescent="0.2">
      <c r="A179" s="24">
        <v>16</v>
      </c>
      <c r="B179" s="24">
        <v>1</v>
      </c>
      <c r="C179" s="24"/>
      <c r="D179" s="25">
        <v>16.858974358974358</v>
      </c>
      <c r="E179" s="25">
        <f t="shared" si="4"/>
        <v>0.8589743589743577</v>
      </c>
      <c r="G179" s="25">
        <f t="shared" si="5"/>
        <v>9.1847742433773194E-2</v>
      </c>
      <c r="L179" s="25"/>
    </row>
    <row r="180" spans="1:12" x14ac:dyDescent="0.2">
      <c r="A180" s="24">
        <v>14</v>
      </c>
      <c r="B180" s="24">
        <v>1</v>
      </c>
      <c r="C180" s="24"/>
      <c r="D180" s="25">
        <v>16.858974358974358</v>
      </c>
      <c r="E180" s="25">
        <f t="shared" si="4"/>
        <v>2.8589743589743577</v>
      </c>
      <c r="G180" s="25">
        <f t="shared" si="5"/>
        <v>7.4803820711623142E-2</v>
      </c>
      <c r="L180" s="25"/>
    </row>
    <row r="181" spans="1:12" x14ac:dyDescent="0.2">
      <c r="A181" s="24">
        <v>21</v>
      </c>
      <c r="B181" s="24">
        <v>1</v>
      </c>
      <c r="C181" s="24"/>
      <c r="D181" s="25">
        <v>16.858974358974358</v>
      </c>
      <c r="E181" s="25">
        <f t="shared" si="4"/>
        <v>-4.1410256410256423</v>
      </c>
      <c r="G181" s="25">
        <f t="shared" si="5"/>
        <v>5.8389578885814829E-2</v>
      </c>
      <c r="L181" s="25"/>
    </row>
    <row r="182" spans="1:12" x14ac:dyDescent="0.2">
      <c r="A182" s="24">
        <v>21</v>
      </c>
      <c r="B182" s="24">
        <v>1</v>
      </c>
      <c r="C182" s="24"/>
      <c r="D182" s="25">
        <v>16.858974358974358</v>
      </c>
      <c r="E182" s="25">
        <f t="shared" si="4"/>
        <v>-4.1410256410256423</v>
      </c>
      <c r="G182" s="25">
        <f t="shared" si="5"/>
        <v>5.8389578885814829E-2</v>
      </c>
      <c r="L182" s="25"/>
    </row>
    <row r="183" spans="1:12" x14ac:dyDescent="0.2">
      <c r="A183" s="24">
        <v>21</v>
      </c>
      <c r="B183" s="24">
        <v>1</v>
      </c>
      <c r="C183" s="24"/>
      <c r="D183" s="25">
        <v>16.858974358974358</v>
      </c>
      <c r="E183" s="25">
        <f t="shared" si="4"/>
        <v>-4.1410256410256423</v>
      </c>
      <c r="G183" s="25">
        <f t="shared" si="5"/>
        <v>5.8389578885814829E-2</v>
      </c>
      <c r="L183" s="25"/>
    </row>
    <row r="184" spans="1:12" x14ac:dyDescent="0.2">
      <c r="A184" s="24">
        <v>21</v>
      </c>
      <c r="B184" s="24">
        <v>1</v>
      </c>
      <c r="C184" s="24"/>
      <c r="D184" s="25">
        <v>16.858974358974358</v>
      </c>
      <c r="E184" s="25">
        <f t="shared" si="4"/>
        <v>-4.1410256410256423</v>
      </c>
      <c r="G184" s="25">
        <f t="shared" si="5"/>
        <v>5.8389578885814829E-2</v>
      </c>
      <c r="L184" s="25"/>
    </row>
    <row r="185" spans="1:12" x14ac:dyDescent="0.2">
      <c r="A185" s="24">
        <v>18</v>
      </c>
      <c r="B185" s="24">
        <v>1</v>
      </c>
      <c r="C185" s="24"/>
      <c r="D185" s="25">
        <v>16.858974358974358</v>
      </c>
      <c r="E185" s="25">
        <f t="shared" si="4"/>
        <v>-1.1410256410256423</v>
      </c>
      <c r="G185" s="25">
        <f t="shared" si="5"/>
        <v>9.0428595220514676E-2</v>
      </c>
      <c r="L185" s="25"/>
    </row>
    <row r="186" spans="1:12" x14ac:dyDescent="0.2">
      <c r="A186" s="24">
        <v>18</v>
      </c>
      <c r="B186" s="24">
        <v>1</v>
      </c>
      <c r="C186" s="24"/>
      <c r="D186" s="25">
        <v>16.858974358974358</v>
      </c>
      <c r="E186" s="25">
        <f t="shared" si="4"/>
        <v>-1.1410256410256423</v>
      </c>
      <c r="G186" s="25">
        <f t="shared" si="5"/>
        <v>9.0428595220514676E-2</v>
      </c>
      <c r="L186" s="25"/>
    </row>
    <row r="187" spans="1:12" x14ac:dyDescent="0.2">
      <c r="A187" s="24">
        <v>19</v>
      </c>
      <c r="B187" s="24">
        <v>1</v>
      </c>
      <c r="C187" s="24"/>
      <c r="D187" s="25">
        <v>16.858974358974358</v>
      </c>
      <c r="E187" s="25">
        <f t="shared" si="4"/>
        <v>-2.1410256410256423</v>
      </c>
      <c r="G187" s="25">
        <f t="shared" si="5"/>
        <v>8.2596026638649928E-2</v>
      </c>
      <c r="L187" s="25"/>
    </row>
    <row r="188" spans="1:12" x14ac:dyDescent="0.2">
      <c r="A188" s="24">
        <v>21</v>
      </c>
      <c r="B188" s="24">
        <v>1</v>
      </c>
      <c r="C188" s="24"/>
      <c r="D188" s="25">
        <v>16.858974358974358</v>
      </c>
      <c r="E188" s="25">
        <f t="shared" si="4"/>
        <v>-4.1410256410256423</v>
      </c>
      <c r="G188" s="25">
        <f t="shared" si="5"/>
        <v>5.8389578885814829E-2</v>
      </c>
      <c r="L188" s="25"/>
    </row>
    <row r="189" spans="1:12" x14ac:dyDescent="0.2">
      <c r="A189" s="24">
        <v>21</v>
      </c>
      <c r="B189" s="24">
        <v>1</v>
      </c>
      <c r="C189" s="24"/>
      <c r="D189" s="25">
        <v>16.858974358974358</v>
      </c>
      <c r="E189" s="25">
        <f t="shared" si="4"/>
        <v>-4.1410256410256423</v>
      </c>
      <c r="G189" s="25">
        <f t="shared" si="5"/>
        <v>5.8389578885814829E-2</v>
      </c>
      <c r="L189" s="25"/>
    </row>
    <row r="190" spans="1:12" x14ac:dyDescent="0.2">
      <c r="A190" s="24">
        <v>21</v>
      </c>
      <c r="B190" s="24">
        <v>1</v>
      </c>
      <c r="C190" s="24"/>
      <c r="D190" s="25">
        <v>16.858974358974358</v>
      </c>
      <c r="E190" s="25">
        <f t="shared" si="4"/>
        <v>-4.1410256410256423</v>
      </c>
      <c r="G190" s="25">
        <f t="shared" si="5"/>
        <v>5.8389578885814829E-2</v>
      </c>
      <c r="L190" s="25"/>
    </row>
    <row r="191" spans="1:12" x14ac:dyDescent="0.2">
      <c r="A191" s="24">
        <v>22</v>
      </c>
      <c r="B191" s="24">
        <v>1</v>
      </c>
      <c r="C191" s="24"/>
      <c r="D191" s="25">
        <v>16.858974358974358</v>
      </c>
      <c r="E191" s="25">
        <f t="shared" si="4"/>
        <v>-5.1410256410256423</v>
      </c>
      <c r="G191" s="25">
        <f t="shared" si="5"/>
        <v>4.5191645925457373E-2</v>
      </c>
      <c r="L191" s="25"/>
    </row>
    <row r="192" spans="1:12" x14ac:dyDescent="0.2">
      <c r="A192" s="24">
        <v>18</v>
      </c>
      <c r="B192" s="24">
        <v>1</v>
      </c>
      <c r="C192" s="24"/>
      <c r="D192" s="25">
        <v>16.858974358974358</v>
      </c>
      <c r="E192" s="25">
        <f t="shared" si="4"/>
        <v>-1.1410256410256423</v>
      </c>
      <c r="G192" s="25">
        <f t="shared" si="5"/>
        <v>9.0428595220514676E-2</v>
      </c>
      <c r="L192" s="25"/>
    </row>
    <row r="193" spans="1:12" x14ac:dyDescent="0.2">
      <c r="A193" s="24">
        <v>18</v>
      </c>
      <c r="B193" s="24">
        <v>1</v>
      </c>
      <c r="C193" s="24"/>
      <c r="D193" s="25">
        <v>16.858974358974358</v>
      </c>
      <c r="E193" s="25">
        <f t="shared" si="4"/>
        <v>-1.1410256410256423</v>
      </c>
      <c r="G193" s="25">
        <f t="shared" si="5"/>
        <v>9.0428595220514676E-2</v>
      </c>
      <c r="L193" s="25"/>
    </row>
    <row r="194" spans="1:12" x14ac:dyDescent="0.2">
      <c r="A194" s="24">
        <v>18</v>
      </c>
      <c r="B194" s="24">
        <v>1</v>
      </c>
      <c r="C194" s="24"/>
      <c r="D194" s="25">
        <v>16.858974358974358</v>
      </c>
      <c r="E194" s="25">
        <f t="shared" si="4"/>
        <v>-1.1410256410256423</v>
      </c>
      <c r="G194" s="25">
        <f t="shared" si="5"/>
        <v>9.0428595220514676E-2</v>
      </c>
      <c r="L194" s="25"/>
    </row>
    <row r="195" spans="1:12" x14ac:dyDescent="0.2">
      <c r="A195" s="24">
        <v>24</v>
      </c>
      <c r="B195" s="24">
        <v>1</v>
      </c>
      <c r="C195" s="24"/>
      <c r="D195" s="25">
        <v>16.858974358974358</v>
      </c>
      <c r="E195" s="25">
        <f t="shared" ref="E195:E235" si="6">D195-A195</f>
        <v>-7.1410256410256423</v>
      </c>
      <c r="G195" s="25">
        <f t="shared" ref="G195:G235" si="7">_xlfn.NORM.DIST(E195,0,$F$2,FALSE)</f>
        <v>2.293893420103504E-2</v>
      </c>
      <c r="L195" s="25"/>
    </row>
    <row r="196" spans="1:12" x14ac:dyDescent="0.2">
      <c r="A196" s="24">
        <v>24</v>
      </c>
      <c r="B196" s="24">
        <v>1</v>
      </c>
      <c r="C196" s="24"/>
      <c r="D196" s="25">
        <v>16.858974358974358</v>
      </c>
      <c r="E196" s="25">
        <f t="shared" si="6"/>
        <v>-7.1410256410256423</v>
      </c>
      <c r="G196" s="25">
        <f t="shared" si="7"/>
        <v>2.293893420103504E-2</v>
      </c>
      <c r="L196" s="25"/>
    </row>
    <row r="197" spans="1:12" x14ac:dyDescent="0.2">
      <c r="A197" s="24">
        <v>26</v>
      </c>
      <c r="B197" s="24">
        <v>1</v>
      </c>
      <c r="C197" s="24"/>
      <c r="D197" s="25">
        <v>16.858974358974358</v>
      </c>
      <c r="E197" s="25">
        <f t="shared" si="6"/>
        <v>-9.1410256410256423</v>
      </c>
      <c r="G197" s="25">
        <f t="shared" si="7"/>
        <v>9.3364312813032559E-3</v>
      </c>
      <c r="L197" s="25"/>
    </row>
    <row r="198" spans="1:12" x14ac:dyDescent="0.2">
      <c r="A198" s="24">
        <v>28</v>
      </c>
      <c r="B198" s="24">
        <v>1</v>
      </c>
      <c r="C198" s="24"/>
      <c r="D198" s="25">
        <v>16.858974358974358</v>
      </c>
      <c r="E198" s="25">
        <f t="shared" si="6"/>
        <v>-11.141025641025642</v>
      </c>
      <c r="G198" s="25">
        <f t="shared" si="7"/>
        <v>3.0470611306731058E-3</v>
      </c>
      <c r="L198" s="25"/>
    </row>
    <row r="199" spans="1:12" x14ac:dyDescent="0.2">
      <c r="A199" s="24">
        <v>26</v>
      </c>
      <c r="B199" s="24">
        <v>1</v>
      </c>
      <c r="C199" s="24"/>
      <c r="D199" s="25">
        <v>16.858974358974358</v>
      </c>
      <c r="E199" s="25">
        <f t="shared" si="6"/>
        <v>-9.1410256410256423</v>
      </c>
      <c r="G199" s="25">
        <f t="shared" si="7"/>
        <v>9.3364312813032559E-3</v>
      </c>
      <c r="L199" s="25"/>
    </row>
    <row r="200" spans="1:12" x14ac:dyDescent="0.2">
      <c r="A200" s="24">
        <v>11</v>
      </c>
      <c r="B200" s="24">
        <v>1</v>
      </c>
      <c r="C200" s="24"/>
      <c r="D200" s="25">
        <v>16.858974358974358</v>
      </c>
      <c r="E200" s="25">
        <f t="shared" si="6"/>
        <v>5.8589743589743577</v>
      </c>
      <c r="G200" s="25">
        <f t="shared" si="7"/>
        <v>3.6339616015446226E-2</v>
      </c>
      <c r="L200" s="25"/>
    </row>
    <row r="201" spans="1:12" x14ac:dyDescent="0.2">
      <c r="A201" s="24">
        <v>13</v>
      </c>
      <c r="B201" s="24">
        <v>1</v>
      </c>
      <c r="C201" s="24"/>
      <c r="D201" s="25">
        <v>16.858974358974358</v>
      </c>
      <c r="E201" s="25">
        <f t="shared" si="6"/>
        <v>3.8589743589743577</v>
      </c>
      <c r="G201" s="25">
        <f t="shared" si="7"/>
        <v>6.2142132155231941E-2</v>
      </c>
      <c r="L201" s="25"/>
    </row>
    <row r="202" spans="1:12" x14ac:dyDescent="0.2">
      <c r="A202" s="24">
        <v>15</v>
      </c>
      <c r="B202" s="24">
        <v>1</v>
      </c>
      <c r="C202" s="24"/>
      <c r="D202" s="25">
        <v>16.858974358974358</v>
      </c>
      <c r="E202" s="25">
        <f t="shared" si="6"/>
        <v>1.8589743589743577</v>
      </c>
      <c r="G202" s="25">
        <f t="shared" si="7"/>
        <v>8.5208821600122359E-2</v>
      </c>
      <c r="L202" s="25"/>
    </row>
    <row r="203" spans="1:12" x14ac:dyDescent="0.2">
      <c r="A203" s="24">
        <v>16</v>
      </c>
      <c r="B203" s="24">
        <v>1</v>
      </c>
      <c r="C203" s="24"/>
      <c r="D203" s="25">
        <v>16.858974358974358</v>
      </c>
      <c r="E203" s="25">
        <f t="shared" si="6"/>
        <v>0.8589743589743577</v>
      </c>
      <c r="G203" s="25">
        <f t="shared" si="7"/>
        <v>9.1847742433773194E-2</v>
      </c>
      <c r="L203" s="25"/>
    </row>
    <row r="204" spans="1:12" x14ac:dyDescent="0.2">
      <c r="A204" s="24">
        <v>17</v>
      </c>
      <c r="B204" s="24">
        <v>1</v>
      </c>
      <c r="C204" s="24"/>
      <c r="D204" s="25">
        <v>16.858974358974358</v>
      </c>
      <c r="E204" s="25">
        <f t="shared" si="6"/>
        <v>-0.1410256410256423</v>
      </c>
      <c r="G204" s="25">
        <f t="shared" si="7"/>
        <v>9.3686186441259228E-2</v>
      </c>
      <c r="L204" s="25"/>
    </row>
    <row r="205" spans="1:12" x14ac:dyDescent="0.2">
      <c r="A205" s="24">
        <v>15</v>
      </c>
      <c r="B205" s="24">
        <v>1</v>
      </c>
      <c r="C205" s="24"/>
      <c r="D205" s="25">
        <v>16.858974358974358</v>
      </c>
      <c r="E205" s="25">
        <f t="shared" si="6"/>
        <v>1.8589743589743577</v>
      </c>
      <c r="G205" s="25">
        <f t="shared" si="7"/>
        <v>8.5208821600122359E-2</v>
      </c>
      <c r="L205" s="25"/>
    </row>
    <row r="206" spans="1:12" x14ac:dyDescent="0.2">
      <c r="A206" s="24">
        <v>15</v>
      </c>
      <c r="B206" s="24">
        <v>1</v>
      </c>
      <c r="C206" s="24"/>
      <c r="D206" s="25">
        <v>16.858974358974358</v>
      </c>
      <c r="E206" s="25">
        <f t="shared" si="6"/>
        <v>1.8589743589743577</v>
      </c>
      <c r="G206" s="25">
        <f t="shared" si="7"/>
        <v>8.5208821600122359E-2</v>
      </c>
      <c r="L206" s="25"/>
    </row>
    <row r="207" spans="1:12" x14ac:dyDescent="0.2">
      <c r="A207" s="24">
        <v>15</v>
      </c>
      <c r="B207" s="24">
        <v>1</v>
      </c>
      <c r="C207" s="24"/>
      <c r="D207" s="25">
        <v>16.858974358974358</v>
      </c>
      <c r="E207" s="25">
        <f t="shared" si="6"/>
        <v>1.8589743589743577</v>
      </c>
      <c r="G207" s="25">
        <f t="shared" si="7"/>
        <v>8.5208821600122359E-2</v>
      </c>
      <c r="L207" s="25"/>
    </row>
    <row r="208" spans="1:12" x14ac:dyDescent="0.2">
      <c r="A208" s="24">
        <v>16</v>
      </c>
      <c r="B208" s="24">
        <v>1</v>
      </c>
      <c r="C208" s="24"/>
      <c r="D208" s="25">
        <v>16.858974358974358</v>
      </c>
      <c r="E208" s="25">
        <f t="shared" si="6"/>
        <v>0.8589743589743577</v>
      </c>
      <c r="G208" s="25">
        <f t="shared" si="7"/>
        <v>9.1847742433773194E-2</v>
      </c>
      <c r="L208" s="25"/>
    </row>
    <row r="209" spans="1:12" x14ac:dyDescent="0.2">
      <c r="A209" s="24">
        <v>21</v>
      </c>
      <c r="B209" s="24">
        <v>1</v>
      </c>
      <c r="C209" s="24"/>
      <c r="D209" s="25">
        <v>16.858974358974358</v>
      </c>
      <c r="E209" s="25">
        <f t="shared" si="6"/>
        <v>-4.1410256410256423</v>
      </c>
      <c r="G209" s="25">
        <f t="shared" si="7"/>
        <v>5.8389578885814829E-2</v>
      </c>
      <c r="L209" s="25"/>
    </row>
    <row r="210" spans="1:12" x14ac:dyDescent="0.2">
      <c r="A210" s="24">
        <v>19</v>
      </c>
      <c r="B210" s="24">
        <v>1</v>
      </c>
      <c r="C210" s="24"/>
      <c r="D210" s="25">
        <v>16.858974358974358</v>
      </c>
      <c r="E210" s="25">
        <f t="shared" si="6"/>
        <v>-2.1410256410256423</v>
      </c>
      <c r="G210" s="25">
        <f t="shared" si="7"/>
        <v>8.2596026638649928E-2</v>
      </c>
      <c r="L210" s="25"/>
    </row>
    <row r="211" spans="1:12" x14ac:dyDescent="0.2">
      <c r="A211" s="24">
        <v>21</v>
      </c>
      <c r="B211" s="24">
        <v>1</v>
      </c>
      <c r="C211" s="24"/>
      <c r="D211" s="25">
        <v>16.858974358974358</v>
      </c>
      <c r="E211" s="25">
        <f t="shared" si="6"/>
        <v>-4.1410256410256423</v>
      </c>
      <c r="G211" s="25">
        <f t="shared" si="7"/>
        <v>5.8389578885814829E-2</v>
      </c>
      <c r="L211" s="25"/>
    </row>
    <row r="212" spans="1:12" x14ac:dyDescent="0.2">
      <c r="A212" s="24">
        <v>22</v>
      </c>
      <c r="B212" s="24">
        <v>1</v>
      </c>
      <c r="C212" s="24"/>
      <c r="D212" s="25">
        <v>16.858974358974358</v>
      </c>
      <c r="E212" s="25">
        <f t="shared" si="6"/>
        <v>-5.1410256410256423</v>
      </c>
      <c r="G212" s="25">
        <f t="shared" si="7"/>
        <v>4.5191645925457373E-2</v>
      </c>
      <c r="L212" s="25"/>
    </row>
    <row r="213" spans="1:12" x14ac:dyDescent="0.2">
      <c r="A213" s="24">
        <v>17</v>
      </c>
      <c r="B213" s="24">
        <v>1</v>
      </c>
      <c r="C213" s="24"/>
      <c r="D213" s="25">
        <v>16.858974358974358</v>
      </c>
      <c r="E213" s="25">
        <f t="shared" si="6"/>
        <v>-0.1410256410256423</v>
      </c>
      <c r="G213" s="25">
        <f t="shared" si="7"/>
        <v>9.3686186441259228E-2</v>
      </c>
      <c r="L213" s="25"/>
    </row>
    <row r="214" spans="1:12" x14ac:dyDescent="0.2">
      <c r="A214" s="24">
        <v>33</v>
      </c>
      <c r="B214" s="24">
        <v>1</v>
      </c>
      <c r="C214" s="24"/>
      <c r="D214" s="25">
        <v>16.858974358974358</v>
      </c>
      <c r="E214" s="25">
        <f t="shared" si="6"/>
        <v>-16.141025641025642</v>
      </c>
      <c r="G214" s="25">
        <f t="shared" si="7"/>
        <v>7.0556481624534586E-5</v>
      </c>
      <c r="L214" s="25"/>
    </row>
    <row r="215" spans="1:12" x14ac:dyDescent="0.2">
      <c r="A215" s="24">
        <v>21</v>
      </c>
      <c r="B215" s="24">
        <v>1</v>
      </c>
      <c r="C215" s="24"/>
      <c r="D215" s="25">
        <v>16.858974358974358</v>
      </c>
      <c r="E215" s="25">
        <f t="shared" si="6"/>
        <v>-4.1410256410256423</v>
      </c>
      <c r="G215" s="25">
        <f t="shared" si="7"/>
        <v>5.8389578885814829E-2</v>
      </c>
      <c r="L215" s="25"/>
    </row>
    <row r="216" spans="1:12" x14ac:dyDescent="0.2">
      <c r="A216" s="24">
        <v>19</v>
      </c>
      <c r="B216" s="24">
        <v>1</v>
      </c>
      <c r="C216" s="24"/>
      <c r="D216" s="25">
        <v>16.858974358974358</v>
      </c>
      <c r="E216" s="25">
        <f t="shared" si="6"/>
        <v>-2.1410256410256423</v>
      </c>
      <c r="G216" s="25">
        <f t="shared" si="7"/>
        <v>8.2596026638649928E-2</v>
      </c>
      <c r="L216" s="25"/>
    </row>
    <row r="217" spans="1:12" x14ac:dyDescent="0.2">
      <c r="A217" s="24">
        <v>22</v>
      </c>
      <c r="B217" s="24">
        <v>1</v>
      </c>
      <c r="C217" s="24"/>
      <c r="D217" s="25">
        <v>16.858974358974358</v>
      </c>
      <c r="E217" s="25">
        <f t="shared" si="6"/>
        <v>-5.1410256410256423</v>
      </c>
      <c r="G217" s="25">
        <f t="shared" si="7"/>
        <v>4.5191645925457373E-2</v>
      </c>
      <c r="L217" s="25"/>
    </row>
    <row r="218" spans="1:12" x14ac:dyDescent="0.2">
      <c r="A218" s="24">
        <v>21</v>
      </c>
      <c r="B218" s="24">
        <v>1</v>
      </c>
      <c r="C218" s="24"/>
      <c r="D218" s="25">
        <v>16.858974358974358</v>
      </c>
      <c r="E218" s="25">
        <f t="shared" si="6"/>
        <v>-4.1410256410256423</v>
      </c>
      <c r="G218" s="25">
        <f t="shared" si="7"/>
        <v>5.8389578885814829E-2</v>
      </c>
      <c r="L218" s="25"/>
    </row>
    <row r="219" spans="1:12" x14ac:dyDescent="0.2">
      <c r="A219" s="24">
        <v>21</v>
      </c>
      <c r="B219" s="24">
        <v>1</v>
      </c>
      <c r="C219" s="24"/>
      <c r="D219" s="25">
        <v>16.858974358974358</v>
      </c>
      <c r="E219" s="25">
        <f t="shared" si="6"/>
        <v>-4.1410256410256423</v>
      </c>
      <c r="G219" s="25">
        <f t="shared" si="7"/>
        <v>5.8389578885814829E-2</v>
      </c>
      <c r="L219" s="25"/>
    </row>
    <row r="220" spans="1:12" x14ac:dyDescent="0.2">
      <c r="A220" s="24">
        <v>21</v>
      </c>
      <c r="B220" s="24">
        <v>1</v>
      </c>
      <c r="C220" s="24"/>
      <c r="D220" s="25">
        <v>16.858974358974358</v>
      </c>
      <c r="E220" s="25">
        <f t="shared" si="6"/>
        <v>-4.1410256410256423</v>
      </c>
      <c r="G220" s="25">
        <f t="shared" si="7"/>
        <v>5.8389578885814829E-2</v>
      </c>
      <c r="L220" s="25"/>
    </row>
    <row r="221" spans="1:12" x14ac:dyDescent="0.2">
      <c r="A221" s="24">
        <v>16</v>
      </c>
      <c r="B221" s="24">
        <v>1</v>
      </c>
      <c r="C221" s="24"/>
      <c r="D221" s="25">
        <v>16.858974358974358</v>
      </c>
      <c r="E221" s="25">
        <f t="shared" si="6"/>
        <v>0.8589743589743577</v>
      </c>
      <c r="G221" s="25">
        <f t="shared" si="7"/>
        <v>9.1847742433773194E-2</v>
      </c>
      <c r="L221" s="25"/>
    </row>
    <row r="222" spans="1:12" x14ac:dyDescent="0.2">
      <c r="A222" s="24">
        <v>17</v>
      </c>
      <c r="B222" s="24">
        <v>1</v>
      </c>
      <c r="C222" s="24"/>
      <c r="D222" s="25">
        <v>16.858974358974358</v>
      </c>
      <c r="E222" s="25">
        <f t="shared" si="6"/>
        <v>-0.1410256410256423</v>
      </c>
      <c r="G222" s="25">
        <f t="shared" si="7"/>
        <v>9.3686186441259228E-2</v>
      </c>
      <c r="L222" s="25"/>
    </row>
    <row r="223" spans="1:12" x14ac:dyDescent="0.2">
      <c r="A223" s="24">
        <v>35</v>
      </c>
      <c r="B223" s="24">
        <v>1</v>
      </c>
      <c r="C223" s="24"/>
      <c r="D223" s="25">
        <v>16.858974358974358</v>
      </c>
      <c r="E223" s="25">
        <f t="shared" si="6"/>
        <v>-18.141025641025642</v>
      </c>
      <c r="G223" s="25">
        <f t="shared" si="7"/>
        <v>1.0630685082524548E-5</v>
      </c>
      <c r="L223" s="25"/>
    </row>
    <row r="224" spans="1:12" x14ac:dyDescent="0.2">
      <c r="A224" s="24">
        <v>29</v>
      </c>
      <c r="B224" s="24">
        <v>1</v>
      </c>
      <c r="C224" s="24"/>
      <c r="D224" s="25">
        <v>16.858974358974358</v>
      </c>
      <c r="E224" s="25">
        <f t="shared" si="6"/>
        <v>-12.141025641025642</v>
      </c>
      <c r="G224" s="25">
        <f t="shared" si="7"/>
        <v>1.60238186282746E-3</v>
      </c>
      <c r="L224" s="25"/>
    </row>
    <row r="225" spans="1:12" x14ac:dyDescent="0.2">
      <c r="A225" s="24">
        <v>21</v>
      </c>
      <c r="B225" s="24">
        <v>1</v>
      </c>
      <c r="C225" s="24"/>
      <c r="D225" s="25">
        <v>16.858974358974358</v>
      </c>
      <c r="E225" s="25">
        <f t="shared" si="6"/>
        <v>-4.1410256410256423</v>
      </c>
      <c r="G225" s="25">
        <f t="shared" si="7"/>
        <v>5.8389578885814829E-2</v>
      </c>
      <c r="L225" s="25"/>
    </row>
    <row r="226" spans="1:12" x14ac:dyDescent="0.2">
      <c r="A226" s="24">
        <v>19</v>
      </c>
      <c r="B226" s="24">
        <v>1</v>
      </c>
      <c r="C226" s="24"/>
      <c r="D226" s="25">
        <v>16.858974358974358</v>
      </c>
      <c r="E226" s="25">
        <f t="shared" si="6"/>
        <v>-2.1410256410256423</v>
      </c>
      <c r="G226" s="25">
        <f t="shared" si="7"/>
        <v>8.2596026638649928E-2</v>
      </c>
      <c r="L226" s="25"/>
    </row>
    <row r="227" spans="1:12" x14ac:dyDescent="0.2">
      <c r="A227" s="24">
        <v>20</v>
      </c>
      <c r="B227" s="24">
        <v>1</v>
      </c>
      <c r="C227" s="24"/>
      <c r="D227" s="25">
        <v>16.858974358974358</v>
      </c>
      <c r="E227" s="25">
        <f t="shared" si="6"/>
        <v>-3.1410256410256423</v>
      </c>
      <c r="G227" s="25">
        <f t="shared" si="7"/>
        <v>7.138971945227178E-2</v>
      </c>
      <c r="L227" s="25"/>
    </row>
    <row r="228" spans="1:12" x14ac:dyDescent="0.2">
      <c r="A228" s="24">
        <v>20</v>
      </c>
      <c r="B228" s="24">
        <v>1</v>
      </c>
      <c r="C228" s="24"/>
      <c r="D228" s="25">
        <v>16.858974358974358</v>
      </c>
      <c r="E228" s="25">
        <f t="shared" si="6"/>
        <v>-3.1410256410256423</v>
      </c>
      <c r="G228" s="25">
        <f t="shared" si="7"/>
        <v>7.138971945227178E-2</v>
      </c>
      <c r="L228" s="25"/>
    </row>
    <row r="229" spans="1:12" x14ac:dyDescent="0.2">
      <c r="A229" s="24">
        <v>21</v>
      </c>
      <c r="B229" s="24">
        <v>1</v>
      </c>
      <c r="C229" s="24"/>
      <c r="D229" s="25">
        <v>16.858974358974358</v>
      </c>
      <c r="E229" s="25">
        <f t="shared" si="6"/>
        <v>-4.1410256410256423</v>
      </c>
      <c r="G229" s="25">
        <f t="shared" si="7"/>
        <v>5.8389578885814829E-2</v>
      </c>
      <c r="L229" s="25"/>
    </row>
    <row r="230" spans="1:12" x14ac:dyDescent="0.2">
      <c r="A230" s="24">
        <v>18</v>
      </c>
      <c r="B230" s="24">
        <v>1</v>
      </c>
      <c r="C230" s="24"/>
      <c r="D230" s="25">
        <v>16.858974358974358</v>
      </c>
      <c r="E230" s="25">
        <f t="shared" si="6"/>
        <v>-1.1410256410256423</v>
      </c>
      <c r="G230" s="25">
        <f t="shared" si="7"/>
        <v>9.0428595220514676E-2</v>
      </c>
      <c r="L230" s="25"/>
    </row>
    <row r="231" spans="1:12" x14ac:dyDescent="0.2">
      <c r="A231" s="24">
        <v>19</v>
      </c>
      <c r="B231" s="24">
        <v>1</v>
      </c>
      <c r="C231" s="24"/>
      <c r="D231" s="25">
        <v>16.858974358974358</v>
      </c>
      <c r="E231" s="25">
        <f t="shared" si="6"/>
        <v>-2.1410256410256423</v>
      </c>
      <c r="G231" s="25">
        <f t="shared" si="7"/>
        <v>8.2596026638649928E-2</v>
      </c>
      <c r="L231" s="25"/>
    </row>
    <row r="232" spans="1:12" x14ac:dyDescent="0.2">
      <c r="A232" s="24">
        <v>21</v>
      </c>
      <c r="B232" s="24">
        <v>1</v>
      </c>
      <c r="C232" s="24"/>
      <c r="D232" s="25">
        <v>16.858974358974358</v>
      </c>
      <c r="E232" s="25">
        <f t="shared" si="6"/>
        <v>-4.1410256410256423</v>
      </c>
      <c r="G232" s="25">
        <f t="shared" si="7"/>
        <v>5.8389578885814829E-2</v>
      </c>
      <c r="L232" s="25"/>
    </row>
    <row r="233" spans="1:12" x14ac:dyDescent="0.2">
      <c r="A233" s="24">
        <v>16</v>
      </c>
      <c r="B233" s="24">
        <v>1</v>
      </c>
      <c r="C233" s="24"/>
      <c r="D233" s="25">
        <v>16.858974358974358</v>
      </c>
      <c r="E233" s="25">
        <f t="shared" si="6"/>
        <v>0.8589743589743577</v>
      </c>
      <c r="G233" s="25">
        <f t="shared" si="7"/>
        <v>9.1847742433773194E-2</v>
      </c>
      <c r="L233" s="25"/>
    </row>
    <row r="234" spans="1:12" x14ac:dyDescent="0.2">
      <c r="A234" s="24">
        <v>18</v>
      </c>
      <c r="B234" s="24">
        <v>1</v>
      </c>
      <c r="C234" s="24"/>
      <c r="D234" s="25">
        <v>16.858974358974358</v>
      </c>
      <c r="E234" s="25">
        <f t="shared" si="6"/>
        <v>-1.1410256410256423</v>
      </c>
      <c r="G234" s="25">
        <f t="shared" si="7"/>
        <v>9.0428595220514676E-2</v>
      </c>
      <c r="L234" s="25"/>
    </row>
    <row r="235" spans="1:12" x14ac:dyDescent="0.2">
      <c r="A235" s="24">
        <v>17</v>
      </c>
      <c r="B235" s="24">
        <v>1</v>
      </c>
      <c r="C235" s="24"/>
      <c r="D235" s="25">
        <v>16.858974358974358</v>
      </c>
      <c r="E235" s="25">
        <f t="shared" si="6"/>
        <v>-0.1410256410256423</v>
      </c>
      <c r="G235" s="25">
        <f t="shared" si="7"/>
        <v>9.3686186441259228E-2</v>
      </c>
      <c r="L235" s="25"/>
    </row>
  </sheetData>
  <hyperlinks>
    <hyperlink ref="K23" r:id="rId1" xr:uid="{6FF9A7E4-9F5A-B04D-A55F-4118178FE758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/>
  </sheetViews>
  <sheetFormatPr baseColWidth="10" defaultColWidth="14.5" defaultRowHeight="16" x14ac:dyDescent="0.2"/>
  <cols>
    <col min="1" max="11" width="14.5" style="25"/>
    <col min="13" max="16384" width="14.5" style="25"/>
  </cols>
  <sheetData>
    <row r="1" spans="1:15" x14ac:dyDescent="0.2">
      <c r="A1" s="24" t="s">
        <v>64</v>
      </c>
      <c r="B1" s="24" t="s">
        <v>143</v>
      </c>
      <c r="C1" s="24" t="s">
        <v>65</v>
      </c>
      <c r="D1" s="25" t="s">
        <v>144</v>
      </c>
      <c r="E1" s="25" t="s">
        <v>145</v>
      </c>
      <c r="F1" s="25" t="s">
        <v>146</v>
      </c>
      <c r="G1" s="25" t="s">
        <v>148</v>
      </c>
      <c r="H1" s="25" t="s">
        <v>147</v>
      </c>
      <c r="I1" s="25" t="s">
        <v>150</v>
      </c>
      <c r="J1" s="25" t="s">
        <v>5</v>
      </c>
      <c r="K1" s="25" t="s">
        <v>149</v>
      </c>
      <c r="L1" s="25"/>
      <c r="M1" s="25" t="s">
        <v>157</v>
      </c>
    </row>
    <row r="2" spans="1:15" x14ac:dyDescent="0.2">
      <c r="A2" s="24">
        <v>18</v>
      </c>
      <c r="B2" s="24">
        <v>1</v>
      </c>
      <c r="C2" s="24">
        <f t="array" aca="1" ref="C2:C235" ca="1">INDIRECT(C1)</f>
        <v>29</v>
      </c>
      <c r="D2" s="25" cm="1">
        <f t="array" aca="1" ref="D2:D235" ca="1">TREND(A2:A235,B2:C235,,FALSE)</f>
        <v>20.657555830168075</v>
      </c>
      <c r="E2" s="25">
        <f ca="1">D2-A2</f>
        <v>2.6575558301680751</v>
      </c>
      <c r="F2" s="25">
        <f ca="1">STDEV(E2:E235)</f>
        <v>1.2497181822870325</v>
      </c>
      <c r="G2" s="25">
        <f ca="1">_xlfn.NORM.DIST(E2,0,$F$2,FALSE)</f>
        <v>3.327632904268165E-2</v>
      </c>
      <c r="H2" s="25" cm="1">
        <f t="array" aca="1" ref="H2" ca="1">SUM(LN(G2:G235))</f>
        <v>-383.6944455535961</v>
      </c>
      <c r="I2" s="25">
        <f>COUNT(A2:A235)</f>
        <v>234</v>
      </c>
      <c r="J2" s="25">
        <v>2</v>
      </c>
      <c r="K2" s="25">
        <f ca="1">-2*H2+2*J2</f>
        <v>771.38889110719219</v>
      </c>
      <c r="L2" s="25"/>
      <c r="N2" s="25" t="s">
        <v>156</v>
      </c>
      <c r="O2" s="25" t="s">
        <v>149</v>
      </c>
    </row>
    <row r="3" spans="1:15" x14ac:dyDescent="0.2">
      <c r="A3" s="24">
        <v>21</v>
      </c>
      <c r="B3" s="24">
        <v>1</v>
      </c>
      <c r="C3" s="24">
        <f ca="1"/>
        <v>29</v>
      </c>
      <c r="D3" s="25">
        <f ca="1"/>
        <v>20.657555830168075</v>
      </c>
      <c r="E3" s="25">
        <f t="shared" ref="E3:E66" ca="1" si="0">D3-A3</f>
        <v>-0.34244416983192494</v>
      </c>
      <c r="G3" s="25">
        <f t="shared" ref="G3:G66" ca="1" si="1">_xlfn.NORM.DIST(E3,0,$F$2,FALSE)</f>
        <v>0.30746337812452051</v>
      </c>
      <c r="L3" s="25"/>
      <c r="M3" s="26"/>
      <c r="N3" s="26">
        <f ca="1">K8</f>
        <v>107.32351470807653</v>
      </c>
      <c r="O3" s="26">
        <f ca="1">K14</f>
        <v>771.38674824786335</v>
      </c>
    </row>
    <row r="4" spans="1:15" x14ac:dyDescent="0.2">
      <c r="A4" s="24">
        <v>20</v>
      </c>
      <c r="B4" s="24">
        <v>1</v>
      </c>
      <c r="C4" s="24">
        <f ca="1"/>
        <v>31</v>
      </c>
      <c r="D4" s="25">
        <f ca="1"/>
        <v>22.023994053472194</v>
      </c>
      <c r="E4" s="25">
        <f t="shared" ca="1" si="0"/>
        <v>2.0239940534721939</v>
      </c>
      <c r="G4" s="25">
        <f t="shared" ca="1" si="1"/>
        <v>8.6005458292729375E-2</v>
      </c>
      <c r="H4" s="25" t="s">
        <v>151</v>
      </c>
      <c r="I4" s="25" t="s">
        <v>152</v>
      </c>
      <c r="L4" s="25"/>
      <c r="M4" s="26" t="s">
        <v>59</v>
      </c>
      <c r="N4" s="27">
        <f t="dataTable" ref="N4:O7" dt2D="0" dtr="0" r1="C1" ca="1"/>
        <v>443.27246802336475</v>
      </c>
      <c r="O4" s="27">
        <v>1107.3357015631516</v>
      </c>
    </row>
    <row r="5" spans="1:15" x14ac:dyDescent="0.2">
      <c r="A5" s="24">
        <v>21</v>
      </c>
      <c r="B5" s="24">
        <v>1</v>
      </c>
      <c r="C5" s="24">
        <f ca="1"/>
        <v>30</v>
      </c>
      <c r="D5" s="25">
        <f ca="1"/>
        <v>21.340774941820136</v>
      </c>
      <c r="E5" s="25">
        <f t="shared" ca="1" si="0"/>
        <v>0.34077494182013623</v>
      </c>
      <c r="G5" s="25">
        <f t="shared" ca="1" si="1"/>
        <v>0.30757565599758996</v>
      </c>
      <c r="H5" s="25">
        <f ca="1">SUMSQ(E2:E235)</f>
        <v>363.8983596873415</v>
      </c>
      <c r="I5" s="25">
        <f ca="1">H5/I2</f>
        <v>1.5551211952450492</v>
      </c>
      <c r="L5" s="25"/>
      <c r="M5" s="26" t="s">
        <v>60</v>
      </c>
      <c r="N5" s="27">
        <v>680.48560175849059</v>
      </c>
      <c r="O5" s="27">
        <v>1344.5488352982775</v>
      </c>
    </row>
    <row r="6" spans="1:15" x14ac:dyDescent="0.2">
      <c r="A6" s="24">
        <v>16</v>
      </c>
      <c r="B6" s="24">
        <v>1</v>
      </c>
      <c r="C6" s="24">
        <f ca="1"/>
        <v>26</v>
      </c>
      <c r="D6" s="25">
        <f ca="1"/>
        <v>18.607898495211895</v>
      </c>
      <c r="E6" s="25">
        <f t="shared" ca="1" si="0"/>
        <v>2.6078984952118951</v>
      </c>
      <c r="G6" s="25">
        <f t="shared" ca="1" si="1"/>
        <v>3.6181717224349638E-2</v>
      </c>
      <c r="L6" s="25"/>
      <c r="M6" s="26" t="s">
        <v>61</v>
      </c>
      <c r="N6" s="27">
        <v>435.64100584426035</v>
      </c>
      <c r="O6" s="27">
        <v>1099.7042393840472</v>
      </c>
    </row>
    <row r="7" spans="1:15" x14ac:dyDescent="0.2">
      <c r="A7" s="24">
        <v>18</v>
      </c>
      <c r="B7" s="24">
        <v>1</v>
      </c>
      <c r="C7" s="24">
        <f ca="1"/>
        <v>26</v>
      </c>
      <c r="D7" s="25">
        <f ca="1"/>
        <v>18.607898495211895</v>
      </c>
      <c r="E7" s="25">
        <f t="shared" ca="1" si="0"/>
        <v>0.6078984952118951</v>
      </c>
      <c r="G7" s="25">
        <f t="shared" ca="1" si="1"/>
        <v>0.28360781451993688</v>
      </c>
      <c r="H7" s="25" t="s">
        <v>154</v>
      </c>
      <c r="K7" s="25" t="s">
        <v>156</v>
      </c>
      <c r="L7" s="25"/>
      <c r="M7" s="26" t="s">
        <v>65</v>
      </c>
      <c r="N7" s="27">
        <v>107.32351470807653</v>
      </c>
      <c r="O7" s="27">
        <v>771.38674824786335</v>
      </c>
    </row>
    <row r="8" spans="1:15" x14ac:dyDescent="0.2">
      <c r="A8" s="24">
        <v>18</v>
      </c>
      <c r="B8" s="24">
        <v>1</v>
      </c>
      <c r="C8" s="24">
        <f ca="1"/>
        <v>27</v>
      </c>
      <c r="D8" s="25">
        <f ca="1"/>
        <v>19.291117606863956</v>
      </c>
      <c r="E8" s="25">
        <f t="shared" ca="1" si="0"/>
        <v>1.2911176068639563</v>
      </c>
      <c r="G8" s="25">
        <f t="shared" ca="1" si="1"/>
        <v>0.18720849951963059</v>
      </c>
      <c r="H8" s="25">
        <f ca="1">I2*LN(I5)</f>
        <v>103.32351470807653</v>
      </c>
      <c r="K8" s="25">
        <f ca="1">H8+2*J2</f>
        <v>107.32351470807653</v>
      </c>
      <c r="L8" s="25"/>
    </row>
    <row r="9" spans="1:15" x14ac:dyDescent="0.2">
      <c r="A9" s="24">
        <v>18</v>
      </c>
      <c r="B9" s="24">
        <v>1</v>
      </c>
      <c r="C9" s="24">
        <f ca="1"/>
        <v>26</v>
      </c>
      <c r="D9" s="25">
        <f ca="1"/>
        <v>18.607898495211895</v>
      </c>
      <c r="E9" s="25">
        <f t="shared" ca="1" si="0"/>
        <v>0.6078984952118951</v>
      </c>
      <c r="G9" s="25">
        <f t="shared" ca="1" si="1"/>
        <v>0.28360781451993688</v>
      </c>
      <c r="L9" s="25"/>
    </row>
    <row r="10" spans="1:15" x14ac:dyDescent="0.2">
      <c r="A10" s="24">
        <v>16</v>
      </c>
      <c r="B10" s="24">
        <v>1</v>
      </c>
      <c r="C10" s="24">
        <f ca="1"/>
        <v>25</v>
      </c>
      <c r="D10" s="25">
        <f ca="1"/>
        <v>17.924679383559837</v>
      </c>
      <c r="E10" s="25">
        <f t="shared" ca="1" si="0"/>
        <v>1.9246793835598375</v>
      </c>
      <c r="G10" s="25">
        <f t="shared" ca="1" si="1"/>
        <v>9.7510391399401958E-2</v>
      </c>
      <c r="H10" s="25" t="s">
        <v>155</v>
      </c>
      <c r="L10" s="25"/>
    </row>
    <row r="11" spans="1:15" x14ac:dyDescent="0.2">
      <c r="A11" s="24">
        <v>20</v>
      </c>
      <c r="B11" s="24">
        <v>1</v>
      </c>
      <c r="C11" s="24">
        <f ca="1"/>
        <v>28</v>
      </c>
      <c r="D11" s="25">
        <f ca="1"/>
        <v>19.974336718516017</v>
      </c>
      <c r="E11" s="25">
        <f t="shared" ca="1" si="0"/>
        <v>-2.5663281483982558E-2</v>
      </c>
      <c r="G11" s="25">
        <f t="shared" ca="1" si="1"/>
        <v>0.31915849397187074</v>
      </c>
      <c r="H11" s="25">
        <f>I2*LN(2*PI())</f>
        <v>430.06323353978684</v>
      </c>
      <c r="L11" s="25"/>
    </row>
    <row r="12" spans="1:15" x14ac:dyDescent="0.2">
      <c r="A12" s="24">
        <v>19</v>
      </c>
      <c r="B12" s="24">
        <v>1</v>
      </c>
      <c r="C12" s="24">
        <f ca="1"/>
        <v>27</v>
      </c>
      <c r="D12" s="25">
        <f ca="1"/>
        <v>19.291117606863956</v>
      </c>
      <c r="E12" s="25">
        <f t="shared" ca="1" si="0"/>
        <v>0.29111760686395627</v>
      </c>
      <c r="G12" s="25">
        <f t="shared" ca="1" si="1"/>
        <v>0.31068098494392388</v>
      </c>
      <c r="L12" s="25"/>
    </row>
    <row r="13" spans="1:15" x14ac:dyDescent="0.2">
      <c r="A13" s="24">
        <v>15</v>
      </c>
      <c r="B13" s="24">
        <v>1</v>
      </c>
      <c r="C13" s="24">
        <f ca="1"/>
        <v>25</v>
      </c>
      <c r="D13" s="25">
        <f ca="1"/>
        <v>17.924679383559837</v>
      </c>
      <c r="E13" s="25">
        <f t="shared" ca="1" si="0"/>
        <v>2.9246793835598375</v>
      </c>
      <c r="G13" s="25">
        <f t="shared" ca="1" si="1"/>
        <v>2.0644814857305384E-2</v>
      </c>
      <c r="H13" s="25" t="s">
        <v>153</v>
      </c>
      <c r="K13" s="25" t="s">
        <v>149</v>
      </c>
      <c r="L13" s="25"/>
    </row>
    <row r="14" spans="1:15" x14ac:dyDescent="0.2">
      <c r="A14" s="24">
        <v>17</v>
      </c>
      <c r="B14" s="24">
        <v>1</v>
      </c>
      <c r="C14" s="24">
        <f ca="1"/>
        <v>25</v>
      </c>
      <c r="D14" s="25">
        <f ca="1"/>
        <v>17.924679383559837</v>
      </c>
      <c r="E14" s="25">
        <f t="shared" ca="1" si="0"/>
        <v>0.92467938355983748</v>
      </c>
      <c r="G14" s="25">
        <f t="shared" ca="1" si="1"/>
        <v>0.24278226945780421</v>
      </c>
      <c r="H14" s="25">
        <f ca="1">H8+H11+I2</f>
        <v>767.38674824786335</v>
      </c>
      <c r="K14" s="25">
        <f ca="1">H14+2*J2</f>
        <v>771.38674824786335</v>
      </c>
      <c r="L14" s="25"/>
    </row>
    <row r="15" spans="1:15" x14ac:dyDescent="0.2">
      <c r="A15" s="24">
        <v>17</v>
      </c>
      <c r="B15" s="24">
        <v>1</v>
      </c>
      <c r="C15" s="24">
        <f ca="1"/>
        <v>25</v>
      </c>
      <c r="D15" s="25">
        <f ca="1"/>
        <v>17.924679383559837</v>
      </c>
      <c r="E15" s="25">
        <f t="shared" ca="1" si="0"/>
        <v>0.92467938355983748</v>
      </c>
      <c r="G15" s="25">
        <f t="shared" ca="1" si="1"/>
        <v>0.24278226945780421</v>
      </c>
      <c r="L15" s="25"/>
    </row>
    <row r="16" spans="1:15" x14ac:dyDescent="0.2">
      <c r="A16" s="24">
        <v>15</v>
      </c>
      <c r="B16" s="24">
        <v>1</v>
      </c>
      <c r="C16" s="24">
        <f ca="1"/>
        <v>25</v>
      </c>
      <c r="D16" s="25">
        <f ca="1"/>
        <v>17.924679383559837</v>
      </c>
      <c r="E16" s="25">
        <f t="shared" ca="1" si="0"/>
        <v>2.9246793835598375</v>
      </c>
      <c r="G16" s="25">
        <f t="shared" ca="1" si="1"/>
        <v>2.0644814857305384E-2</v>
      </c>
      <c r="L16" s="25"/>
    </row>
    <row r="17" spans="1:12" x14ac:dyDescent="0.2">
      <c r="A17" s="24">
        <v>15</v>
      </c>
      <c r="B17" s="24">
        <v>1</v>
      </c>
      <c r="C17" s="24">
        <f ca="1"/>
        <v>24</v>
      </c>
      <c r="D17" s="25">
        <f ca="1"/>
        <v>17.241460271907776</v>
      </c>
      <c r="E17" s="25">
        <f t="shared" ca="1" si="0"/>
        <v>2.2414602719077763</v>
      </c>
      <c r="G17" s="25">
        <f t="shared" ca="1" si="1"/>
        <v>6.3908179860316897E-2</v>
      </c>
      <c r="L17" s="25"/>
    </row>
    <row r="18" spans="1:12" x14ac:dyDescent="0.2">
      <c r="A18" s="24">
        <v>17</v>
      </c>
      <c r="B18" s="24">
        <v>1</v>
      </c>
      <c r="C18" s="24">
        <f ca="1"/>
        <v>25</v>
      </c>
      <c r="D18" s="25">
        <f ca="1"/>
        <v>17.924679383559837</v>
      </c>
      <c r="E18" s="25">
        <f t="shared" ca="1" si="0"/>
        <v>0.92467938355983748</v>
      </c>
      <c r="G18" s="25">
        <f t="shared" ca="1" si="1"/>
        <v>0.24278226945780421</v>
      </c>
      <c r="L18" s="25"/>
    </row>
    <row r="19" spans="1:12" x14ac:dyDescent="0.2">
      <c r="A19" s="24">
        <v>16</v>
      </c>
      <c r="B19" s="24">
        <v>1</v>
      </c>
      <c r="C19" s="24">
        <f ca="1"/>
        <v>23</v>
      </c>
      <c r="D19" s="25">
        <f ca="1"/>
        <v>16.558241160255715</v>
      </c>
      <c r="E19" s="25">
        <f t="shared" ca="1" si="0"/>
        <v>0.55824116025571513</v>
      </c>
      <c r="G19" s="25">
        <f t="shared" ca="1" si="1"/>
        <v>0.28891457937292003</v>
      </c>
      <c r="L19" s="25"/>
    </row>
    <row r="20" spans="1:12" x14ac:dyDescent="0.2">
      <c r="A20" s="24">
        <v>14</v>
      </c>
      <c r="B20" s="24">
        <v>1</v>
      </c>
      <c r="C20" s="24">
        <f ca="1"/>
        <v>20</v>
      </c>
      <c r="D20" s="25">
        <f ca="1"/>
        <v>14.508583825299539</v>
      </c>
      <c r="E20" s="25">
        <f t="shared" ca="1" si="0"/>
        <v>0.50858382529953872</v>
      </c>
      <c r="G20" s="25">
        <f t="shared" ca="1" si="1"/>
        <v>0.29385631906225068</v>
      </c>
      <c r="L20" s="25"/>
    </row>
    <row r="21" spans="1:12" x14ac:dyDescent="0.2">
      <c r="A21" s="24">
        <v>11</v>
      </c>
      <c r="B21" s="24">
        <v>1</v>
      </c>
      <c r="C21" s="24">
        <f ca="1"/>
        <v>15</v>
      </c>
      <c r="D21" s="25">
        <f ca="1"/>
        <v>11.09248826703924</v>
      </c>
      <c r="E21" s="25">
        <f t="shared" ca="1" si="0"/>
        <v>9.2488267039239958E-2</v>
      </c>
      <c r="G21" s="25">
        <f t="shared" ca="1" si="1"/>
        <v>0.31835277839425191</v>
      </c>
      <c r="J21" s="34"/>
      <c r="K21" s="35"/>
      <c r="L21" s="36"/>
    </row>
    <row r="22" spans="1:12" x14ac:dyDescent="0.2">
      <c r="A22" s="24">
        <v>14</v>
      </c>
      <c r="B22" s="24">
        <v>1</v>
      </c>
      <c r="C22" s="24">
        <f ca="1"/>
        <v>20</v>
      </c>
      <c r="D22" s="25">
        <f ca="1"/>
        <v>14.508583825299539</v>
      </c>
      <c r="E22" s="25">
        <f t="shared" ca="1" si="0"/>
        <v>0.50858382529953872</v>
      </c>
      <c r="G22" s="25">
        <f t="shared" ca="1" si="1"/>
        <v>0.29385631906225068</v>
      </c>
      <c r="J22" s="37"/>
      <c r="K22" s="38" t="s">
        <v>273</v>
      </c>
      <c r="L22" s="39"/>
    </row>
    <row r="23" spans="1:12" x14ac:dyDescent="0.2">
      <c r="A23" s="24">
        <v>13</v>
      </c>
      <c r="B23" s="24">
        <v>1</v>
      </c>
      <c r="C23" s="24">
        <f ca="1"/>
        <v>17</v>
      </c>
      <c r="D23" s="25">
        <f ca="1"/>
        <v>12.458926490343359</v>
      </c>
      <c r="E23" s="25">
        <f t="shared" ca="1" si="0"/>
        <v>-0.54107350965664125</v>
      </c>
      <c r="G23" s="25">
        <f t="shared" ca="1" si="1"/>
        <v>0.29066547731752662</v>
      </c>
      <c r="J23" s="37"/>
      <c r="K23" s="43" t="s">
        <v>274</v>
      </c>
      <c r="L23" s="39"/>
    </row>
    <row r="24" spans="1:12" x14ac:dyDescent="0.2">
      <c r="A24" s="24">
        <v>12</v>
      </c>
      <c r="B24" s="24">
        <v>1</v>
      </c>
      <c r="C24" s="24">
        <f ca="1"/>
        <v>17</v>
      </c>
      <c r="D24" s="25">
        <f ca="1"/>
        <v>12.458926490343359</v>
      </c>
      <c r="E24" s="25">
        <f t="shared" ca="1" si="0"/>
        <v>0.45892649034335875</v>
      </c>
      <c r="G24" s="25">
        <f t="shared" ca="1" si="1"/>
        <v>0.29841106438288428</v>
      </c>
      <c r="J24" s="37"/>
      <c r="K24" s="38"/>
      <c r="L24" s="39"/>
    </row>
    <row r="25" spans="1:12" x14ac:dyDescent="0.2">
      <c r="A25" s="24">
        <v>16</v>
      </c>
      <c r="B25" s="24">
        <v>1</v>
      </c>
      <c r="C25" s="24">
        <f ca="1"/>
        <v>26</v>
      </c>
      <c r="D25" s="25">
        <f ca="1"/>
        <v>18.607898495211895</v>
      </c>
      <c r="E25" s="25">
        <f t="shared" ca="1" si="0"/>
        <v>2.6078984952118951</v>
      </c>
      <c r="G25" s="25">
        <f t="shared" ca="1" si="1"/>
        <v>3.6181717224349638E-2</v>
      </c>
      <c r="J25" s="40"/>
      <c r="K25" s="41"/>
      <c r="L25" s="42"/>
    </row>
    <row r="26" spans="1:12" x14ac:dyDescent="0.2">
      <c r="A26" s="24">
        <v>15</v>
      </c>
      <c r="B26" s="24">
        <v>1</v>
      </c>
      <c r="C26" s="24">
        <f ca="1"/>
        <v>23</v>
      </c>
      <c r="D26" s="25">
        <f ca="1"/>
        <v>16.558241160255715</v>
      </c>
      <c r="E26" s="25">
        <f t="shared" ca="1" si="0"/>
        <v>1.5582411602557151</v>
      </c>
      <c r="G26" s="25">
        <f t="shared" ca="1" si="1"/>
        <v>0.1467237015411641</v>
      </c>
      <c r="L26" s="25"/>
    </row>
    <row r="27" spans="1:12" x14ac:dyDescent="0.2">
      <c r="A27" s="24">
        <v>16</v>
      </c>
      <c r="B27" s="24">
        <v>1</v>
      </c>
      <c r="C27" s="24">
        <f ca="1"/>
        <v>26</v>
      </c>
      <c r="D27" s="25">
        <f ca="1"/>
        <v>18.607898495211895</v>
      </c>
      <c r="E27" s="25">
        <f t="shared" ca="1" si="0"/>
        <v>2.6078984952118951</v>
      </c>
      <c r="G27" s="25">
        <f t="shared" ca="1" si="1"/>
        <v>3.6181717224349638E-2</v>
      </c>
      <c r="L27" s="25"/>
    </row>
    <row r="28" spans="1:12" x14ac:dyDescent="0.2">
      <c r="A28" s="24">
        <v>15</v>
      </c>
      <c r="B28" s="24">
        <v>1</v>
      </c>
      <c r="C28" s="24">
        <f ca="1"/>
        <v>25</v>
      </c>
      <c r="D28" s="25">
        <f ca="1"/>
        <v>17.924679383559837</v>
      </c>
      <c r="E28" s="25">
        <f t="shared" ca="1" si="0"/>
        <v>2.9246793835598375</v>
      </c>
      <c r="G28" s="25">
        <f t="shared" ca="1" si="1"/>
        <v>2.0644814857305384E-2</v>
      </c>
      <c r="L28" s="25"/>
    </row>
    <row r="29" spans="1:12" x14ac:dyDescent="0.2">
      <c r="A29" s="24">
        <v>15</v>
      </c>
      <c r="B29" s="24">
        <v>1</v>
      </c>
      <c r="C29" s="24">
        <f ca="1"/>
        <v>24</v>
      </c>
      <c r="D29" s="25">
        <f ca="1"/>
        <v>17.241460271907776</v>
      </c>
      <c r="E29" s="25">
        <f t="shared" ca="1" si="0"/>
        <v>2.2414602719077763</v>
      </c>
      <c r="G29" s="25">
        <f t="shared" ca="1" si="1"/>
        <v>6.3908179860316897E-2</v>
      </c>
      <c r="L29" s="25"/>
    </row>
    <row r="30" spans="1:12" x14ac:dyDescent="0.2">
      <c r="A30" s="24">
        <v>14</v>
      </c>
      <c r="B30" s="24">
        <v>1</v>
      </c>
      <c r="C30" s="24">
        <f ca="1"/>
        <v>19</v>
      </c>
      <c r="D30" s="25">
        <f ca="1"/>
        <v>13.825364713647479</v>
      </c>
      <c r="E30" s="25">
        <f t="shared" ca="1" si="0"/>
        <v>-0.17463528635252068</v>
      </c>
      <c r="G30" s="25">
        <f t="shared" ca="1" si="1"/>
        <v>0.31612416936198534</v>
      </c>
      <c r="L30" s="25"/>
    </row>
    <row r="31" spans="1:12" x14ac:dyDescent="0.2">
      <c r="A31" s="24">
        <v>11</v>
      </c>
      <c r="B31" s="24">
        <v>1</v>
      </c>
      <c r="C31" s="24">
        <f ca="1"/>
        <v>14</v>
      </c>
      <c r="D31" s="25">
        <f ca="1"/>
        <v>10.409269155387181</v>
      </c>
      <c r="E31" s="25">
        <f t="shared" ca="1" si="0"/>
        <v>-0.59073084461281944</v>
      </c>
      <c r="G31" s="25">
        <f t="shared" ca="1" si="1"/>
        <v>0.28548233893943797</v>
      </c>
      <c r="L31" s="25"/>
    </row>
    <row r="32" spans="1:12" x14ac:dyDescent="0.2">
      <c r="A32" s="24">
        <v>11</v>
      </c>
      <c r="B32" s="24">
        <v>1</v>
      </c>
      <c r="C32" s="24">
        <f ca="1"/>
        <v>15</v>
      </c>
      <c r="D32" s="25">
        <f ca="1"/>
        <v>11.09248826703924</v>
      </c>
      <c r="E32" s="25">
        <f t="shared" ca="1" si="0"/>
        <v>9.2488267039239958E-2</v>
      </c>
      <c r="G32" s="25">
        <f t="shared" ca="1" si="1"/>
        <v>0.31835277839425191</v>
      </c>
      <c r="L32" s="25"/>
    </row>
    <row r="33" spans="1:12" x14ac:dyDescent="0.2">
      <c r="A33" s="24">
        <v>14</v>
      </c>
      <c r="B33" s="24">
        <v>1</v>
      </c>
      <c r="C33" s="24">
        <f ca="1"/>
        <v>17</v>
      </c>
      <c r="D33" s="25">
        <f ca="1"/>
        <v>12.458926490343359</v>
      </c>
      <c r="E33" s="25">
        <f t="shared" ca="1" si="0"/>
        <v>-1.5410735096566412</v>
      </c>
      <c r="G33" s="25">
        <f t="shared" ca="1" si="1"/>
        <v>0.14924443441661395</v>
      </c>
      <c r="L33" s="25"/>
    </row>
    <row r="34" spans="1:12" x14ac:dyDescent="0.2">
      <c r="A34" s="24">
        <v>19</v>
      </c>
      <c r="B34" s="24">
        <v>1</v>
      </c>
      <c r="C34" s="24">
        <f ca="1"/>
        <v>27</v>
      </c>
      <c r="D34" s="25">
        <f ca="1"/>
        <v>19.291117606863956</v>
      </c>
      <c r="E34" s="25">
        <f t="shared" ca="1" si="0"/>
        <v>0.29111760686395627</v>
      </c>
      <c r="G34" s="25">
        <f t="shared" ca="1" si="1"/>
        <v>0.31068098494392388</v>
      </c>
      <c r="L34" s="25"/>
    </row>
    <row r="35" spans="1:12" x14ac:dyDescent="0.2">
      <c r="A35" s="24">
        <v>22</v>
      </c>
      <c r="B35" s="24">
        <v>1</v>
      </c>
      <c r="C35" s="24">
        <f ca="1"/>
        <v>30</v>
      </c>
      <c r="D35" s="25">
        <f ca="1"/>
        <v>21.340774941820136</v>
      </c>
      <c r="E35" s="25">
        <f t="shared" ca="1" si="0"/>
        <v>-0.65922505817986377</v>
      </c>
      <c r="G35" s="25">
        <f t="shared" ca="1" si="1"/>
        <v>0.27776379398250539</v>
      </c>
      <c r="L35" s="25"/>
    </row>
    <row r="36" spans="1:12" x14ac:dyDescent="0.2">
      <c r="A36" s="24">
        <v>18</v>
      </c>
      <c r="B36" s="24">
        <v>1</v>
      </c>
      <c r="C36" s="24">
        <f ca="1"/>
        <v>26</v>
      </c>
      <c r="D36" s="25">
        <f ca="1"/>
        <v>18.607898495211895</v>
      </c>
      <c r="E36" s="25">
        <f t="shared" ca="1" si="0"/>
        <v>0.6078984952118951</v>
      </c>
      <c r="G36" s="25">
        <f t="shared" ca="1" si="1"/>
        <v>0.28360781451993688</v>
      </c>
      <c r="L36" s="25"/>
    </row>
    <row r="37" spans="1:12" x14ac:dyDescent="0.2">
      <c r="A37" s="24">
        <v>18</v>
      </c>
      <c r="B37" s="24">
        <v>1</v>
      </c>
      <c r="C37" s="24">
        <f ca="1"/>
        <v>29</v>
      </c>
      <c r="D37" s="25">
        <f ca="1"/>
        <v>20.657555830168075</v>
      </c>
      <c r="E37" s="25">
        <f t="shared" ca="1" si="0"/>
        <v>2.6575558301680751</v>
      </c>
      <c r="G37" s="25">
        <f t="shared" ca="1" si="1"/>
        <v>3.327632904268165E-2</v>
      </c>
      <c r="L37" s="25"/>
    </row>
    <row r="38" spans="1:12" x14ac:dyDescent="0.2">
      <c r="A38" s="24">
        <v>17</v>
      </c>
      <c r="B38" s="24">
        <v>1</v>
      </c>
      <c r="C38" s="24">
        <f ca="1"/>
        <v>26</v>
      </c>
      <c r="D38" s="25">
        <f ca="1"/>
        <v>18.607898495211895</v>
      </c>
      <c r="E38" s="25">
        <f t="shared" ca="1" si="0"/>
        <v>1.6078984952118951</v>
      </c>
      <c r="G38" s="25">
        <f t="shared" ca="1" si="1"/>
        <v>0.13952132892333158</v>
      </c>
      <c r="L38" s="25"/>
    </row>
    <row r="39" spans="1:12" x14ac:dyDescent="0.2">
      <c r="A39" s="24">
        <v>18</v>
      </c>
      <c r="B39" s="24">
        <v>1</v>
      </c>
      <c r="C39" s="24">
        <f ca="1"/>
        <v>24</v>
      </c>
      <c r="D39" s="25">
        <f ca="1"/>
        <v>17.241460271907776</v>
      </c>
      <c r="E39" s="25">
        <f t="shared" ca="1" si="0"/>
        <v>-0.7585397280922237</v>
      </c>
      <c r="G39" s="25">
        <f t="shared" ca="1" si="1"/>
        <v>0.2655208098682208</v>
      </c>
      <c r="L39" s="25"/>
    </row>
    <row r="40" spans="1:12" x14ac:dyDescent="0.2">
      <c r="A40" s="24">
        <v>17</v>
      </c>
      <c r="B40" s="24">
        <v>1</v>
      </c>
      <c r="C40" s="24">
        <f ca="1"/>
        <v>24</v>
      </c>
      <c r="D40" s="25">
        <f ca="1"/>
        <v>17.241460271907776</v>
      </c>
      <c r="E40" s="25">
        <f t="shared" ca="1" si="0"/>
        <v>0.2414602719077763</v>
      </c>
      <c r="G40" s="25">
        <f t="shared" ca="1" si="1"/>
        <v>0.31332258364370175</v>
      </c>
      <c r="L40" s="25"/>
    </row>
    <row r="41" spans="1:12" x14ac:dyDescent="0.2">
      <c r="A41" s="24">
        <v>16</v>
      </c>
      <c r="B41" s="24">
        <v>1</v>
      </c>
      <c r="C41" s="24">
        <f ca="1"/>
        <v>22</v>
      </c>
      <c r="D41" s="25">
        <f ca="1"/>
        <v>15.875022048603658</v>
      </c>
      <c r="E41" s="25">
        <f t="shared" ca="1" si="0"/>
        <v>-0.12497795139634249</v>
      </c>
      <c r="G41" s="25">
        <f t="shared" ca="1" si="1"/>
        <v>0.31763349392564566</v>
      </c>
      <c r="L41" s="25"/>
    </row>
    <row r="42" spans="1:12" x14ac:dyDescent="0.2">
      <c r="A42" s="24">
        <v>16</v>
      </c>
      <c r="B42" s="24">
        <v>1</v>
      </c>
      <c r="C42" s="24">
        <f ca="1"/>
        <v>22</v>
      </c>
      <c r="D42" s="25">
        <f ca="1"/>
        <v>15.875022048603658</v>
      </c>
      <c r="E42" s="25">
        <f t="shared" ca="1" si="0"/>
        <v>-0.12497795139634249</v>
      </c>
      <c r="G42" s="25">
        <f t="shared" ca="1" si="1"/>
        <v>0.31763349392564566</v>
      </c>
      <c r="L42" s="25"/>
    </row>
    <row r="43" spans="1:12" x14ac:dyDescent="0.2">
      <c r="A43" s="24">
        <v>17</v>
      </c>
      <c r="B43" s="24">
        <v>1</v>
      </c>
      <c r="C43" s="24">
        <f ca="1"/>
        <v>24</v>
      </c>
      <c r="D43" s="25">
        <f ca="1"/>
        <v>17.241460271907776</v>
      </c>
      <c r="E43" s="25">
        <f t="shared" ca="1" si="0"/>
        <v>0.2414602719077763</v>
      </c>
      <c r="G43" s="25">
        <f t="shared" ca="1" si="1"/>
        <v>0.31332258364370175</v>
      </c>
      <c r="L43" s="25"/>
    </row>
    <row r="44" spans="1:12" x14ac:dyDescent="0.2">
      <c r="A44" s="24">
        <v>17</v>
      </c>
      <c r="B44" s="24">
        <v>1</v>
      </c>
      <c r="C44" s="24">
        <f ca="1"/>
        <v>24</v>
      </c>
      <c r="D44" s="25">
        <f ca="1"/>
        <v>17.241460271907776</v>
      </c>
      <c r="E44" s="25">
        <f t="shared" ca="1" si="0"/>
        <v>0.2414602719077763</v>
      </c>
      <c r="G44" s="25">
        <f t="shared" ca="1" si="1"/>
        <v>0.31332258364370175</v>
      </c>
      <c r="L44" s="25"/>
    </row>
    <row r="45" spans="1:12" x14ac:dyDescent="0.2">
      <c r="A45" s="24">
        <v>11</v>
      </c>
      <c r="B45" s="24">
        <v>1</v>
      </c>
      <c r="C45" s="24">
        <f ca="1"/>
        <v>17</v>
      </c>
      <c r="D45" s="25">
        <f ca="1"/>
        <v>12.458926490343359</v>
      </c>
      <c r="E45" s="25">
        <f t="shared" ca="1" si="0"/>
        <v>1.4589264903433588</v>
      </c>
      <c r="G45" s="25">
        <f t="shared" ca="1" si="1"/>
        <v>0.16149629011123415</v>
      </c>
      <c r="L45" s="25"/>
    </row>
    <row r="46" spans="1:12" x14ac:dyDescent="0.2">
      <c r="A46" s="24">
        <v>15</v>
      </c>
      <c r="B46" s="24">
        <v>1</v>
      </c>
      <c r="C46" s="24">
        <f ca="1"/>
        <v>22</v>
      </c>
      <c r="D46" s="25">
        <f ca="1"/>
        <v>15.875022048603658</v>
      </c>
      <c r="E46" s="25">
        <f t="shared" ca="1" si="0"/>
        <v>0.87502204860365751</v>
      </c>
      <c r="G46" s="25">
        <f t="shared" ca="1" si="1"/>
        <v>0.2498287819911226</v>
      </c>
      <c r="L46" s="25"/>
    </row>
    <row r="47" spans="1:12" x14ac:dyDescent="0.2">
      <c r="A47" s="24">
        <v>15</v>
      </c>
      <c r="B47" s="24">
        <v>1</v>
      </c>
      <c r="C47" s="24">
        <f ca="1"/>
        <v>21</v>
      </c>
      <c r="D47" s="25">
        <f ca="1"/>
        <v>15.191802936951598</v>
      </c>
      <c r="E47" s="25">
        <f t="shared" ca="1" si="0"/>
        <v>0.19180293695159811</v>
      </c>
      <c r="G47" s="25">
        <f t="shared" ca="1" si="1"/>
        <v>0.31548813891774308</v>
      </c>
      <c r="L47" s="25"/>
    </row>
    <row r="48" spans="1:12" x14ac:dyDescent="0.2">
      <c r="A48" s="24">
        <v>16</v>
      </c>
      <c r="B48" s="24">
        <v>1</v>
      </c>
      <c r="C48" s="24">
        <f ca="1"/>
        <v>23</v>
      </c>
      <c r="D48" s="25">
        <f ca="1"/>
        <v>16.558241160255715</v>
      </c>
      <c r="E48" s="25">
        <f t="shared" ca="1" si="0"/>
        <v>0.55824116025571513</v>
      </c>
      <c r="G48" s="25">
        <f t="shared" ca="1" si="1"/>
        <v>0.28891457937292003</v>
      </c>
      <c r="L48" s="25"/>
    </row>
    <row r="49" spans="1:12" x14ac:dyDescent="0.2">
      <c r="A49" s="24">
        <v>16</v>
      </c>
      <c r="B49" s="24">
        <v>1</v>
      </c>
      <c r="C49" s="24">
        <f ca="1"/>
        <v>23</v>
      </c>
      <c r="D49" s="25">
        <f ca="1"/>
        <v>16.558241160255715</v>
      </c>
      <c r="E49" s="25">
        <f t="shared" ca="1" si="0"/>
        <v>0.55824116025571513</v>
      </c>
      <c r="G49" s="25">
        <f t="shared" ca="1" si="1"/>
        <v>0.28891457937292003</v>
      </c>
      <c r="L49" s="25"/>
    </row>
    <row r="50" spans="1:12" x14ac:dyDescent="0.2">
      <c r="A50" s="24">
        <v>15</v>
      </c>
      <c r="B50" s="24">
        <v>1</v>
      </c>
      <c r="C50" s="24">
        <f ca="1"/>
        <v>19</v>
      </c>
      <c r="D50" s="25">
        <f ca="1"/>
        <v>13.825364713647479</v>
      </c>
      <c r="E50" s="25">
        <f t="shared" ca="1" si="0"/>
        <v>-1.1746352863525207</v>
      </c>
      <c r="G50" s="25">
        <f t="shared" ca="1" si="1"/>
        <v>0.20523871008550823</v>
      </c>
      <c r="L50" s="25"/>
    </row>
    <row r="51" spans="1:12" x14ac:dyDescent="0.2">
      <c r="A51" s="24">
        <v>14</v>
      </c>
      <c r="B51" s="24">
        <v>1</v>
      </c>
      <c r="C51" s="24">
        <f ca="1"/>
        <v>18</v>
      </c>
      <c r="D51" s="25">
        <f ca="1"/>
        <v>13.142145601995418</v>
      </c>
      <c r="E51" s="25">
        <f t="shared" ca="1" si="0"/>
        <v>-0.85785439800458185</v>
      </c>
      <c r="G51" s="25">
        <f t="shared" ca="1" si="1"/>
        <v>0.25221954505601618</v>
      </c>
      <c r="L51" s="25"/>
    </row>
    <row r="52" spans="1:12" x14ac:dyDescent="0.2">
      <c r="A52" s="24">
        <v>13</v>
      </c>
      <c r="B52" s="24">
        <v>1</v>
      </c>
      <c r="C52" s="24">
        <f ca="1"/>
        <v>17</v>
      </c>
      <c r="D52" s="25">
        <f ca="1"/>
        <v>12.458926490343359</v>
      </c>
      <c r="E52" s="25">
        <f t="shared" ca="1" si="0"/>
        <v>-0.54107350965664125</v>
      </c>
      <c r="G52" s="25">
        <f t="shared" ca="1" si="1"/>
        <v>0.29066547731752662</v>
      </c>
      <c r="L52" s="25"/>
    </row>
    <row r="53" spans="1:12" x14ac:dyDescent="0.2">
      <c r="A53" s="24">
        <v>14</v>
      </c>
      <c r="B53" s="24">
        <v>1</v>
      </c>
      <c r="C53" s="24">
        <f ca="1"/>
        <v>17</v>
      </c>
      <c r="D53" s="25">
        <f ca="1"/>
        <v>12.458926490343359</v>
      </c>
      <c r="E53" s="25">
        <f t="shared" ca="1" si="0"/>
        <v>-1.5410735096566412</v>
      </c>
      <c r="G53" s="25">
        <f t="shared" ca="1" si="1"/>
        <v>0.14924443441661395</v>
      </c>
      <c r="L53" s="25"/>
    </row>
    <row r="54" spans="1:12" x14ac:dyDescent="0.2">
      <c r="A54" s="24">
        <v>14</v>
      </c>
      <c r="B54" s="24">
        <v>1</v>
      </c>
      <c r="C54" s="24">
        <f ca="1"/>
        <v>19</v>
      </c>
      <c r="D54" s="25">
        <f ca="1"/>
        <v>13.825364713647479</v>
      </c>
      <c r="E54" s="25">
        <f t="shared" ca="1" si="0"/>
        <v>-0.17463528635252068</v>
      </c>
      <c r="G54" s="25">
        <f t="shared" ca="1" si="1"/>
        <v>0.31612416936198534</v>
      </c>
      <c r="L54" s="25"/>
    </row>
    <row r="55" spans="1:12" x14ac:dyDescent="0.2">
      <c r="A55" s="24">
        <v>14</v>
      </c>
      <c r="B55" s="24">
        <v>1</v>
      </c>
      <c r="C55" s="24">
        <f ca="1"/>
        <v>19</v>
      </c>
      <c r="D55" s="25">
        <f ca="1"/>
        <v>13.825364713647479</v>
      </c>
      <c r="E55" s="25">
        <f t="shared" ca="1" si="0"/>
        <v>-0.17463528635252068</v>
      </c>
      <c r="G55" s="25">
        <f t="shared" ca="1" si="1"/>
        <v>0.31612416936198534</v>
      </c>
      <c r="L55" s="25"/>
    </row>
    <row r="56" spans="1:12" x14ac:dyDescent="0.2">
      <c r="A56" s="24">
        <v>9</v>
      </c>
      <c r="B56" s="24">
        <v>1</v>
      </c>
      <c r="C56" s="24">
        <f ca="1"/>
        <v>12</v>
      </c>
      <c r="D56" s="25">
        <f ca="1"/>
        <v>9.04283093208306</v>
      </c>
      <c r="E56" s="25">
        <f t="shared" ca="1" si="0"/>
        <v>4.2830932083059992E-2</v>
      </c>
      <c r="G56" s="25">
        <f t="shared" ca="1" si="1"/>
        <v>0.31903836846290684</v>
      </c>
      <c r="L56" s="25"/>
    </row>
    <row r="57" spans="1:12" x14ac:dyDescent="0.2">
      <c r="A57" s="24">
        <v>11</v>
      </c>
      <c r="B57" s="24">
        <v>1</v>
      </c>
      <c r="C57" s="24">
        <f ca="1"/>
        <v>17</v>
      </c>
      <c r="D57" s="25">
        <f ca="1"/>
        <v>12.458926490343359</v>
      </c>
      <c r="E57" s="25">
        <f t="shared" ca="1" si="0"/>
        <v>1.4589264903433588</v>
      </c>
      <c r="G57" s="25">
        <f t="shared" ca="1" si="1"/>
        <v>0.16149629011123415</v>
      </c>
      <c r="L57" s="25"/>
    </row>
    <row r="58" spans="1:12" x14ac:dyDescent="0.2">
      <c r="A58" s="24">
        <v>11</v>
      </c>
      <c r="B58" s="24">
        <v>1</v>
      </c>
      <c r="C58" s="24">
        <f ca="1"/>
        <v>15</v>
      </c>
      <c r="D58" s="25">
        <f ca="1"/>
        <v>11.09248826703924</v>
      </c>
      <c r="E58" s="25">
        <f t="shared" ca="1" si="0"/>
        <v>9.2488267039239958E-2</v>
      </c>
      <c r="G58" s="25">
        <f t="shared" ca="1" si="1"/>
        <v>0.31835277839425191</v>
      </c>
      <c r="L58" s="25"/>
    </row>
    <row r="59" spans="1:12" x14ac:dyDescent="0.2">
      <c r="A59" s="24">
        <v>13</v>
      </c>
      <c r="B59" s="24">
        <v>1</v>
      </c>
      <c r="C59" s="24">
        <f ca="1"/>
        <v>17</v>
      </c>
      <c r="D59" s="25">
        <f ca="1"/>
        <v>12.458926490343359</v>
      </c>
      <c r="E59" s="25">
        <f t="shared" ca="1" si="0"/>
        <v>-0.54107350965664125</v>
      </c>
      <c r="G59" s="25">
        <f t="shared" ca="1" si="1"/>
        <v>0.29066547731752662</v>
      </c>
      <c r="L59" s="25"/>
    </row>
    <row r="60" spans="1:12" x14ac:dyDescent="0.2">
      <c r="A60" s="24">
        <v>13</v>
      </c>
      <c r="B60" s="24">
        <v>1</v>
      </c>
      <c r="C60" s="24">
        <f ca="1"/>
        <v>17</v>
      </c>
      <c r="D60" s="25">
        <f ca="1"/>
        <v>12.458926490343359</v>
      </c>
      <c r="E60" s="25">
        <f t="shared" ca="1" si="0"/>
        <v>-0.54107350965664125</v>
      </c>
      <c r="G60" s="25">
        <f t="shared" ca="1" si="1"/>
        <v>0.29066547731752662</v>
      </c>
      <c r="L60" s="25"/>
    </row>
    <row r="61" spans="1:12" x14ac:dyDescent="0.2">
      <c r="A61" s="24">
        <v>9</v>
      </c>
      <c r="B61" s="24">
        <v>1</v>
      </c>
      <c r="C61" s="24">
        <f ca="1"/>
        <v>12</v>
      </c>
      <c r="D61" s="25">
        <f ca="1"/>
        <v>9.04283093208306</v>
      </c>
      <c r="E61" s="25">
        <f t="shared" ca="1" si="0"/>
        <v>4.2830932083059992E-2</v>
      </c>
      <c r="G61" s="25">
        <f t="shared" ca="1" si="1"/>
        <v>0.31903836846290684</v>
      </c>
      <c r="L61" s="25"/>
    </row>
    <row r="62" spans="1:12" x14ac:dyDescent="0.2">
      <c r="A62" s="24">
        <v>13</v>
      </c>
      <c r="B62" s="24">
        <v>1</v>
      </c>
      <c r="C62" s="24">
        <f ca="1"/>
        <v>17</v>
      </c>
      <c r="D62" s="25">
        <f ca="1"/>
        <v>12.458926490343359</v>
      </c>
      <c r="E62" s="25">
        <f t="shared" ca="1" si="0"/>
        <v>-0.54107350965664125</v>
      </c>
      <c r="G62" s="25">
        <f t="shared" ca="1" si="1"/>
        <v>0.29066547731752662</v>
      </c>
      <c r="L62" s="25"/>
    </row>
    <row r="63" spans="1:12" x14ac:dyDescent="0.2">
      <c r="A63" s="24">
        <v>11</v>
      </c>
      <c r="B63" s="24">
        <v>1</v>
      </c>
      <c r="C63" s="24">
        <f ca="1"/>
        <v>16</v>
      </c>
      <c r="D63" s="25">
        <f ca="1"/>
        <v>11.775707378691299</v>
      </c>
      <c r="E63" s="25">
        <f t="shared" ca="1" si="0"/>
        <v>0.77570737869129935</v>
      </c>
      <c r="G63" s="25">
        <f t="shared" ca="1" si="1"/>
        <v>0.26329124156712214</v>
      </c>
      <c r="L63" s="25"/>
    </row>
    <row r="64" spans="1:12" x14ac:dyDescent="0.2">
      <c r="A64" s="24">
        <v>13</v>
      </c>
      <c r="B64" s="24">
        <v>1</v>
      </c>
      <c r="C64" s="24">
        <f ca="1"/>
        <v>18</v>
      </c>
      <c r="D64" s="25">
        <f ca="1"/>
        <v>13.142145601995418</v>
      </c>
      <c r="E64" s="25">
        <f t="shared" ca="1" si="0"/>
        <v>0.14214560199541815</v>
      </c>
      <c r="G64" s="25">
        <f t="shared" ca="1" si="1"/>
        <v>0.31716750413300532</v>
      </c>
      <c r="L64" s="25"/>
    </row>
    <row r="65" spans="1:12" x14ac:dyDescent="0.2">
      <c r="A65" s="24">
        <v>11</v>
      </c>
      <c r="B65" s="24">
        <v>1</v>
      </c>
      <c r="C65" s="24">
        <f ca="1"/>
        <v>15</v>
      </c>
      <c r="D65" s="25">
        <f ca="1"/>
        <v>11.09248826703924</v>
      </c>
      <c r="E65" s="25">
        <f t="shared" ca="1" si="0"/>
        <v>9.2488267039239958E-2</v>
      </c>
      <c r="G65" s="25">
        <f t="shared" ca="1" si="1"/>
        <v>0.31835277839425191</v>
      </c>
      <c r="L65" s="25"/>
    </row>
    <row r="66" spans="1:12" x14ac:dyDescent="0.2">
      <c r="A66" s="24">
        <v>12</v>
      </c>
      <c r="B66" s="24">
        <v>1</v>
      </c>
      <c r="C66" s="24">
        <f ca="1"/>
        <v>16</v>
      </c>
      <c r="D66" s="25">
        <f ca="1"/>
        <v>11.775707378691299</v>
      </c>
      <c r="E66" s="25">
        <f t="shared" ca="1" si="0"/>
        <v>-0.22429262130870065</v>
      </c>
      <c r="G66" s="25">
        <f t="shared" ca="1" si="1"/>
        <v>0.31412566572102818</v>
      </c>
      <c r="L66" s="25"/>
    </row>
    <row r="67" spans="1:12" x14ac:dyDescent="0.2">
      <c r="A67" s="24">
        <v>9</v>
      </c>
      <c r="B67" s="24">
        <v>1</v>
      </c>
      <c r="C67" s="24">
        <f ca="1"/>
        <v>12</v>
      </c>
      <c r="D67" s="25">
        <f ca="1"/>
        <v>9.04283093208306</v>
      </c>
      <c r="E67" s="25">
        <f t="shared" ref="E67:E130" ca="1" si="2">D67-A67</f>
        <v>4.2830932083059992E-2</v>
      </c>
      <c r="G67" s="25">
        <f t="shared" ref="G67:G130" ca="1" si="3">_xlfn.NORM.DIST(E67,0,$F$2,FALSE)</f>
        <v>0.31903836846290684</v>
      </c>
      <c r="L67" s="25"/>
    </row>
    <row r="68" spans="1:12" x14ac:dyDescent="0.2">
      <c r="A68" s="24">
        <v>13</v>
      </c>
      <c r="B68" s="24">
        <v>1</v>
      </c>
      <c r="C68" s="24">
        <f ca="1"/>
        <v>17</v>
      </c>
      <c r="D68" s="25">
        <f ca="1"/>
        <v>12.458926490343359</v>
      </c>
      <c r="E68" s="25">
        <f t="shared" ca="1" si="2"/>
        <v>-0.54107350965664125</v>
      </c>
      <c r="G68" s="25">
        <f t="shared" ca="1" si="3"/>
        <v>0.29066547731752662</v>
      </c>
      <c r="L68" s="25"/>
    </row>
    <row r="69" spans="1:12" x14ac:dyDescent="0.2">
      <c r="A69" s="24">
        <v>13</v>
      </c>
      <c r="B69" s="24">
        <v>1</v>
      </c>
      <c r="C69" s="24">
        <f ca="1"/>
        <v>17</v>
      </c>
      <c r="D69" s="25">
        <f ca="1"/>
        <v>12.458926490343359</v>
      </c>
      <c r="E69" s="25">
        <f t="shared" ca="1" si="2"/>
        <v>-0.54107350965664125</v>
      </c>
      <c r="G69" s="25">
        <f t="shared" ca="1" si="3"/>
        <v>0.29066547731752662</v>
      </c>
      <c r="L69" s="25"/>
    </row>
    <row r="70" spans="1:12" x14ac:dyDescent="0.2">
      <c r="A70" s="24">
        <v>12</v>
      </c>
      <c r="B70" s="24">
        <v>1</v>
      </c>
      <c r="C70" s="24">
        <f ca="1"/>
        <v>16</v>
      </c>
      <c r="D70" s="25">
        <f ca="1"/>
        <v>11.775707378691299</v>
      </c>
      <c r="E70" s="25">
        <f t="shared" ca="1" si="2"/>
        <v>-0.22429262130870065</v>
      </c>
      <c r="G70" s="25">
        <f t="shared" ca="1" si="3"/>
        <v>0.31412566572102818</v>
      </c>
      <c r="L70" s="25"/>
    </row>
    <row r="71" spans="1:12" x14ac:dyDescent="0.2">
      <c r="A71" s="24">
        <v>9</v>
      </c>
      <c r="B71" s="24">
        <v>1</v>
      </c>
      <c r="C71" s="24">
        <f ca="1"/>
        <v>12</v>
      </c>
      <c r="D71" s="25">
        <f ca="1"/>
        <v>9.04283093208306</v>
      </c>
      <c r="E71" s="25">
        <f t="shared" ca="1" si="2"/>
        <v>4.2830932083059992E-2</v>
      </c>
      <c r="G71" s="25">
        <f t="shared" ca="1" si="3"/>
        <v>0.31903836846290684</v>
      </c>
      <c r="L71" s="25"/>
    </row>
    <row r="72" spans="1:12" x14ac:dyDescent="0.2">
      <c r="A72" s="24">
        <v>11</v>
      </c>
      <c r="B72" s="24">
        <v>1</v>
      </c>
      <c r="C72" s="24">
        <f ca="1"/>
        <v>15</v>
      </c>
      <c r="D72" s="25">
        <f ca="1"/>
        <v>11.09248826703924</v>
      </c>
      <c r="E72" s="25">
        <f t="shared" ca="1" si="2"/>
        <v>9.2488267039239958E-2</v>
      </c>
      <c r="G72" s="25">
        <f t="shared" ca="1" si="3"/>
        <v>0.31835277839425191</v>
      </c>
      <c r="L72" s="25"/>
    </row>
    <row r="73" spans="1:12" x14ac:dyDescent="0.2">
      <c r="A73" s="24">
        <v>11</v>
      </c>
      <c r="B73" s="24">
        <v>1</v>
      </c>
      <c r="C73" s="24">
        <f ca="1"/>
        <v>16</v>
      </c>
      <c r="D73" s="25">
        <f ca="1"/>
        <v>11.775707378691299</v>
      </c>
      <c r="E73" s="25">
        <f t="shared" ca="1" si="2"/>
        <v>0.77570737869129935</v>
      </c>
      <c r="G73" s="25">
        <f t="shared" ca="1" si="3"/>
        <v>0.26329124156712214</v>
      </c>
      <c r="L73" s="25"/>
    </row>
    <row r="74" spans="1:12" x14ac:dyDescent="0.2">
      <c r="A74" s="24">
        <v>13</v>
      </c>
      <c r="B74" s="24">
        <v>1</v>
      </c>
      <c r="C74" s="24">
        <f ca="1"/>
        <v>17</v>
      </c>
      <c r="D74" s="25">
        <f ca="1"/>
        <v>12.458926490343359</v>
      </c>
      <c r="E74" s="25">
        <f t="shared" ca="1" si="2"/>
        <v>-0.54107350965664125</v>
      </c>
      <c r="G74" s="25">
        <f t="shared" ca="1" si="3"/>
        <v>0.29066547731752662</v>
      </c>
      <c r="L74" s="25"/>
    </row>
    <row r="75" spans="1:12" x14ac:dyDescent="0.2">
      <c r="A75" s="24">
        <v>11</v>
      </c>
      <c r="B75" s="24">
        <v>1</v>
      </c>
      <c r="C75" s="24">
        <f ca="1"/>
        <v>15</v>
      </c>
      <c r="D75" s="25">
        <f ca="1"/>
        <v>11.09248826703924</v>
      </c>
      <c r="E75" s="25">
        <f t="shared" ca="1" si="2"/>
        <v>9.2488267039239958E-2</v>
      </c>
      <c r="G75" s="25">
        <f t="shared" ca="1" si="3"/>
        <v>0.31835277839425191</v>
      </c>
      <c r="L75" s="25"/>
    </row>
    <row r="76" spans="1:12" x14ac:dyDescent="0.2">
      <c r="A76" s="24">
        <v>11</v>
      </c>
      <c r="B76" s="24">
        <v>1</v>
      </c>
      <c r="C76" s="24">
        <f ca="1"/>
        <v>17</v>
      </c>
      <c r="D76" s="25">
        <f ca="1"/>
        <v>12.458926490343359</v>
      </c>
      <c r="E76" s="25">
        <f t="shared" ca="1" si="2"/>
        <v>1.4589264903433588</v>
      </c>
      <c r="G76" s="25">
        <f t="shared" ca="1" si="3"/>
        <v>0.16149629011123415</v>
      </c>
      <c r="L76" s="25"/>
    </row>
    <row r="77" spans="1:12" x14ac:dyDescent="0.2">
      <c r="A77" s="24">
        <v>11</v>
      </c>
      <c r="B77" s="24">
        <v>1</v>
      </c>
      <c r="C77" s="24">
        <f ca="1"/>
        <v>17</v>
      </c>
      <c r="D77" s="25">
        <f ca="1"/>
        <v>12.458926490343359</v>
      </c>
      <c r="E77" s="25">
        <f t="shared" ca="1" si="2"/>
        <v>1.4589264903433588</v>
      </c>
      <c r="G77" s="25">
        <f t="shared" ca="1" si="3"/>
        <v>0.16149629011123415</v>
      </c>
      <c r="L77" s="25"/>
    </row>
    <row r="78" spans="1:12" x14ac:dyDescent="0.2">
      <c r="A78" s="24">
        <v>12</v>
      </c>
      <c r="B78" s="24">
        <v>1</v>
      </c>
      <c r="C78" s="24">
        <f ca="1"/>
        <v>18</v>
      </c>
      <c r="D78" s="25">
        <f ca="1"/>
        <v>13.142145601995418</v>
      </c>
      <c r="E78" s="25">
        <f t="shared" ca="1" si="2"/>
        <v>1.1421456019954181</v>
      </c>
      <c r="G78" s="25">
        <f t="shared" ca="1" si="3"/>
        <v>0.21024457151414655</v>
      </c>
      <c r="L78" s="25"/>
    </row>
    <row r="79" spans="1:12" x14ac:dyDescent="0.2">
      <c r="A79" s="24">
        <v>14</v>
      </c>
      <c r="B79" s="24">
        <v>1</v>
      </c>
      <c r="C79" s="24">
        <f ca="1"/>
        <v>17</v>
      </c>
      <c r="D79" s="25">
        <f ca="1"/>
        <v>12.458926490343359</v>
      </c>
      <c r="E79" s="25">
        <f t="shared" ca="1" si="2"/>
        <v>-1.5410735096566412</v>
      </c>
      <c r="G79" s="25">
        <f t="shared" ca="1" si="3"/>
        <v>0.14924443441661395</v>
      </c>
      <c r="L79" s="25"/>
    </row>
    <row r="80" spans="1:12" x14ac:dyDescent="0.2">
      <c r="A80" s="24">
        <v>15</v>
      </c>
      <c r="B80" s="24">
        <v>1</v>
      </c>
      <c r="C80" s="24">
        <f ca="1"/>
        <v>19</v>
      </c>
      <c r="D80" s="25">
        <f ca="1"/>
        <v>13.825364713647479</v>
      </c>
      <c r="E80" s="25">
        <f t="shared" ca="1" si="2"/>
        <v>-1.1746352863525207</v>
      </c>
      <c r="G80" s="25">
        <f t="shared" ca="1" si="3"/>
        <v>0.20523871008550823</v>
      </c>
      <c r="L80" s="25"/>
    </row>
    <row r="81" spans="1:12" x14ac:dyDescent="0.2">
      <c r="A81" s="24">
        <v>14</v>
      </c>
      <c r="B81" s="24">
        <v>1</v>
      </c>
      <c r="C81" s="24">
        <f ca="1"/>
        <v>17</v>
      </c>
      <c r="D81" s="25">
        <f ca="1"/>
        <v>12.458926490343359</v>
      </c>
      <c r="E81" s="25">
        <f t="shared" ca="1" si="2"/>
        <v>-1.5410735096566412</v>
      </c>
      <c r="G81" s="25">
        <f t="shared" ca="1" si="3"/>
        <v>0.14924443441661395</v>
      </c>
      <c r="L81" s="25"/>
    </row>
    <row r="82" spans="1:12" x14ac:dyDescent="0.2">
      <c r="A82" s="24">
        <v>13</v>
      </c>
      <c r="B82" s="24">
        <v>1</v>
      </c>
      <c r="C82" s="24">
        <f ca="1"/>
        <v>19</v>
      </c>
      <c r="D82" s="25">
        <f ca="1"/>
        <v>13.825364713647479</v>
      </c>
      <c r="E82" s="25">
        <f t="shared" ca="1" si="2"/>
        <v>0.82536471364747932</v>
      </c>
      <c r="G82" s="25">
        <f t="shared" ca="1" si="3"/>
        <v>0.25667424064304967</v>
      </c>
      <c r="L82" s="25"/>
    </row>
    <row r="83" spans="1:12" x14ac:dyDescent="0.2">
      <c r="A83" s="24">
        <v>13</v>
      </c>
      <c r="B83" s="24">
        <v>1</v>
      </c>
      <c r="C83" s="24">
        <f ca="1"/>
        <v>19</v>
      </c>
      <c r="D83" s="25">
        <f ca="1"/>
        <v>13.825364713647479</v>
      </c>
      <c r="E83" s="25">
        <f t="shared" ca="1" si="2"/>
        <v>0.82536471364747932</v>
      </c>
      <c r="G83" s="25">
        <f t="shared" ca="1" si="3"/>
        <v>0.25667424064304967</v>
      </c>
      <c r="L83" s="25"/>
    </row>
    <row r="84" spans="1:12" x14ac:dyDescent="0.2">
      <c r="A84" s="24">
        <v>13</v>
      </c>
      <c r="B84" s="24">
        <v>1</v>
      </c>
      <c r="C84" s="24">
        <f ca="1"/>
        <v>17</v>
      </c>
      <c r="D84" s="25">
        <f ca="1"/>
        <v>12.458926490343359</v>
      </c>
      <c r="E84" s="25">
        <f t="shared" ca="1" si="2"/>
        <v>-0.54107350965664125</v>
      </c>
      <c r="G84" s="25">
        <f t="shared" ca="1" si="3"/>
        <v>0.29066547731752662</v>
      </c>
      <c r="L84" s="25"/>
    </row>
    <row r="85" spans="1:12" x14ac:dyDescent="0.2">
      <c r="A85" s="24">
        <v>14</v>
      </c>
      <c r="B85" s="24">
        <v>1</v>
      </c>
      <c r="C85" s="24">
        <f ca="1"/>
        <v>17</v>
      </c>
      <c r="D85" s="25">
        <f ca="1"/>
        <v>12.458926490343359</v>
      </c>
      <c r="E85" s="25">
        <f t="shared" ca="1" si="2"/>
        <v>-1.5410735096566412</v>
      </c>
      <c r="G85" s="25">
        <f t="shared" ca="1" si="3"/>
        <v>0.14924443441661395</v>
      </c>
      <c r="L85" s="25"/>
    </row>
    <row r="86" spans="1:12" x14ac:dyDescent="0.2">
      <c r="A86" s="24">
        <v>14</v>
      </c>
      <c r="B86" s="24">
        <v>1</v>
      </c>
      <c r="C86" s="24">
        <f ca="1"/>
        <v>17</v>
      </c>
      <c r="D86" s="25">
        <f ca="1"/>
        <v>12.458926490343359</v>
      </c>
      <c r="E86" s="25">
        <f t="shared" ca="1" si="2"/>
        <v>-1.5410735096566412</v>
      </c>
      <c r="G86" s="25">
        <f t="shared" ca="1" si="3"/>
        <v>0.14924443441661395</v>
      </c>
      <c r="L86" s="25"/>
    </row>
    <row r="87" spans="1:12" x14ac:dyDescent="0.2">
      <c r="A87" s="24">
        <v>13</v>
      </c>
      <c r="B87" s="24">
        <v>1</v>
      </c>
      <c r="C87" s="24">
        <f ca="1"/>
        <v>16</v>
      </c>
      <c r="D87" s="25">
        <f ca="1"/>
        <v>11.775707378691299</v>
      </c>
      <c r="E87" s="25">
        <f t="shared" ca="1" si="2"/>
        <v>-1.2242926213087006</v>
      </c>
      <c r="G87" s="25">
        <f t="shared" ca="1" si="3"/>
        <v>0.19755889639295596</v>
      </c>
      <c r="L87" s="25"/>
    </row>
    <row r="88" spans="1:12" x14ac:dyDescent="0.2">
      <c r="A88" s="24">
        <v>13</v>
      </c>
      <c r="B88" s="24">
        <v>1</v>
      </c>
      <c r="C88" s="24">
        <f ca="1"/>
        <v>16</v>
      </c>
      <c r="D88" s="25">
        <f ca="1"/>
        <v>11.775707378691299</v>
      </c>
      <c r="E88" s="25">
        <f t="shared" ca="1" si="2"/>
        <v>-1.2242926213087006</v>
      </c>
      <c r="G88" s="25">
        <f t="shared" ca="1" si="3"/>
        <v>0.19755889639295596</v>
      </c>
      <c r="L88" s="25"/>
    </row>
    <row r="89" spans="1:12" x14ac:dyDescent="0.2">
      <c r="A89" s="24">
        <v>13</v>
      </c>
      <c r="B89" s="24">
        <v>1</v>
      </c>
      <c r="C89" s="24">
        <f ca="1"/>
        <v>17</v>
      </c>
      <c r="D89" s="25">
        <f ca="1"/>
        <v>12.458926490343359</v>
      </c>
      <c r="E89" s="25">
        <f t="shared" ca="1" si="2"/>
        <v>-0.54107350965664125</v>
      </c>
      <c r="G89" s="25">
        <f t="shared" ca="1" si="3"/>
        <v>0.29066547731752662</v>
      </c>
      <c r="L89" s="25"/>
    </row>
    <row r="90" spans="1:12" x14ac:dyDescent="0.2">
      <c r="A90" s="24">
        <v>11</v>
      </c>
      <c r="B90" s="24">
        <v>1</v>
      </c>
      <c r="C90" s="24">
        <f ca="1"/>
        <v>15</v>
      </c>
      <c r="D90" s="25">
        <f ca="1"/>
        <v>11.09248826703924</v>
      </c>
      <c r="E90" s="25">
        <f t="shared" ca="1" si="2"/>
        <v>9.2488267039239958E-2</v>
      </c>
      <c r="G90" s="25">
        <f t="shared" ca="1" si="3"/>
        <v>0.31835277839425191</v>
      </c>
      <c r="L90" s="25"/>
    </row>
    <row r="91" spans="1:12" x14ac:dyDescent="0.2">
      <c r="A91" s="24">
        <v>13</v>
      </c>
      <c r="B91" s="24">
        <v>1</v>
      </c>
      <c r="C91" s="24">
        <f ca="1"/>
        <v>17</v>
      </c>
      <c r="D91" s="25">
        <f ca="1"/>
        <v>12.458926490343359</v>
      </c>
      <c r="E91" s="25">
        <f t="shared" ca="1" si="2"/>
        <v>-0.54107350965664125</v>
      </c>
      <c r="G91" s="25">
        <f t="shared" ca="1" si="3"/>
        <v>0.29066547731752662</v>
      </c>
      <c r="L91" s="25"/>
    </row>
    <row r="92" spans="1:12" x14ac:dyDescent="0.2">
      <c r="A92" s="24">
        <v>18</v>
      </c>
      <c r="B92" s="24">
        <v>1</v>
      </c>
      <c r="C92" s="24">
        <f ca="1"/>
        <v>26</v>
      </c>
      <c r="D92" s="25">
        <f ca="1"/>
        <v>18.607898495211895</v>
      </c>
      <c r="E92" s="25">
        <f t="shared" ca="1" si="2"/>
        <v>0.6078984952118951</v>
      </c>
      <c r="G92" s="25">
        <f t="shared" ca="1" si="3"/>
        <v>0.28360781451993688</v>
      </c>
      <c r="L92" s="25"/>
    </row>
    <row r="93" spans="1:12" x14ac:dyDescent="0.2">
      <c r="A93" s="24">
        <v>18</v>
      </c>
      <c r="B93" s="24">
        <v>1</v>
      </c>
      <c r="C93" s="24">
        <f ca="1"/>
        <v>25</v>
      </c>
      <c r="D93" s="25">
        <f ca="1"/>
        <v>17.924679383559837</v>
      </c>
      <c r="E93" s="25">
        <f t="shared" ca="1" si="2"/>
        <v>-7.5320616440162524E-2</v>
      </c>
      <c r="G93" s="25">
        <f t="shared" ca="1" si="3"/>
        <v>0.3186465302206829</v>
      </c>
      <c r="L93" s="25"/>
    </row>
    <row r="94" spans="1:12" x14ac:dyDescent="0.2">
      <c r="A94" s="24">
        <v>17</v>
      </c>
      <c r="B94" s="24">
        <v>1</v>
      </c>
      <c r="C94" s="24">
        <f ca="1"/>
        <v>26</v>
      </c>
      <c r="D94" s="25">
        <f ca="1"/>
        <v>18.607898495211895</v>
      </c>
      <c r="E94" s="25">
        <f t="shared" ca="1" si="2"/>
        <v>1.6078984952118951</v>
      </c>
      <c r="G94" s="25">
        <f t="shared" ca="1" si="3"/>
        <v>0.13952132892333158</v>
      </c>
      <c r="L94" s="25"/>
    </row>
    <row r="95" spans="1:12" x14ac:dyDescent="0.2">
      <c r="A95" s="24">
        <v>16</v>
      </c>
      <c r="B95" s="24">
        <v>1</v>
      </c>
      <c r="C95" s="24">
        <f ca="1"/>
        <v>24</v>
      </c>
      <c r="D95" s="25">
        <f ca="1"/>
        <v>17.241460271907776</v>
      </c>
      <c r="E95" s="25">
        <f t="shared" ca="1" si="2"/>
        <v>1.2414602719077763</v>
      </c>
      <c r="G95" s="25">
        <f t="shared" ca="1" si="3"/>
        <v>0.19489962071960723</v>
      </c>
      <c r="L95" s="25"/>
    </row>
    <row r="96" spans="1:12" x14ac:dyDescent="0.2">
      <c r="A96" s="24">
        <v>15</v>
      </c>
      <c r="B96" s="24">
        <v>1</v>
      </c>
      <c r="C96" s="24">
        <f ca="1"/>
        <v>21</v>
      </c>
      <c r="D96" s="25">
        <f ca="1"/>
        <v>15.191802936951598</v>
      </c>
      <c r="E96" s="25">
        <f t="shared" ca="1" si="2"/>
        <v>0.19180293695159811</v>
      </c>
      <c r="G96" s="25">
        <f t="shared" ca="1" si="3"/>
        <v>0.31548813891774308</v>
      </c>
      <c r="L96" s="25"/>
    </row>
    <row r="97" spans="1:12" x14ac:dyDescent="0.2">
      <c r="A97" s="24">
        <v>15</v>
      </c>
      <c r="B97" s="24">
        <v>1</v>
      </c>
      <c r="C97" s="24">
        <f ca="1"/>
        <v>22</v>
      </c>
      <c r="D97" s="25">
        <f ca="1"/>
        <v>15.875022048603658</v>
      </c>
      <c r="E97" s="25">
        <f t="shared" ca="1" si="2"/>
        <v>0.87502204860365751</v>
      </c>
      <c r="G97" s="25">
        <f t="shared" ca="1" si="3"/>
        <v>0.2498287819911226</v>
      </c>
      <c r="L97" s="25"/>
    </row>
    <row r="98" spans="1:12" x14ac:dyDescent="0.2">
      <c r="A98" s="24">
        <v>15</v>
      </c>
      <c r="B98" s="24">
        <v>1</v>
      </c>
      <c r="C98" s="24">
        <f ca="1"/>
        <v>23</v>
      </c>
      <c r="D98" s="25">
        <f ca="1"/>
        <v>16.558241160255715</v>
      </c>
      <c r="E98" s="25">
        <f t="shared" ca="1" si="2"/>
        <v>1.5582411602557151</v>
      </c>
      <c r="G98" s="25">
        <f t="shared" ca="1" si="3"/>
        <v>0.1467237015411641</v>
      </c>
      <c r="L98" s="25"/>
    </row>
    <row r="99" spans="1:12" x14ac:dyDescent="0.2">
      <c r="A99" s="24">
        <v>15</v>
      </c>
      <c r="B99" s="24">
        <v>1</v>
      </c>
      <c r="C99" s="24">
        <f ca="1"/>
        <v>22</v>
      </c>
      <c r="D99" s="25">
        <f ca="1"/>
        <v>15.875022048603658</v>
      </c>
      <c r="E99" s="25">
        <f t="shared" ca="1" si="2"/>
        <v>0.87502204860365751</v>
      </c>
      <c r="G99" s="25">
        <f t="shared" ca="1" si="3"/>
        <v>0.2498287819911226</v>
      </c>
      <c r="L99" s="25"/>
    </row>
    <row r="100" spans="1:12" x14ac:dyDescent="0.2">
      <c r="A100" s="24">
        <v>14</v>
      </c>
      <c r="B100" s="24">
        <v>1</v>
      </c>
      <c r="C100" s="24">
        <f ca="1"/>
        <v>20</v>
      </c>
      <c r="D100" s="25">
        <f ca="1"/>
        <v>14.508583825299539</v>
      </c>
      <c r="E100" s="25">
        <f t="shared" ca="1" si="2"/>
        <v>0.50858382529953872</v>
      </c>
      <c r="G100" s="25">
        <f t="shared" ca="1" si="3"/>
        <v>0.29385631906225068</v>
      </c>
      <c r="L100" s="25"/>
    </row>
    <row r="101" spans="1:12" x14ac:dyDescent="0.2">
      <c r="A101" s="24">
        <v>28</v>
      </c>
      <c r="B101" s="24">
        <v>1</v>
      </c>
      <c r="C101" s="24">
        <f ca="1"/>
        <v>33</v>
      </c>
      <c r="D101" s="25">
        <f ca="1"/>
        <v>23.390432276776316</v>
      </c>
      <c r="E101" s="25">
        <f t="shared" ca="1" si="2"/>
        <v>-4.6095677232236838</v>
      </c>
      <c r="G101" s="25">
        <f t="shared" ca="1" si="3"/>
        <v>3.5467090836049079E-4</v>
      </c>
      <c r="L101" s="25"/>
    </row>
    <row r="102" spans="1:12" x14ac:dyDescent="0.2">
      <c r="A102" s="24">
        <v>24</v>
      </c>
      <c r="B102" s="24">
        <v>1</v>
      </c>
      <c r="C102" s="24">
        <f ca="1"/>
        <v>32</v>
      </c>
      <c r="D102" s="25">
        <f ca="1"/>
        <v>22.707213165124255</v>
      </c>
      <c r="E102" s="25">
        <f t="shared" ca="1" si="2"/>
        <v>-1.292786834875745</v>
      </c>
      <c r="G102" s="25">
        <f t="shared" ca="1" si="3"/>
        <v>0.18695017615119994</v>
      </c>
      <c r="L102" s="25"/>
    </row>
    <row r="103" spans="1:12" x14ac:dyDescent="0.2">
      <c r="A103" s="24">
        <v>25</v>
      </c>
      <c r="B103" s="24">
        <v>1</v>
      </c>
      <c r="C103" s="24">
        <f ca="1"/>
        <v>32</v>
      </c>
      <c r="D103" s="25">
        <f ca="1"/>
        <v>22.707213165124255</v>
      </c>
      <c r="E103" s="25">
        <f t="shared" ca="1" si="2"/>
        <v>-2.292786834875745</v>
      </c>
      <c r="G103" s="25">
        <f t="shared" ca="1" si="3"/>
        <v>5.9319674466379105E-2</v>
      </c>
      <c r="L103" s="25"/>
    </row>
    <row r="104" spans="1:12" x14ac:dyDescent="0.2">
      <c r="A104" s="24">
        <v>23</v>
      </c>
      <c r="B104" s="24">
        <v>1</v>
      </c>
      <c r="C104" s="24">
        <f ca="1"/>
        <v>29</v>
      </c>
      <c r="D104" s="25">
        <f ca="1"/>
        <v>20.657555830168075</v>
      </c>
      <c r="E104" s="25">
        <f t="shared" ca="1" si="2"/>
        <v>-2.3424441698319249</v>
      </c>
      <c r="G104" s="25">
        <f t="shared" ca="1" si="3"/>
        <v>5.5105656873233724E-2</v>
      </c>
      <c r="L104" s="25"/>
    </row>
    <row r="105" spans="1:12" x14ac:dyDescent="0.2">
      <c r="A105" s="24">
        <v>24</v>
      </c>
      <c r="B105" s="24">
        <v>1</v>
      </c>
      <c r="C105" s="24">
        <f ca="1"/>
        <v>32</v>
      </c>
      <c r="D105" s="25">
        <f ca="1"/>
        <v>22.707213165124255</v>
      </c>
      <c r="E105" s="25">
        <f t="shared" ca="1" si="2"/>
        <v>-1.292786834875745</v>
      </c>
      <c r="G105" s="25">
        <f t="shared" ca="1" si="3"/>
        <v>0.18695017615119994</v>
      </c>
      <c r="L105" s="25"/>
    </row>
    <row r="106" spans="1:12" x14ac:dyDescent="0.2">
      <c r="A106" s="24">
        <v>26</v>
      </c>
      <c r="B106" s="24">
        <v>1</v>
      </c>
      <c r="C106" s="24">
        <f ca="1"/>
        <v>34</v>
      </c>
      <c r="D106" s="25">
        <f ca="1"/>
        <v>24.073651388428374</v>
      </c>
      <c r="E106" s="25">
        <f t="shared" ca="1" si="2"/>
        <v>-1.9263486115716262</v>
      </c>
      <c r="G106" s="25">
        <f t="shared" ca="1" si="3"/>
        <v>9.7309924689843758E-2</v>
      </c>
      <c r="L106" s="25"/>
    </row>
    <row r="107" spans="1:12" x14ac:dyDescent="0.2">
      <c r="A107" s="24">
        <v>25</v>
      </c>
      <c r="B107" s="24">
        <v>1</v>
      </c>
      <c r="C107" s="24">
        <f ca="1"/>
        <v>36</v>
      </c>
      <c r="D107" s="25">
        <f ca="1"/>
        <v>25.440089611732493</v>
      </c>
      <c r="E107" s="25">
        <f t="shared" ca="1" si="2"/>
        <v>0.44008961173249261</v>
      </c>
      <c r="G107" s="25">
        <f t="shared" ca="1" si="3"/>
        <v>0.30003330384512222</v>
      </c>
      <c r="L107" s="25"/>
    </row>
    <row r="108" spans="1:12" x14ac:dyDescent="0.2">
      <c r="A108" s="24">
        <v>24</v>
      </c>
      <c r="B108" s="24">
        <v>1</v>
      </c>
      <c r="C108" s="24">
        <f ca="1"/>
        <v>36</v>
      </c>
      <c r="D108" s="25">
        <f ca="1"/>
        <v>25.440089611732493</v>
      </c>
      <c r="E108" s="25">
        <f t="shared" ca="1" si="2"/>
        <v>1.4400896117324926</v>
      </c>
      <c r="G108" s="25">
        <f t="shared" ca="1" si="3"/>
        <v>0.16434448542706917</v>
      </c>
      <c r="L108" s="25"/>
    </row>
    <row r="109" spans="1:12" x14ac:dyDescent="0.2">
      <c r="A109" s="24">
        <v>21</v>
      </c>
      <c r="B109" s="24">
        <v>1</v>
      </c>
      <c r="C109" s="24">
        <f ca="1"/>
        <v>29</v>
      </c>
      <c r="D109" s="25">
        <f ca="1"/>
        <v>20.657555830168075</v>
      </c>
      <c r="E109" s="25">
        <f t="shared" ca="1" si="2"/>
        <v>-0.34244416983192494</v>
      </c>
      <c r="G109" s="25">
        <f t="shared" ca="1" si="3"/>
        <v>0.30746337812452051</v>
      </c>
      <c r="L109" s="25"/>
    </row>
    <row r="110" spans="1:12" x14ac:dyDescent="0.2">
      <c r="A110" s="24">
        <v>18</v>
      </c>
      <c r="B110" s="24">
        <v>1</v>
      </c>
      <c r="C110" s="24">
        <f ca="1"/>
        <v>26</v>
      </c>
      <c r="D110" s="25">
        <f ca="1"/>
        <v>18.607898495211895</v>
      </c>
      <c r="E110" s="25">
        <f t="shared" ca="1" si="2"/>
        <v>0.6078984952118951</v>
      </c>
      <c r="G110" s="25">
        <f t="shared" ca="1" si="3"/>
        <v>0.28360781451993688</v>
      </c>
      <c r="L110" s="25"/>
    </row>
    <row r="111" spans="1:12" x14ac:dyDescent="0.2">
      <c r="A111" s="24">
        <v>18</v>
      </c>
      <c r="B111" s="24">
        <v>1</v>
      </c>
      <c r="C111" s="24">
        <f ca="1"/>
        <v>27</v>
      </c>
      <c r="D111" s="25">
        <f ca="1"/>
        <v>19.291117606863956</v>
      </c>
      <c r="E111" s="25">
        <f t="shared" ca="1" si="2"/>
        <v>1.2911176068639563</v>
      </c>
      <c r="G111" s="25">
        <f t="shared" ca="1" si="3"/>
        <v>0.18720849951963059</v>
      </c>
      <c r="L111" s="25"/>
    </row>
    <row r="112" spans="1:12" x14ac:dyDescent="0.2">
      <c r="A112" s="24">
        <v>21</v>
      </c>
      <c r="B112" s="24">
        <v>1</v>
      </c>
      <c r="C112" s="24">
        <f ca="1"/>
        <v>30</v>
      </c>
      <c r="D112" s="25">
        <f ca="1"/>
        <v>21.340774941820136</v>
      </c>
      <c r="E112" s="25">
        <f t="shared" ca="1" si="2"/>
        <v>0.34077494182013623</v>
      </c>
      <c r="G112" s="25">
        <f t="shared" ca="1" si="3"/>
        <v>0.30757565599758996</v>
      </c>
      <c r="L112" s="25"/>
    </row>
    <row r="113" spans="1:12" x14ac:dyDescent="0.2">
      <c r="A113" s="24">
        <v>21</v>
      </c>
      <c r="B113" s="24">
        <v>1</v>
      </c>
      <c r="C113" s="24">
        <f ca="1"/>
        <v>31</v>
      </c>
      <c r="D113" s="25">
        <f ca="1"/>
        <v>22.023994053472194</v>
      </c>
      <c r="E113" s="25">
        <f t="shared" ca="1" si="2"/>
        <v>1.0239940534721939</v>
      </c>
      <c r="G113" s="25">
        <f t="shared" ca="1" si="3"/>
        <v>0.22819645484299309</v>
      </c>
      <c r="L113" s="25"/>
    </row>
    <row r="114" spans="1:12" x14ac:dyDescent="0.2">
      <c r="A114" s="24">
        <v>18</v>
      </c>
      <c r="B114" s="24">
        <v>1</v>
      </c>
      <c r="C114" s="24">
        <f ca="1"/>
        <v>26</v>
      </c>
      <c r="D114" s="25">
        <f ca="1"/>
        <v>18.607898495211895</v>
      </c>
      <c r="E114" s="25">
        <f t="shared" ca="1" si="2"/>
        <v>0.6078984952118951</v>
      </c>
      <c r="G114" s="25">
        <f t="shared" ca="1" si="3"/>
        <v>0.28360781451993688</v>
      </c>
      <c r="L114" s="25"/>
    </row>
    <row r="115" spans="1:12" x14ac:dyDescent="0.2">
      <c r="A115" s="24">
        <v>18</v>
      </c>
      <c r="B115" s="24">
        <v>1</v>
      </c>
      <c r="C115" s="24">
        <f ca="1"/>
        <v>26</v>
      </c>
      <c r="D115" s="25">
        <f ca="1"/>
        <v>18.607898495211895</v>
      </c>
      <c r="E115" s="25">
        <f t="shared" ca="1" si="2"/>
        <v>0.6078984952118951</v>
      </c>
      <c r="G115" s="25">
        <f t="shared" ca="1" si="3"/>
        <v>0.28360781451993688</v>
      </c>
      <c r="L115" s="25"/>
    </row>
    <row r="116" spans="1:12" x14ac:dyDescent="0.2">
      <c r="A116" s="24">
        <v>19</v>
      </c>
      <c r="B116" s="24">
        <v>1</v>
      </c>
      <c r="C116" s="24">
        <f ca="1"/>
        <v>28</v>
      </c>
      <c r="D116" s="25">
        <f ca="1"/>
        <v>19.974336718516017</v>
      </c>
      <c r="E116" s="25">
        <f t="shared" ca="1" si="2"/>
        <v>0.97433671851601744</v>
      </c>
      <c r="G116" s="25">
        <f t="shared" ca="1" si="3"/>
        <v>0.23556229359930655</v>
      </c>
      <c r="L116" s="25"/>
    </row>
    <row r="117" spans="1:12" x14ac:dyDescent="0.2">
      <c r="A117" s="24">
        <v>19</v>
      </c>
      <c r="B117" s="24">
        <v>1</v>
      </c>
      <c r="C117" s="24">
        <f ca="1"/>
        <v>26</v>
      </c>
      <c r="D117" s="25">
        <f ca="1"/>
        <v>18.607898495211895</v>
      </c>
      <c r="E117" s="25">
        <f t="shared" ca="1" si="2"/>
        <v>-0.3921015047881049</v>
      </c>
      <c r="G117" s="25">
        <f t="shared" ca="1" si="3"/>
        <v>0.30389387162696274</v>
      </c>
      <c r="L117" s="25"/>
    </row>
    <row r="118" spans="1:12" x14ac:dyDescent="0.2">
      <c r="A118" s="24">
        <v>19</v>
      </c>
      <c r="B118" s="24">
        <v>1</v>
      </c>
      <c r="C118" s="24">
        <f ca="1"/>
        <v>29</v>
      </c>
      <c r="D118" s="25">
        <f ca="1"/>
        <v>20.657555830168075</v>
      </c>
      <c r="E118" s="25">
        <f t="shared" ca="1" si="2"/>
        <v>1.6575558301680751</v>
      </c>
      <c r="G118" s="25">
        <f t="shared" ca="1" si="3"/>
        <v>0.13246320078694085</v>
      </c>
      <c r="L118" s="25"/>
    </row>
    <row r="119" spans="1:12" x14ac:dyDescent="0.2">
      <c r="A119" s="24">
        <v>20</v>
      </c>
      <c r="B119" s="24">
        <v>1</v>
      </c>
      <c r="C119" s="24">
        <f ca="1"/>
        <v>28</v>
      </c>
      <c r="D119" s="25">
        <f ca="1"/>
        <v>19.974336718516017</v>
      </c>
      <c r="E119" s="25">
        <f t="shared" ca="1" si="2"/>
        <v>-2.5663281483982558E-2</v>
      </c>
      <c r="G119" s="25">
        <f t="shared" ca="1" si="3"/>
        <v>0.31915849397187074</v>
      </c>
      <c r="L119" s="25"/>
    </row>
    <row r="120" spans="1:12" x14ac:dyDescent="0.2">
      <c r="A120" s="24">
        <v>20</v>
      </c>
      <c r="B120" s="24">
        <v>1</v>
      </c>
      <c r="C120" s="24">
        <f ca="1"/>
        <v>27</v>
      </c>
      <c r="D120" s="25">
        <f ca="1"/>
        <v>19.291117606863956</v>
      </c>
      <c r="E120" s="25">
        <f t="shared" ca="1" si="2"/>
        <v>-0.70888239313604373</v>
      </c>
      <c r="G120" s="25">
        <f t="shared" ca="1" si="3"/>
        <v>0.2717877911689337</v>
      </c>
      <c r="L120" s="25"/>
    </row>
    <row r="121" spans="1:12" x14ac:dyDescent="0.2">
      <c r="A121" s="24">
        <v>17</v>
      </c>
      <c r="B121" s="24">
        <v>1</v>
      </c>
      <c r="C121" s="24">
        <f ca="1"/>
        <v>24</v>
      </c>
      <c r="D121" s="25">
        <f ca="1"/>
        <v>17.241460271907776</v>
      </c>
      <c r="E121" s="25">
        <f t="shared" ca="1" si="2"/>
        <v>0.2414602719077763</v>
      </c>
      <c r="G121" s="25">
        <f t="shared" ca="1" si="3"/>
        <v>0.31332258364370175</v>
      </c>
      <c r="L121" s="25"/>
    </row>
    <row r="122" spans="1:12" x14ac:dyDescent="0.2">
      <c r="A122" s="24">
        <v>16</v>
      </c>
      <c r="B122" s="24">
        <v>1</v>
      </c>
      <c r="C122" s="24">
        <f ca="1"/>
        <v>24</v>
      </c>
      <c r="D122" s="25">
        <f ca="1"/>
        <v>17.241460271907776</v>
      </c>
      <c r="E122" s="25">
        <f t="shared" ca="1" si="2"/>
        <v>1.2414602719077763</v>
      </c>
      <c r="G122" s="25">
        <f t="shared" ca="1" si="3"/>
        <v>0.19489962071960723</v>
      </c>
      <c r="L122" s="25"/>
    </row>
    <row r="123" spans="1:12" x14ac:dyDescent="0.2">
      <c r="A123" s="24">
        <v>17</v>
      </c>
      <c r="B123" s="24">
        <v>1</v>
      </c>
      <c r="C123" s="24">
        <f ca="1"/>
        <v>24</v>
      </c>
      <c r="D123" s="25">
        <f ca="1"/>
        <v>17.241460271907776</v>
      </c>
      <c r="E123" s="25">
        <f t="shared" ca="1" si="2"/>
        <v>0.2414602719077763</v>
      </c>
      <c r="G123" s="25">
        <f t="shared" ca="1" si="3"/>
        <v>0.31332258364370175</v>
      </c>
      <c r="L123" s="25"/>
    </row>
    <row r="124" spans="1:12" x14ac:dyDescent="0.2">
      <c r="A124" s="24">
        <v>17</v>
      </c>
      <c r="B124" s="24">
        <v>1</v>
      </c>
      <c r="C124" s="24">
        <f ca="1"/>
        <v>22</v>
      </c>
      <c r="D124" s="25">
        <f ca="1"/>
        <v>15.875022048603658</v>
      </c>
      <c r="E124" s="25">
        <f t="shared" ca="1" si="2"/>
        <v>-1.1249779513963425</v>
      </c>
      <c r="G124" s="25">
        <f t="shared" ca="1" si="3"/>
        <v>0.21288069180319472</v>
      </c>
      <c r="L124" s="25"/>
    </row>
    <row r="125" spans="1:12" x14ac:dyDescent="0.2">
      <c r="A125" s="24">
        <v>15</v>
      </c>
      <c r="B125" s="24">
        <v>1</v>
      </c>
      <c r="C125" s="24">
        <f ca="1"/>
        <v>19</v>
      </c>
      <c r="D125" s="25">
        <f ca="1"/>
        <v>13.825364713647479</v>
      </c>
      <c r="E125" s="25">
        <f t="shared" ca="1" si="2"/>
        <v>-1.1746352863525207</v>
      </c>
      <c r="G125" s="25">
        <f t="shared" ca="1" si="3"/>
        <v>0.20523871008550823</v>
      </c>
      <c r="L125" s="25"/>
    </row>
    <row r="126" spans="1:12" x14ac:dyDescent="0.2">
      <c r="A126" s="24">
        <v>15</v>
      </c>
      <c r="B126" s="24">
        <v>1</v>
      </c>
      <c r="C126" s="24">
        <f ca="1"/>
        <v>20</v>
      </c>
      <c r="D126" s="25">
        <f ca="1"/>
        <v>14.508583825299539</v>
      </c>
      <c r="E126" s="25">
        <f t="shared" ca="1" si="2"/>
        <v>-0.49141617470046128</v>
      </c>
      <c r="G126" s="25">
        <f t="shared" ca="1" si="3"/>
        <v>0.29547583692562635</v>
      </c>
      <c r="L126" s="25"/>
    </row>
    <row r="127" spans="1:12" x14ac:dyDescent="0.2">
      <c r="A127" s="24">
        <v>14</v>
      </c>
      <c r="B127" s="24">
        <v>1</v>
      </c>
      <c r="C127" s="24">
        <f ca="1"/>
        <v>17</v>
      </c>
      <c r="D127" s="25">
        <f ca="1"/>
        <v>12.458926490343359</v>
      </c>
      <c r="E127" s="25">
        <f t="shared" ca="1" si="2"/>
        <v>-1.5410735096566412</v>
      </c>
      <c r="G127" s="25">
        <f t="shared" ca="1" si="3"/>
        <v>0.14924443441661395</v>
      </c>
      <c r="L127" s="25"/>
    </row>
    <row r="128" spans="1:12" x14ac:dyDescent="0.2">
      <c r="A128" s="24">
        <v>9</v>
      </c>
      <c r="B128" s="24">
        <v>1</v>
      </c>
      <c r="C128" s="24">
        <f ca="1"/>
        <v>12</v>
      </c>
      <c r="D128" s="25">
        <f ca="1"/>
        <v>9.04283093208306</v>
      </c>
      <c r="E128" s="25">
        <f t="shared" ca="1" si="2"/>
        <v>4.2830932083059992E-2</v>
      </c>
      <c r="G128" s="25">
        <f t="shared" ca="1" si="3"/>
        <v>0.31903836846290684</v>
      </c>
      <c r="L128" s="25"/>
    </row>
    <row r="129" spans="1:12" x14ac:dyDescent="0.2">
      <c r="A129" s="24">
        <v>14</v>
      </c>
      <c r="B129" s="24">
        <v>1</v>
      </c>
      <c r="C129" s="24">
        <f ca="1"/>
        <v>19</v>
      </c>
      <c r="D129" s="25">
        <f ca="1"/>
        <v>13.825364713647479</v>
      </c>
      <c r="E129" s="25">
        <f t="shared" ca="1" si="2"/>
        <v>-0.17463528635252068</v>
      </c>
      <c r="G129" s="25">
        <f t="shared" ca="1" si="3"/>
        <v>0.31612416936198534</v>
      </c>
      <c r="L129" s="25"/>
    </row>
    <row r="130" spans="1:12" x14ac:dyDescent="0.2">
      <c r="A130" s="24">
        <v>13</v>
      </c>
      <c r="B130" s="24">
        <v>1</v>
      </c>
      <c r="C130" s="24">
        <f ca="1"/>
        <v>18</v>
      </c>
      <c r="D130" s="25">
        <f ca="1"/>
        <v>13.142145601995418</v>
      </c>
      <c r="E130" s="25">
        <f t="shared" ca="1" si="2"/>
        <v>0.14214560199541815</v>
      </c>
      <c r="G130" s="25">
        <f t="shared" ca="1" si="3"/>
        <v>0.31716750413300532</v>
      </c>
      <c r="L130" s="25"/>
    </row>
    <row r="131" spans="1:12" x14ac:dyDescent="0.2">
      <c r="A131" s="24">
        <v>11</v>
      </c>
      <c r="B131" s="24">
        <v>1</v>
      </c>
      <c r="C131" s="24">
        <f ca="1"/>
        <v>14</v>
      </c>
      <c r="D131" s="25">
        <f ca="1"/>
        <v>10.409269155387181</v>
      </c>
      <c r="E131" s="25">
        <f t="shared" ref="E131:E194" ca="1" si="4">D131-A131</f>
        <v>-0.59073084461281944</v>
      </c>
      <c r="G131" s="25">
        <f t="shared" ref="G131:G194" ca="1" si="5">_xlfn.NORM.DIST(E131,0,$F$2,FALSE)</f>
        <v>0.28548233893943797</v>
      </c>
      <c r="L131" s="25"/>
    </row>
    <row r="132" spans="1:12" x14ac:dyDescent="0.2">
      <c r="A132" s="24">
        <v>11</v>
      </c>
      <c r="B132" s="24">
        <v>1</v>
      </c>
      <c r="C132" s="24">
        <f ca="1"/>
        <v>15</v>
      </c>
      <c r="D132" s="25">
        <f ca="1"/>
        <v>11.09248826703924</v>
      </c>
      <c r="E132" s="25">
        <f t="shared" ca="1" si="4"/>
        <v>9.2488267039239958E-2</v>
      </c>
      <c r="G132" s="25">
        <f t="shared" ca="1" si="5"/>
        <v>0.31835277839425191</v>
      </c>
      <c r="L132" s="25"/>
    </row>
    <row r="133" spans="1:12" x14ac:dyDescent="0.2">
      <c r="A133" s="24">
        <v>12</v>
      </c>
      <c r="B133" s="24">
        <v>1</v>
      </c>
      <c r="C133" s="24">
        <f ca="1"/>
        <v>18</v>
      </c>
      <c r="D133" s="25">
        <f ca="1"/>
        <v>13.142145601995418</v>
      </c>
      <c r="E133" s="25">
        <f t="shared" ca="1" si="4"/>
        <v>1.1421456019954181</v>
      </c>
      <c r="G133" s="25">
        <f t="shared" ca="1" si="5"/>
        <v>0.21024457151414655</v>
      </c>
      <c r="L133" s="25"/>
    </row>
    <row r="134" spans="1:12" x14ac:dyDescent="0.2">
      <c r="A134" s="24">
        <v>12</v>
      </c>
      <c r="B134" s="24">
        <v>1</v>
      </c>
      <c r="C134" s="24">
        <f ca="1"/>
        <v>18</v>
      </c>
      <c r="D134" s="25">
        <f ca="1"/>
        <v>13.142145601995418</v>
      </c>
      <c r="E134" s="25">
        <f t="shared" ca="1" si="4"/>
        <v>1.1421456019954181</v>
      </c>
      <c r="G134" s="25">
        <f t="shared" ca="1" si="5"/>
        <v>0.21024457151414655</v>
      </c>
      <c r="L134" s="25"/>
    </row>
    <row r="135" spans="1:12" x14ac:dyDescent="0.2">
      <c r="A135" s="24">
        <v>11</v>
      </c>
      <c r="B135" s="24">
        <v>1</v>
      </c>
      <c r="C135" s="24">
        <f ca="1"/>
        <v>15</v>
      </c>
      <c r="D135" s="25">
        <f ca="1"/>
        <v>11.09248826703924</v>
      </c>
      <c r="E135" s="25">
        <f t="shared" ca="1" si="4"/>
        <v>9.2488267039239958E-2</v>
      </c>
      <c r="G135" s="25">
        <f t="shared" ca="1" si="5"/>
        <v>0.31835277839425191</v>
      </c>
      <c r="L135" s="25"/>
    </row>
    <row r="136" spans="1:12" x14ac:dyDescent="0.2">
      <c r="A136" s="24">
        <v>11</v>
      </c>
      <c r="B136" s="24">
        <v>1</v>
      </c>
      <c r="C136" s="24">
        <f ca="1"/>
        <v>17</v>
      </c>
      <c r="D136" s="25">
        <f ca="1"/>
        <v>12.458926490343359</v>
      </c>
      <c r="E136" s="25">
        <f t="shared" ca="1" si="4"/>
        <v>1.4589264903433588</v>
      </c>
      <c r="G136" s="25">
        <f t="shared" ca="1" si="5"/>
        <v>0.16149629011123415</v>
      </c>
      <c r="L136" s="25"/>
    </row>
    <row r="137" spans="1:12" x14ac:dyDescent="0.2">
      <c r="A137" s="24">
        <v>11</v>
      </c>
      <c r="B137" s="24">
        <v>1</v>
      </c>
      <c r="C137" s="24">
        <f ca="1"/>
        <v>16</v>
      </c>
      <c r="D137" s="25">
        <f ca="1"/>
        <v>11.775707378691299</v>
      </c>
      <c r="E137" s="25">
        <f t="shared" ca="1" si="4"/>
        <v>0.77570737869129935</v>
      </c>
      <c r="G137" s="25">
        <f t="shared" ca="1" si="5"/>
        <v>0.26329124156712214</v>
      </c>
      <c r="L137" s="25"/>
    </row>
    <row r="138" spans="1:12" x14ac:dyDescent="0.2">
      <c r="A138" s="24">
        <v>12</v>
      </c>
      <c r="B138" s="24">
        <v>1</v>
      </c>
      <c r="C138" s="24">
        <f ca="1"/>
        <v>18</v>
      </c>
      <c r="D138" s="25">
        <f ca="1"/>
        <v>13.142145601995418</v>
      </c>
      <c r="E138" s="25">
        <f t="shared" ca="1" si="4"/>
        <v>1.1421456019954181</v>
      </c>
      <c r="G138" s="25">
        <f t="shared" ca="1" si="5"/>
        <v>0.21024457151414655</v>
      </c>
      <c r="L138" s="25"/>
    </row>
    <row r="139" spans="1:12" x14ac:dyDescent="0.2">
      <c r="A139" s="24">
        <v>14</v>
      </c>
      <c r="B139" s="24">
        <v>1</v>
      </c>
      <c r="C139" s="24">
        <f ca="1"/>
        <v>17</v>
      </c>
      <c r="D139" s="25">
        <f ca="1"/>
        <v>12.458926490343359</v>
      </c>
      <c r="E139" s="25">
        <f t="shared" ca="1" si="4"/>
        <v>-1.5410735096566412</v>
      </c>
      <c r="G139" s="25">
        <f t="shared" ca="1" si="5"/>
        <v>0.14924443441661395</v>
      </c>
      <c r="L139" s="25"/>
    </row>
    <row r="140" spans="1:12" x14ac:dyDescent="0.2">
      <c r="A140" s="24">
        <v>13</v>
      </c>
      <c r="B140" s="24">
        <v>1</v>
      </c>
      <c r="C140" s="24">
        <f ca="1"/>
        <v>19</v>
      </c>
      <c r="D140" s="25">
        <f ca="1"/>
        <v>13.825364713647479</v>
      </c>
      <c r="E140" s="25">
        <f t="shared" ca="1" si="4"/>
        <v>0.82536471364747932</v>
      </c>
      <c r="G140" s="25">
        <f t="shared" ca="1" si="5"/>
        <v>0.25667424064304967</v>
      </c>
      <c r="L140" s="25"/>
    </row>
    <row r="141" spans="1:12" x14ac:dyDescent="0.2">
      <c r="A141" s="24">
        <v>13</v>
      </c>
      <c r="B141" s="24">
        <v>1</v>
      </c>
      <c r="C141" s="24">
        <f ca="1"/>
        <v>19</v>
      </c>
      <c r="D141" s="25">
        <f ca="1"/>
        <v>13.825364713647479</v>
      </c>
      <c r="E141" s="25">
        <f t="shared" ca="1" si="4"/>
        <v>0.82536471364747932</v>
      </c>
      <c r="G141" s="25">
        <f t="shared" ca="1" si="5"/>
        <v>0.25667424064304967</v>
      </c>
      <c r="L141" s="25"/>
    </row>
    <row r="142" spans="1:12" x14ac:dyDescent="0.2">
      <c r="A142" s="24">
        <v>13</v>
      </c>
      <c r="B142" s="24">
        <v>1</v>
      </c>
      <c r="C142" s="24">
        <f ca="1"/>
        <v>17</v>
      </c>
      <c r="D142" s="25">
        <f ca="1"/>
        <v>12.458926490343359</v>
      </c>
      <c r="E142" s="25">
        <f t="shared" ca="1" si="4"/>
        <v>-0.54107350965664125</v>
      </c>
      <c r="G142" s="25">
        <f t="shared" ca="1" si="5"/>
        <v>0.29066547731752662</v>
      </c>
      <c r="L142" s="25"/>
    </row>
    <row r="143" spans="1:12" x14ac:dyDescent="0.2">
      <c r="A143" s="24">
        <v>21</v>
      </c>
      <c r="B143" s="24">
        <v>1</v>
      </c>
      <c r="C143" s="24">
        <f ca="1"/>
        <v>29</v>
      </c>
      <c r="D143" s="25">
        <f ca="1"/>
        <v>20.657555830168075</v>
      </c>
      <c r="E143" s="25">
        <f t="shared" ca="1" si="4"/>
        <v>-0.34244416983192494</v>
      </c>
      <c r="G143" s="25">
        <f t="shared" ca="1" si="5"/>
        <v>0.30746337812452051</v>
      </c>
      <c r="L143" s="25"/>
    </row>
    <row r="144" spans="1:12" x14ac:dyDescent="0.2">
      <c r="A144" s="24">
        <v>19</v>
      </c>
      <c r="B144" s="24">
        <v>1</v>
      </c>
      <c r="C144" s="24">
        <f ca="1"/>
        <v>27</v>
      </c>
      <c r="D144" s="25">
        <f ca="1"/>
        <v>19.291117606863956</v>
      </c>
      <c r="E144" s="25">
        <f t="shared" ca="1" si="4"/>
        <v>0.29111760686395627</v>
      </c>
      <c r="G144" s="25">
        <f t="shared" ca="1" si="5"/>
        <v>0.31068098494392388</v>
      </c>
      <c r="L144" s="25"/>
    </row>
    <row r="145" spans="1:12" x14ac:dyDescent="0.2">
      <c r="A145" s="24">
        <v>23</v>
      </c>
      <c r="B145" s="24">
        <v>1</v>
      </c>
      <c r="C145" s="24">
        <f ca="1"/>
        <v>31</v>
      </c>
      <c r="D145" s="25">
        <f ca="1"/>
        <v>22.023994053472194</v>
      </c>
      <c r="E145" s="25">
        <f t="shared" ca="1" si="4"/>
        <v>-0.97600594652780615</v>
      </c>
      <c r="G145" s="25">
        <f t="shared" ca="1" si="5"/>
        <v>0.23531690641077893</v>
      </c>
      <c r="L145" s="25"/>
    </row>
    <row r="146" spans="1:12" x14ac:dyDescent="0.2">
      <c r="A146" s="24">
        <v>23</v>
      </c>
      <c r="B146" s="24">
        <v>1</v>
      </c>
      <c r="C146" s="24">
        <f ca="1"/>
        <v>32</v>
      </c>
      <c r="D146" s="25">
        <f ca="1"/>
        <v>22.707213165124255</v>
      </c>
      <c r="E146" s="25">
        <f t="shared" ca="1" si="4"/>
        <v>-0.29278683487574497</v>
      </c>
      <c r="G146" s="25">
        <f t="shared" ca="1" si="5"/>
        <v>0.31058405673494627</v>
      </c>
      <c r="L146" s="25"/>
    </row>
    <row r="147" spans="1:12" x14ac:dyDescent="0.2">
      <c r="A147" s="24">
        <v>19</v>
      </c>
      <c r="B147" s="24">
        <v>1</v>
      </c>
      <c r="C147" s="24">
        <f ca="1"/>
        <v>27</v>
      </c>
      <c r="D147" s="25">
        <f ca="1"/>
        <v>19.291117606863956</v>
      </c>
      <c r="E147" s="25">
        <f t="shared" ca="1" si="4"/>
        <v>0.29111760686395627</v>
      </c>
      <c r="G147" s="25">
        <f t="shared" ca="1" si="5"/>
        <v>0.31068098494392388</v>
      </c>
      <c r="L147" s="25"/>
    </row>
    <row r="148" spans="1:12" x14ac:dyDescent="0.2">
      <c r="A148" s="24">
        <v>19</v>
      </c>
      <c r="B148" s="24">
        <v>1</v>
      </c>
      <c r="C148" s="24">
        <f ca="1"/>
        <v>26</v>
      </c>
      <c r="D148" s="25">
        <f ca="1"/>
        <v>18.607898495211895</v>
      </c>
      <c r="E148" s="25">
        <f t="shared" ca="1" si="4"/>
        <v>-0.3921015047881049</v>
      </c>
      <c r="G148" s="25">
        <f t="shared" ca="1" si="5"/>
        <v>0.30389387162696274</v>
      </c>
      <c r="L148" s="25"/>
    </row>
    <row r="149" spans="1:12" x14ac:dyDescent="0.2">
      <c r="A149" s="24">
        <v>18</v>
      </c>
      <c r="B149" s="24">
        <v>1</v>
      </c>
      <c r="C149" s="24">
        <f ca="1"/>
        <v>26</v>
      </c>
      <c r="D149" s="25">
        <f ca="1"/>
        <v>18.607898495211895</v>
      </c>
      <c r="E149" s="25">
        <f t="shared" ca="1" si="4"/>
        <v>0.6078984952118951</v>
      </c>
      <c r="G149" s="25">
        <f t="shared" ca="1" si="5"/>
        <v>0.28360781451993688</v>
      </c>
      <c r="L149" s="25"/>
    </row>
    <row r="150" spans="1:12" x14ac:dyDescent="0.2">
      <c r="A150" s="24">
        <v>19</v>
      </c>
      <c r="B150" s="24">
        <v>1</v>
      </c>
      <c r="C150" s="24">
        <f ca="1"/>
        <v>25</v>
      </c>
      <c r="D150" s="25">
        <f ca="1"/>
        <v>17.924679383559837</v>
      </c>
      <c r="E150" s="25">
        <f t="shared" ca="1" si="4"/>
        <v>-1.0753206164401625</v>
      </c>
      <c r="G150" s="25">
        <f t="shared" ca="1" si="5"/>
        <v>0.22045887184038612</v>
      </c>
      <c r="L150" s="25"/>
    </row>
    <row r="151" spans="1:12" x14ac:dyDescent="0.2">
      <c r="A151" s="24">
        <v>19</v>
      </c>
      <c r="B151" s="24">
        <v>1</v>
      </c>
      <c r="C151" s="24">
        <f ca="1"/>
        <v>25</v>
      </c>
      <c r="D151" s="25">
        <f ca="1"/>
        <v>17.924679383559837</v>
      </c>
      <c r="E151" s="25">
        <f t="shared" ca="1" si="4"/>
        <v>-1.0753206164401625</v>
      </c>
      <c r="G151" s="25">
        <f t="shared" ca="1" si="5"/>
        <v>0.22045887184038612</v>
      </c>
      <c r="L151" s="25"/>
    </row>
    <row r="152" spans="1:12" x14ac:dyDescent="0.2">
      <c r="A152" s="24">
        <v>14</v>
      </c>
      <c r="B152" s="24">
        <v>1</v>
      </c>
      <c r="C152" s="24">
        <f ca="1"/>
        <v>17</v>
      </c>
      <c r="D152" s="25">
        <f ca="1"/>
        <v>12.458926490343359</v>
      </c>
      <c r="E152" s="25">
        <f t="shared" ca="1" si="4"/>
        <v>-1.5410735096566412</v>
      </c>
      <c r="G152" s="25">
        <f t="shared" ca="1" si="5"/>
        <v>0.14924443441661395</v>
      </c>
      <c r="L152" s="25"/>
    </row>
    <row r="153" spans="1:12" x14ac:dyDescent="0.2">
      <c r="A153" s="24">
        <v>15</v>
      </c>
      <c r="B153" s="24">
        <v>1</v>
      </c>
      <c r="C153" s="24">
        <f ca="1"/>
        <v>17</v>
      </c>
      <c r="D153" s="25">
        <f ca="1"/>
        <v>12.458926490343359</v>
      </c>
      <c r="E153" s="25">
        <f t="shared" ca="1" si="4"/>
        <v>-2.5410735096566412</v>
      </c>
      <c r="G153" s="25">
        <f t="shared" ca="1" si="5"/>
        <v>4.0395128664178985E-2</v>
      </c>
      <c r="L153" s="25"/>
    </row>
    <row r="154" spans="1:12" x14ac:dyDescent="0.2">
      <c r="A154" s="24">
        <v>14</v>
      </c>
      <c r="B154" s="24">
        <v>1</v>
      </c>
      <c r="C154" s="24">
        <f ca="1"/>
        <v>20</v>
      </c>
      <c r="D154" s="25">
        <f ca="1"/>
        <v>14.508583825299539</v>
      </c>
      <c r="E154" s="25">
        <f t="shared" ca="1" si="4"/>
        <v>0.50858382529953872</v>
      </c>
      <c r="G154" s="25">
        <f t="shared" ca="1" si="5"/>
        <v>0.29385631906225068</v>
      </c>
      <c r="L154" s="25"/>
    </row>
    <row r="155" spans="1:12" x14ac:dyDescent="0.2">
      <c r="A155" s="24">
        <v>12</v>
      </c>
      <c r="B155" s="24">
        <v>1</v>
      </c>
      <c r="C155" s="24">
        <f ca="1"/>
        <v>18</v>
      </c>
      <c r="D155" s="25">
        <f ca="1"/>
        <v>13.142145601995418</v>
      </c>
      <c r="E155" s="25">
        <f t="shared" ca="1" si="4"/>
        <v>1.1421456019954181</v>
      </c>
      <c r="G155" s="25">
        <f t="shared" ca="1" si="5"/>
        <v>0.21024457151414655</v>
      </c>
      <c r="L155" s="25"/>
    </row>
    <row r="156" spans="1:12" x14ac:dyDescent="0.2">
      <c r="A156" s="24">
        <v>18</v>
      </c>
      <c r="B156" s="24">
        <v>1</v>
      </c>
      <c r="C156" s="24">
        <f ca="1"/>
        <v>26</v>
      </c>
      <c r="D156" s="25">
        <f ca="1"/>
        <v>18.607898495211895</v>
      </c>
      <c r="E156" s="25">
        <f t="shared" ca="1" si="4"/>
        <v>0.6078984952118951</v>
      </c>
      <c r="G156" s="25">
        <f t="shared" ca="1" si="5"/>
        <v>0.28360781451993688</v>
      </c>
      <c r="L156" s="25"/>
    </row>
    <row r="157" spans="1:12" x14ac:dyDescent="0.2">
      <c r="A157" s="24">
        <v>16</v>
      </c>
      <c r="B157" s="24">
        <v>1</v>
      </c>
      <c r="C157" s="24">
        <f ca="1"/>
        <v>26</v>
      </c>
      <c r="D157" s="25">
        <f ca="1"/>
        <v>18.607898495211895</v>
      </c>
      <c r="E157" s="25">
        <f t="shared" ca="1" si="4"/>
        <v>2.6078984952118951</v>
      </c>
      <c r="G157" s="25">
        <f t="shared" ca="1" si="5"/>
        <v>3.6181717224349638E-2</v>
      </c>
      <c r="L157" s="25"/>
    </row>
    <row r="158" spans="1:12" x14ac:dyDescent="0.2">
      <c r="A158" s="24">
        <v>17</v>
      </c>
      <c r="B158" s="24">
        <v>1</v>
      </c>
      <c r="C158" s="24">
        <f ca="1"/>
        <v>27</v>
      </c>
      <c r="D158" s="25">
        <f ca="1"/>
        <v>19.291117606863956</v>
      </c>
      <c r="E158" s="25">
        <f t="shared" ca="1" si="4"/>
        <v>2.2911176068639563</v>
      </c>
      <c r="G158" s="25">
        <f t="shared" ca="1" si="5"/>
        <v>5.9465162689867283E-2</v>
      </c>
      <c r="L158" s="25"/>
    </row>
    <row r="159" spans="1:12" x14ac:dyDescent="0.2">
      <c r="A159" s="24">
        <v>18</v>
      </c>
      <c r="B159" s="24">
        <v>1</v>
      </c>
      <c r="C159" s="24">
        <f ca="1"/>
        <v>28</v>
      </c>
      <c r="D159" s="25">
        <f ca="1"/>
        <v>19.974336718516017</v>
      </c>
      <c r="E159" s="25">
        <f t="shared" ca="1" si="4"/>
        <v>1.9743367185160174</v>
      </c>
      <c r="G159" s="25">
        <f t="shared" ca="1" si="5"/>
        <v>9.1649753525670924E-2</v>
      </c>
      <c r="L159" s="25"/>
    </row>
    <row r="160" spans="1:12" x14ac:dyDescent="0.2">
      <c r="A160" s="24">
        <v>16</v>
      </c>
      <c r="B160" s="24">
        <v>1</v>
      </c>
      <c r="C160" s="24">
        <f ca="1"/>
        <v>25</v>
      </c>
      <c r="D160" s="25">
        <f ca="1"/>
        <v>17.924679383559837</v>
      </c>
      <c r="E160" s="25">
        <f t="shared" ca="1" si="4"/>
        <v>1.9246793835598375</v>
      </c>
      <c r="G160" s="25">
        <f t="shared" ca="1" si="5"/>
        <v>9.7510391399401958E-2</v>
      </c>
      <c r="L160" s="25"/>
    </row>
    <row r="161" spans="1:12" x14ac:dyDescent="0.2">
      <c r="A161" s="24">
        <v>18</v>
      </c>
      <c r="B161" s="24">
        <v>1</v>
      </c>
      <c r="C161" s="24">
        <f ca="1"/>
        <v>25</v>
      </c>
      <c r="D161" s="25">
        <f ca="1"/>
        <v>17.924679383559837</v>
      </c>
      <c r="E161" s="25">
        <f t="shared" ca="1" si="4"/>
        <v>-7.5320616440162524E-2</v>
      </c>
      <c r="G161" s="25">
        <f t="shared" ca="1" si="5"/>
        <v>0.3186465302206829</v>
      </c>
      <c r="L161" s="25"/>
    </row>
    <row r="162" spans="1:12" x14ac:dyDescent="0.2">
      <c r="A162" s="24">
        <v>18</v>
      </c>
      <c r="B162" s="24">
        <v>1</v>
      </c>
      <c r="C162" s="24">
        <f ca="1"/>
        <v>24</v>
      </c>
      <c r="D162" s="25">
        <f ca="1"/>
        <v>17.241460271907776</v>
      </c>
      <c r="E162" s="25">
        <f t="shared" ca="1" si="4"/>
        <v>-0.7585397280922237</v>
      </c>
      <c r="G162" s="25">
        <f t="shared" ca="1" si="5"/>
        <v>0.2655208098682208</v>
      </c>
      <c r="L162" s="25"/>
    </row>
    <row r="163" spans="1:12" x14ac:dyDescent="0.2">
      <c r="A163" s="24">
        <v>20</v>
      </c>
      <c r="B163" s="24">
        <v>1</v>
      </c>
      <c r="C163" s="24">
        <f ca="1"/>
        <v>27</v>
      </c>
      <c r="D163" s="25">
        <f ca="1"/>
        <v>19.291117606863956</v>
      </c>
      <c r="E163" s="25">
        <f t="shared" ca="1" si="4"/>
        <v>-0.70888239313604373</v>
      </c>
      <c r="G163" s="25">
        <f t="shared" ca="1" si="5"/>
        <v>0.2717877911689337</v>
      </c>
      <c r="L163" s="25"/>
    </row>
    <row r="164" spans="1:12" x14ac:dyDescent="0.2">
      <c r="A164" s="24">
        <v>19</v>
      </c>
      <c r="B164" s="24">
        <v>1</v>
      </c>
      <c r="C164" s="24">
        <f ca="1"/>
        <v>25</v>
      </c>
      <c r="D164" s="25">
        <f ca="1"/>
        <v>17.924679383559837</v>
      </c>
      <c r="E164" s="25">
        <f t="shared" ca="1" si="4"/>
        <v>-1.0753206164401625</v>
      </c>
      <c r="G164" s="25">
        <f t="shared" ca="1" si="5"/>
        <v>0.22045887184038612</v>
      </c>
      <c r="L164" s="25"/>
    </row>
    <row r="165" spans="1:12" x14ac:dyDescent="0.2">
      <c r="A165" s="24">
        <v>20</v>
      </c>
      <c r="B165" s="24">
        <v>1</v>
      </c>
      <c r="C165" s="24">
        <f ca="1"/>
        <v>26</v>
      </c>
      <c r="D165" s="25">
        <f ca="1"/>
        <v>18.607898495211895</v>
      </c>
      <c r="E165" s="25">
        <f t="shared" ca="1" si="4"/>
        <v>-1.3921015047881049</v>
      </c>
      <c r="G165" s="25">
        <f t="shared" ca="1" si="5"/>
        <v>0.17165317899794366</v>
      </c>
      <c r="L165" s="25"/>
    </row>
    <row r="166" spans="1:12" x14ac:dyDescent="0.2">
      <c r="A166" s="24">
        <v>18</v>
      </c>
      <c r="B166" s="24">
        <v>1</v>
      </c>
      <c r="C166" s="24">
        <f ca="1"/>
        <v>23</v>
      </c>
      <c r="D166" s="25">
        <f ca="1"/>
        <v>16.558241160255715</v>
      </c>
      <c r="E166" s="25">
        <f t="shared" ca="1" si="4"/>
        <v>-1.4417588397442849</v>
      </c>
      <c r="G166" s="25">
        <f t="shared" ca="1" si="5"/>
        <v>0.16409158276943275</v>
      </c>
      <c r="L166" s="25"/>
    </row>
    <row r="167" spans="1:12" x14ac:dyDescent="0.2">
      <c r="A167" s="24">
        <v>21</v>
      </c>
      <c r="B167" s="24">
        <v>1</v>
      </c>
      <c r="C167" s="24">
        <f ca="1"/>
        <v>26</v>
      </c>
      <c r="D167" s="25">
        <f ca="1"/>
        <v>18.607898495211895</v>
      </c>
      <c r="E167" s="25">
        <f t="shared" ca="1" si="4"/>
        <v>-2.3921015047881049</v>
      </c>
      <c r="G167" s="25">
        <f t="shared" ca="1" si="5"/>
        <v>5.1110239922417852E-2</v>
      </c>
      <c r="L167" s="25"/>
    </row>
    <row r="168" spans="1:12" x14ac:dyDescent="0.2">
      <c r="A168" s="24">
        <v>19</v>
      </c>
      <c r="B168" s="24">
        <v>1</v>
      </c>
      <c r="C168" s="24">
        <f ca="1"/>
        <v>26</v>
      </c>
      <c r="D168" s="25">
        <f ca="1"/>
        <v>18.607898495211895</v>
      </c>
      <c r="E168" s="25">
        <f t="shared" ca="1" si="4"/>
        <v>-0.3921015047881049</v>
      </c>
      <c r="G168" s="25">
        <f t="shared" ca="1" si="5"/>
        <v>0.30389387162696274</v>
      </c>
      <c r="L168" s="25"/>
    </row>
    <row r="169" spans="1:12" x14ac:dyDescent="0.2">
      <c r="A169" s="24">
        <v>19</v>
      </c>
      <c r="B169" s="24">
        <v>1</v>
      </c>
      <c r="C169" s="24">
        <f ca="1"/>
        <v>26</v>
      </c>
      <c r="D169" s="25">
        <f ca="1"/>
        <v>18.607898495211895</v>
      </c>
      <c r="E169" s="25">
        <f t="shared" ca="1" si="4"/>
        <v>-0.3921015047881049</v>
      </c>
      <c r="G169" s="25">
        <f t="shared" ca="1" si="5"/>
        <v>0.30389387162696274</v>
      </c>
      <c r="L169" s="25"/>
    </row>
    <row r="170" spans="1:12" x14ac:dyDescent="0.2">
      <c r="A170" s="24">
        <v>19</v>
      </c>
      <c r="B170" s="24">
        <v>1</v>
      </c>
      <c r="C170" s="24">
        <f ca="1"/>
        <v>26</v>
      </c>
      <c r="D170" s="25">
        <f ca="1"/>
        <v>18.607898495211895</v>
      </c>
      <c r="E170" s="25">
        <f t="shared" ca="1" si="4"/>
        <v>-0.3921015047881049</v>
      </c>
      <c r="G170" s="25">
        <f t="shared" ca="1" si="5"/>
        <v>0.30389387162696274</v>
      </c>
      <c r="L170" s="25"/>
    </row>
    <row r="171" spans="1:12" x14ac:dyDescent="0.2">
      <c r="A171" s="24">
        <v>20</v>
      </c>
      <c r="B171" s="24">
        <v>1</v>
      </c>
      <c r="C171" s="24">
        <f ca="1"/>
        <v>25</v>
      </c>
      <c r="D171" s="25">
        <f ca="1"/>
        <v>17.924679383559837</v>
      </c>
      <c r="E171" s="25">
        <f t="shared" ca="1" si="4"/>
        <v>-2.0753206164401625</v>
      </c>
      <c r="G171" s="25">
        <f t="shared" ca="1" si="5"/>
        <v>8.0402976672096699E-2</v>
      </c>
      <c r="L171" s="25"/>
    </row>
    <row r="172" spans="1:12" x14ac:dyDescent="0.2">
      <c r="A172" s="24">
        <v>20</v>
      </c>
      <c r="B172" s="24">
        <v>1</v>
      </c>
      <c r="C172" s="24">
        <f ca="1"/>
        <v>27</v>
      </c>
      <c r="D172" s="25">
        <f ca="1"/>
        <v>19.291117606863956</v>
      </c>
      <c r="E172" s="25">
        <f t="shared" ca="1" si="4"/>
        <v>-0.70888239313604373</v>
      </c>
      <c r="G172" s="25">
        <f t="shared" ca="1" si="5"/>
        <v>0.2717877911689337</v>
      </c>
      <c r="L172" s="25"/>
    </row>
    <row r="173" spans="1:12" x14ac:dyDescent="0.2">
      <c r="A173" s="24">
        <v>19</v>
      </c>
      <c r="B173" s="24">
        <v>1</v>
      </c>
      <c r="C173" s="24">
        <f ca="1"/>
        <v>25</v>
      </c>
      <c r="D173" s="25">
        <f ca="1"/>
        <v>17.924679383559837</v>
      </c>
      <c r="E173" s="25">
        <f t="shared" ca="1" si="4"/>
        <v>-1.0753206164401625</v>
      </c>
      <c r="G173" s="25">
        <f t="shared" ca="1" si="5"/>
        <v>0.22045887184038612</v>
      </c>
      <c r="L173" s="25"/>
    </row>
    <row r="174" spans="1:12" x14ac:dyDescent="0.2">
      <c r="A174" s="24">
        <v>20</v>
      </c>
      <c r="B174" s="24">
        <v>1</v>
      </c>
      <c r="C174" s="24">
        <f ca="1"/>
        <v>27</v>
      </c>
      <c r="D174" s="25">
        <f ca="1"/>
        <v>19.291117606863956</v>
      </c>
      <c r="E174" s="25">
        <f t="shared" ca="1" si="4"/>
        <v>-0.70888239313604373</v>
      </c>
      <c r="G174" s="25">
        <f t="shared" ca="1" si="5"/>
        <v>0.2717877911689337</v>
      </c>
      <c r="L174" s="25"/>
    </row>
    <row r="175" spans="1:12" x14ac:dyDescent="0.2">
      <c r="A175" s="24">
        <v>15</v>
      </c>
      <c r="B175" s="24">
        <v>1</v>
      </c>
      <c r="C175" s="24">
        <f ca="1"/>
        <v>20</v>
      </c>
      <c r="D175" s="25">
        <f ca="1"/>
        <v>14.508583825299539</v>
      </c>
      <c r="E175" s="25">
        <f t="shared" ca="1" si="4"/>
        <v>-0.49141617470046128</v>
      </c>
      <c r="G175" s="25">
        <f t="shared" ca="1" si="5"/>
        <v>0.29547583692562635</v>
      </c>
      <c r="L175" s="25"/>
    </row>
    <row r="176" spans="1:12" x14ac:dyDescent="0.2">
      <c r="A176" s="24">
        <v>16</v>
      </c>
      <c r="B176" s="24">
        <v>1</v>
      </c>
      <c r="C176" s="24">
        <f ca="1"/>
        <v>20</v>
      </c>
      <c r="D176" s="25">
        <f ca="1"/>
        <v>14.508583825299539</v>
      </c>
      <c r="E176" s="25">
        <f t="shared" ca="1" si="4"/>
        <v>-1.4914161747004613</v>
      </c>
      <c r="G176" s="25">
        <f t="shared" ca="1" si="5"/>
        <v>0.15661561802916329</v>
      </c>
      <c r="L176" s="25"/>
    </row>
    <row r="177" spans="1:12" x14ac:dyDescent="0.2">
      <c r="A177" s="24">
        <v>15</v>
      </c>
      <c r="B177" s="24">
        <v>1</v>
      </c>
      <c r="C177" s="24">
        <f ca="1"/>
        <v>19</v>
      </c>
      <c r="D177" s="25">
        <f ca="1"/>
        <v>13.825364713647479</v>
      </c>
      <c r="E177" s="25">
        <f t="shared" ca="1" si="4"/>
        <v>-1.1746352863525207</v>
      </c>
      <c r="G177" s="25">
        <f t="shared" ca="1" si="5"/>
        <v>0.20523871008550823</v>
      </c>
      <c r="L177" s="25"/>
    </row>
    <row r="178" spans="1:12" x14ac:dyDescent="0.2">
      <c r="A178" s="24">
        <v>15</v>
      </c>
      <c r="B178" s="24">
        <v>1</v>
      </c>
      <c r="C178" s="24">
        <f ca="1"/>
        <v>17</v>
      </c>
      <c r="D178" s="25">
        <f ca="1"/>
        <v>12.458926490343359</v>
      </c>
      <c r="E178" s="25">
        <f t="shared" ca="1" si="4"/>
        <v>-2.5410735096566412</v>
      </c>
      <c r="G178" s="25">
        <f t="shared" ca="1" si="5"/>
        <v>4.0395128664178985E-2</v>
      </c>
      <c r="L178" s="25"/>
    </row>
    <row r="179" spans="1:12" x14ac:dyDescent="0.2">
      <c r="A179" s="24">
        <v>16</v>
      </c>
      <c r="B179" s="24">
        <v>1</v>
      </c>
      <c r="C179" s="24">
        <f ca="1"/>
        <v>20</v>
      </c>
      <c r="D179" s="25">
        <f ca="1"/>
        <v>14.508583825299539</v>
      </c>
      <c r="E179" s="25">
        <f t="shared" ca="1" si="4"/>
        <v>-1.4914161747004613</v>
      </c>
      <c r="G179" s="25">
        <f t="shared" ca="1" si="5"/>
        <v>0.15661561802916329</v>
      </c>
      <c r="L179" s="25"/>
    </row>
    <row r="180" spans="1:12" x14ac:dyDescent="0.2">
      <c r="A180" s="24">
        <v>14</v>
      </c>
      <c r="B180" s="24">
        <v>1</v>
      </c>
      <c r="C180" s="24">
        <f ca="1"/>
        <v>17</v>
      </c>
      <c r="D180" s="25">
        <f ca="1"/>
        <v>12.458926490343359</v>
      </c>
      <c r="E180" s="25">
        <f t="shared" ca="1" si="4"/>
        <v>-1.5410735096566412</v>
      </c>
      <c r="G180" s="25">
        <f t="shared" ca="1" si="5"/>
        <v>0.14924443441661395</v>
      </c>
      <c r="L180" s="25"/>
    </row>
    <row r="181" spans="1:12" x14ac:dyDescent="0.2">
      <c r="A181" s="24">
        <v>21</v>
      </c>
      <c r="B181" s="24">
        <v>1</v>
      </c>
      <c r="C181" s="24">
        <f ca="1"/>
        <v>29</v>
      </c>
      <c r="D181" s="25">
        <f ca="1"/>
        <v>20.657555830168075</v>
      </c>
      <c r="E181" s="25">
        <f t="shared" ca="1" si="4"/>
        <v>-0.34244416983192494</v>
      </c>
      <c r="G181" s="25">
        <f t="shared" ca="1" si="5"/>
        <v>0.30746337812452051</v>
      </c>
      <c r="L181" s="25"/>
    </row>
    <row r="182" spans="1:12" x14ac:dyDescent="0.2">
      <c r="A182" s="24">
        <v>21</v>
      </c>
      <c r="B182" s="24">
        <v>1</v>
      </c>
      <c r="C182" s="24">
        <f ca="1"/>
        <v>27</v>
      </c>
      <c r="D182" s="25">
        <f ca="1"/>
        <v>19.291117606863956</v>
      </c>
      <c r="E182" s="25">
        <f t="shared" ca="1" si="4"/>
        <v>-1.7088823931360437</v>
      </c>
      <c r="G182" s="25">
        <f t="shared" ca="1" si="5"/>
        <v>0.12533471414208935</v>
      </c>
      <c r="L182" s="25"/>
    </row>
    <row r="183" spans="1:12" x14ac:dyDescent="0.2">
      <c r="A183" s="24">
        <v>21</v>
      </c>
      <c r="B183" s="24">
        <v>1</v>
      </c>
      <c r="C183" s="24">
        <f ca="1"/>
        <v>31</v>
      </c>
      <c r="D183" s="25">
        <f ca="1"/>
        <v>22.023994053472194</v>
      </c>
      <c r="E183" s="25">
        <f t="shared" ca="1" si="4"/>
        <v>1.0239940534721939</v>
      </c>
      <c r="G183" s="25">
        <f t="shared" ca="1" si="5"/>
        <v>0.22819645484299309</v>
      </c>
      <c r="L183" s="25"/>
    </row>
    <row r="184" spans="1:12" x14ac:dyDescent="0.2">
      <c r="A184" s="24">
        <v>21</v>
      </c>
      <c r="B184" s="24">
        <v>1</v>
      </c>
      <c r="C184" s="24">
        <f ca="1"/>
        <v>31</v>
      </c>
      <c r="D184" s="25">
        <f ca="1"/>
        <v>22.023994053472194</v>
      </c>
      <c r="E184" s="25">
        <f t="shared" ca="1" si="4"/>
        <v>1.0239940534721939</v>
      </c>
      <c r="G184" s="25">
        <f t="shared" ca="1" si="5"/>
        <v>0.22819645484299309</v>
      </c>
      <c r="L184" s="25"/>
    </row>
    <row r="185" spans="1:12" x14ac:dyDescent="0.2">
      <c r="A185" s="24">
        <v>18</v>
      </c>
      <c r="B185" s="24">
        <v>1</v>
      </c>
      <c r="C185" s="24">
        <f ca="1"/>
        <v>26</v>
      </c>
      <c r="D185" s="25">
        <f ca="1"/>
        <v>18.607898495211895</v>
      </c>
      <c r="E185" s="25">
        <f t="shared" ca="1" si="4"/>
        <v>0.6078984952118951</v>
      </c>
      <c r="G185" s="25">
        <f t="shared" ca="1" si="5"/>
        <v>0.28360781451993688</v>
      </c>
      <c r="L185" s="25"/>
    </row>
    <row r="186" spans="1:12" x14ac:dyDescent="0.2">
      <c r="A186" s="24">
        <v>18</v>
      </c>
      <c r="B186" s="24">
        <v>1</v>
      </c>
      <c r="C186" s="24">
        <f ca="1"/>
        <v>26</v>
      </c>
      <c r="D186" s="25">
        <f ca="1"/>
        <v>18.607898495211895</v>
      </c>
      <c r="E186" s="25">
        <f t="shared" ca="1" si="4"/>
        <v>0.6078984952118951</v>
      </c>
      <c r="G186" s="25">
        <f t="shared" ca="1" si="5"/>
        <v>0.28360781451993688</v>
      </c>
      <c r="L186" s="25"/>
    </row>
    <row r="187" spans="1:12" x14ac:dyDescent="0.2">
      <c r="A187" s="24">
        <v>19</v>
      </c>
      <c r="B187" s="24">
        <v>1</v>
      </c>
      <c r="C187" s="24">
        <f ca="1"/>
        <v>28</v>
      </c>
      <c r="D187" s="25">
        <f ca="1"/>
        <v>19.974336718516017</v>
      </c>
      <c r="E187" s="25">
        <f t="shared" ca="1" si="4"/>
        <v>0.97433671851601744</v>
      </c>
      <c r="G187" s="25">
        <f t="shared" ca="1" si="5"/>
        <v>0.23556229359930655</v>
      </c>
      <c r="L187" s="25"/>
    </row>
    <row r="188" spans="1:12" x14ac:dyDescent="0.2">
      <c r="A188" s="24">
        <v>21</v>
      </c>
      <c r="B188" s="24">
        <v>1</v>
      </c>
      <c r="C188" s="24">
        <f ca="1"/>
        <v>27</v>
      </c>
      <c r="D188" s="25">
        <f ca="1"/>
        <v>19.291117606863956</v>
      </c>
      <c r="E188" s="25">
        <f t="shared" ca="1" si="4"/>
        <v>-1.7088823931360437</v>
      </c>
      <c r="G188" s="25">
        <f t="shared" ca="1" si="5"/>
        <v>0.12533471414208935</v>
      </c>
      <c r="L188" s="25"/>
    </row>
    <row r="189" spans="1:12" x14ac:dyDescent="0.2">
      <c r="A189" s="24">
        <v>21</v>
      </c>
      <c r="B189" s="24">
        <v>1</v>
      </c>
      <c r="C189" s="24">
        <f ca="1"/>
        <v>29</v>
      </c>
      <c r="D189" s="25">
        <f ca="1"/>
        <v>20.657555830168075</v>
      </c>
      <c r="E189" s="25">
        <f t="shared" ca="1" si="4"/>
        <v>-0.34244416983192494</v>
      </c>
      <c r="G189" s="25">
        <f t="shared" ca="1" si="5"/>
        <v>0.30746337812452051</v>
      </c>
      <c r="L189" s="25"/>
    </row>
    <row r="190" spans="1:12" x14ac:dyDescent="0.2">
      <c r="A190" s="24">
        <v>21</v>
      </c>
      <c r="B190" s="24">
        <v>1</v>
      </c>
      <c r="C190" s="24">
        <f ca="1"/>
        <v>31</v>
      </c>
      <c r="D190" s="25">
        <f ca="1"/>
        <v>22.023994053472194</v>
      </c>
      <c r="E190" s="25">
        <f t="shared" ca="1" si="4"/>
        <v>1.0239940534721939</v>
      </c>
      <c r="G190" s="25">
        <f t="shared" ca="1" si="5"/>
        <v>0.22819645484299309</v>
      </c>
      <c r="L190" s="25"/>
    </row>
    <row r="191" spans="1:12" x14ac:dyDescent="0.2">
      <c r="A191" s="24">
        <v>22</v>
      </c>
      <c r="B191" s="24">
        <v>1</v>
      </c>
      <c r="C191" s="24">
        <f ca="1"/>
        <v>31</v>
      </c>
      <c r="D191" s="25">
        <f ca="1"/>
        <v>22.023994053472194</v>
      </c>
      <c r="E191" s="25">
        <f t="shared" ca="1" si="4"/>
        <v>2.3994053472193855E-2</v>
      </c>
      <c r="G191" s="25">
        <f t="shared" ca="1" si="5"/>
        <v>0.31916696345814999</v>
      </c>
      <c r="L191" s="25"/>
    </row>
    <row r="192" spans="1:12" x14ac:dyDescent="0.2">
      <c r="A192" s="24">
        <v>18</v>
      </c>
      <c r="B192" s="24">
        <v>1</v>
      </c>
      <c r="C192" s="24">
        <f ca="1"/>
        <v>26</v>
      </c>
      <c r="D192" s="25">
        <f ca="1"/>
        <v>18.607898495211895</v>
      </c>
      <c r="E192" s="25">
        <f t="shared" ca="1" si="4"/>
        <v>0.6078984952118951</v>
      </c>
      <c r="G192" s="25">
        <f t="shared" ca="1" si="5"/>
        <v>0.28360781451993688</v>
      </c>
      <c r="L192" s="25"/>
    </row>
    <row r="193" spans="1:12" x14ac:dyDescent="0.2">
      <c r="A193" s="24">
        <v>18</v>
      </c>
      <c r="B193" s="24">
        <v>1</v>
      </c>
      <c r="C193" s="24">
        <f ca="1"/>
        <v>26</v>
      </c>
      <c r="D193" s="25">
        <f ca="1"/>
        <v>18.607898495211895</v>
      </c>
      <c r="E193" s="25">
        <f t="shared" ca="1" si="4"/>
        <v>0.6078984952118951</v>
      </c>
      <c r="G193" s="25">
        <f t="shared" ca="1" si="5"/>
        <v>0.28360781451993688</v>
      </c>
      <c r="L193" s="25"/>
    </row>
    <row r="194" spans="1:12" x14ac:dyDescent="0.2">
      <c r="A194" s="24">
        <v>18</v>
      </c>
      <c r="B194" s="24">
        <v>1</v>
      </c>
      <c r="C194" s="24">
        <f ca="1"/>
        <v>27</v>
      </c>
      <c r="D194" s="25">
        <f ca="1"/>
        <v>19.291117606863956</v>
      </c>
      <c r="E194" s="25">
        <f t="shared" ca="1" si="4"/>
        <v>1.2911176068639563</v>
      </c>
      <c r="G194" s="25">
        <f t="shared" ca="1" si="5"/>
        <v>0.18720849951963059</v>
      </c>
      <c r="L194" s="25"/>
    </row>
    <row r="195" spans="1:12" x14ac:dyDescent="0.2">
      <c r="A195" s="24">
        <v>24</v>
      </c>
      <c r="B195" s="24">
        <v>1</v>
      </c>
      <c r="C195" s="24">
        <f ca="1"/>
        <v>30</v>
      </c>
      <c r="D195" s="25">
        <f ca="1"/>
        <v>21.340774941820136</v>
      </c>
      <c r="E195" s="25">
        <f t="shared" ref="E195:E235" ca="1" si="6">D195-A195</f>
        <v>-2.6592250581798638</v>
      </c>
      <c r="G195" s="25">
        <f t="shared" ref="G195:G235" ca="1" si="7">_xlfn.NORM.DIST(E195,0,$F$2,FALSE)</f>
        <v>3.3181916685722804E-2</v>
      </c>
      <c r="L195" s="25"/>
    </row>
    <row r="196" spans="1:12" x14ac:dyDescent="0.2">
      <c r="A196" s="24">
        <v>24</v>
      </c>
      <c r="B196" s="24">
        <v>1</v>
      </c>
      <c r="C196" s="24">
        <f ca="1"/>
        <v>33</v>
      </c>
      <c r="D196" s="25">
        <f ca="1"/>
        <v>23.390432276776316</v>
      </c>
      <c r="E196" s="25">
        <f t="shared" ca="1" si="6"/>
        <v>-0.6095677232236838</v>
      </c>
      <c r="G196" s="25">
        <f t="shared" ca="1" si="7"/>
        <v>0.28342335743776725</v>
      </c>
      <c r="L196" s="25"/>
    </row>
    <row r="197" spans="1:12" x14ac:dyDescent="0.2">
      <c r="A197" s="24">
        <v>26</v>
      </c>
      <c r="B197" s="24">
        <v>1</v>
      </c>
      <c r="C197" s="24">
        <f ca="1"/>
        <v>35</v>
      </c>
      <c r="D197" s="25">
        <f ca="1"/>
        <v>24.756870500080435</v>
      </c>
      <c r="E197" s="25">
        <f t="shared" ca="1" si="6"/>
        <v>-1.243129499919565</v>
      </c>
      <c r="G197" s="25">
        <f t="shared" ca="1" si="7"/>
        <v>0.19464101454310373</v>
      </c>
      <c r="L197" s="25"/>
    </row>
    <row r="198" spans="1:12" x14ac:dyDescent="0.2">
      <c r="A198" s="24">
        <v>28</v>
      </c>
      <c r="B198" s="24">
        <v>1</v>
      </c>
      <c r="C198" s="24">
        <f ca="1"/>
        <v>37</v>
      </c>
      <c r="D198" s="25">
        <f ca="1"/>
        <v>26.123308723384554</v>
      </c>
      <c r="E198" s="25">
        <f t="shared" ca="1" si="6"/>
        <v>-1.8766912766154462</v>
      </c>
      <c r="G198" s="25">
        <f t="shared" ca="1" si="7"/>
        <v>0.10337466032027857</v>
      </c>
      <c r="L198" s="25"/>
    </row>
    <row r="199" spans="1:12" x14ac:dyDescent="0.2">
      <c r="A199" s="24">
        <v>26</v>
      </c>
      <c r="B199" s="24">
        <v>1</v>
      </c>
      <c r="C199" s="24">
        <f ca="1"/>
        <v>35</v>
      </c>
      <c r="D199" s="25">
        <f ca="1"/>
        <v>24.756870500080435</v>
      </c>
      <c r="E199" s="25">
        <f t="shared" ca="1" si="6"/>
        <v>-1.243129499919565</v>
      </c>
      <c r="G199" s="25">
        <f t="shared" ca="1" si="7"/>
        <v>0.19464101454310373</v>
      </c>
      <c r="L199" s="25"/>
    </row>
    <row r="200" spans="1:12" x14ac:dyDescent="0.2">
      <c r="A200" s="24">
        <v>11</v>
      </c>
      <c r="B200" s="24">
        <v>1</v>
      </c>
      <c r="C200" s="24">
        <f ca="1"/>
        <v>15</v>
      </c>
      <c r="D200" s="25">
        <f ca="1"/>
        <v>11.09248826703924</v>
      </c>
      <c r="E200" s="25">
        <f t="shared" ca="1" si="6"/>
        <v>9.2488267039239958E-2</v>
      </c>
      <c r="G200" s="25">
        <f t="shared" ca="1" si="7"/>
        <v>0.31835277839425191</v>
      </c>
      <c r="L200" s="25"/>
    </row>
    <row r="201" spans="1:12" x14ac:dyDescent="0.2">
      <c r="A201" s="24">
        <v>13</v>
      </c>
      <c r="B201" s="24">
        <v>1</v>
      </c>
      <c r="C201" s="24">
        <f ca="1"/>
        <v>18</v>
      </c>
      <c r="D201" s="25">
        <f ca="1"/>
        <v>13.142145601995418</v>
      </c>
      <c r="E201" s="25">
        <f t="shared" ca="1" si="6"/>
        <v>0.14214560199541815</v>
      </c>
      <c r="G201" s="25">
        <f t="shared" ca="1" si="7"/>
        <v>0.31716750413300532</v>
      </c>
      <c r="L201" s="25"/>
    </row>
    <row r="202" spans="1:12" x14ac:dyDescent="0.2">
      <c r="A202" s="24">
        <v>15</v>
      </c>
      <c r="B202" s="24">
        <v>1</v>
      </c>
      <c r="C202" s="24">
        <f ca="1"/>
        <v>20</v>
      </c>
      <c r="D202" s="25">
        <f ca="1"/>
        <v>14.508583825299539</v>
      </c>
      <c r="E202" s="25">
        <f t="shared" ca="1" si="6"/>
        <v>-0.49141617470046128</v>
      </c>
      <c r="G202" s="25">
        <f t="shared" ca="1" si="7"/>
        <v>0.29547583692562635</v>
      </c>
      <c r="L202" s="25"/>
    </row>
    <row r="203" spans="1:12" x14ac:dyDescent="0.2">
      <c r="A203" s="24">
        <v>16</v>
      </c>
      <c r="B203" s="24">
        <v>1</v>
      </c>
      <c r="C203" s="24">
        <f ca="1"/>
        <v>20</v>
      </c>
      <c r="D203" s="25">
        <f ca="1"/>
        <v>14.508583825299539</v>
      </c>
      <c r="E203" s="25">
        <f t="shared" ca="1" si="6"/>
        <v>-1.4914161747004613</v>
      </c>
      <c r="G203" s="25">
        <f t="shared" ca="1" si="7"/>
        <v>0.15661561802916329</v>
      </c>
      <c r="L203" s="25"/>
    </row>
    <row r="204" spans="1:12" x14ac:dyDescent="0.2">
      <c r="A204" s="24">
        <v>17</v>
      </c>
      <c r="B204" s="24">
        <v>1</v>
      </c>
      <c r="C204" s="24">
        <f ca="1"/>
        <v>22</v>
      </c>
      <c r="D204" s="25">
        <f ca="1"/>
        <v>15.875022048603658</v>
      </c>
      <c r="E204" s="25">
        <f t="shared" ca="1" si="6"/>
        <v>-1.1249779513963425</v>
      </c>
      <c r="G204" s="25">
        <f t="shared" ca="1" si="7"/>
        <v>0.21288069180319472</v>
      </c>
      <c r="L204" s="25"/>
    </row>
    <row r="205" spans="1:12" x14ac:dyDescent="0.2">
      <c r="A205" s="24">
        <v>15</v>
      </c>
      <c r="B205" s="24">
        <v>1</v>
      </c>
      <c r="C205" s="24">
        <f ca="1"/>
        <v>17</v>
      </c>
      <c r="D205" s="25">
        <f ca="1"/>
        <v>12.458926490343359</v>
      </c>
      <c r="E205" s="25">
        <f t="shared" ca="1" si="6"/>
        <v>-2.5410735096566412</v>
      </c>
      <c r="G205" s="25">
        <f t="shared" ca="1" si="7"/>
        <v>4.0395128664178985E-2</v>
      </c>
      <c r="L205" s="25"/>
    </row>
    <row r="206" spans="1:12" x14ac:dyDescent="0.2">
      <c r="A206" s="24">
        <v>15</v>
      </c>
      <c r="B206" s="24">
        <v>1</v>
      </c>
      <c r="C206" s="24">
        <f ca="1"/>
        <v>19</v>
      </c>
      <c r="D206" s="25">
        <f ca="1"/>
        <v>13.825364713647479</v>
      </c>
      <c r="E206" s="25">
        <f t="shared" ca="1" si="6"/>
        <v>-1.1746352863525207</v>
      </c>
      <c r="G206" s="25">
        <f t="shared" ca="1" si="7"/>
        <v>0.20523871008550823</v>
      </c>
      <c r="L206" s="25"/>
    </row>
    <row r="207" spans="1:12" x14ac:dyDescent="0.2">
      <c r="A207" s="24">
        <v>15</v>
      </c>
      <c r="B207" s="24">
        <v>1</v>
      </c>
      <c r="C207" s="24">
        <f ca="1"/>
        <v>18</v>
      </c>
      <c r="D207" s="25">
        <f ca="1"/>
        <v>13.142145601995418</v>
      </c>
      <c r="E207" s="25">
        <f t="shared" ca="1" si="6"/>
        <v>-1.8578543980045819</v>
      </c>
      <c r="G207" s="25">
        <f t="shared" ca="1" si="7"/>
        <v>0.10572920124505396</v>
      </c>
      <c r="L207" s="25"/>
    </row>
    <row r="208" spans="1:12" x14ac:dyDescent="0.2">
      <c r="A208" s="24">
        <v>16</v>
      </c>
      <c r="B208" s="24">
        <v>1</v>
      </c>
      <c r="C208" s="24">
        <f ca="1"/>
        <v>20</v>
      </c>
      <c r="D208" s="25">
        <f ca="1"/>
        <v>14.508583825299539</v>
      </c>
      <c r="E208" s="25">
        <f t="shared" ca="1" si="6"/>
        <v>-1.4914161747004613</v>
      </c>
      <c r="G208" s="25">
        <f t="shared" ca="1" si="7"/>
        <v>0.15661561802916329</v>
      </c>
      <c r="L208" s="25"/>
    </row>
    <row r="209" spans="1:12" x14ac:dyDescent="0.2">
      <c r="A209" s="24">
        <v>21</v>
      </c>
      <c r="B209" s="24">
        <v>1</v>
      </c>
      <c r="C209" s="24">
        <f ca="1"/>
        <v>29</v>
      </c>
      <c r="D209" s="25">
        <f ca="1"/>
        <v>20.657555830168075</v>
      </c>
      <c r="E209" s="25">
        <f t="shared" ca="1" si="6"/>
        <v>-0.34244416983192494</v>
      </c>
      <c r="G209" s="25">
        <f t="shared" ca="1" si="7"/>
        <v>0.30746337812452051</v>
      </c>
      <c r="L209" s="25"/>
    </row>
    <row r="210" spans="1:12" x14ac:dyDescent="0.2">
      <c r="A210" s="24">
        <v>19</v>
      </c>
      <c r="B210" s="24">
        <v>1</v>
      </c>
      <c r="C210" s="24">
        <f ca="1"/>
        <v>26</v>
      </c>
      <c r="D210" s="25">
        <f ca="1"/>
        <v>18.607898495211895</v>
      </c>
      <c r="E210" s="25">
        <f t="shared" ca="1" si="6"/>
        <v>-0.3921015047881049</v>
      </c>
      <c r="G210" s="25">
        <f t="shared" ca="1" si="7"/>
        <v>0.30389387162696274</v>
      </c>
      <c r="L210" s="25"/>
    </row>
    <row r="211" spans="1:12" x14ac:dyDescent="0.2">
      <c r="A211" s="24">
        <v>21</v>
      </c>
      <c r="B211" s="24">
        <v>1</v>
      </c>
      <c r="C211" s="24">
        <f ca="1"/>
        <v>29</v>
      </c>
      <c r="D211" s="25">
        <f ca="1"/>
        <v>20.657555830168075</v>
      </c>
      <c r="E211" s="25">
        <f t="shared" ca="1" si="6"/>
        <v>-0.34244416983192494</v>
      </c>
      <c r="G211" s="25">
        <f t="shared" ca="1" si="7"/>
        <v>0.30746337812452051</v>
      </c>
      <c r="L211" s="25"/>
    </row>
    <row r="212" spans="1:12" x14ac:dyDescent="0.2">
      <c r="A212" s="24">
        <v>22</v>
      </c>
      <c r="B212" s="24">
        <v>1</v>
      </c>
      <c r="C212" s="24">
        <f ca="1"/>
        <v>29</v>
      </c>
      <c r="D212" s="25">
        <f ca="1"/>
        <v>20.657555830168075</v>
      </c>
      <c r="E212" s="25">
        <f t="shared" ca="1" si="6"/>
        <v>-1.3424441698319249</v>
      </c>
      <c r="G212" s="25">
        <f t="shared" ca="1" si="7"/>
        <v>0.17927994451859014</v>
      </c>
      <c r="L212" s="25"/>
    </row>
    <row r="213" spans="1:12" x14ac:dyDescent="0.2">
      <c r="A213" s="24">
        <v>17</v>
      </c>
      <c r="B213" s="24">
        <v>1</v>
      </c>
      <c r="C213" s="24">
        <f ca="1"/>
        <v>24</v>
      </c>
      <c r="D213" s="25">
        <f ca="1"/>
        <v>17.241460271907776</v>
      </c>
      <c r="E213" s="25">
        <f t="shared" ca="1" si="6"/>
        <v>0.2414602719077763</v>
      </c>
      <c r="G213" s="25">
        <f t="shared" ca="1" si="7"/>
        <v>0.31332258364370175</v>
      </c>
      <c r="L213" s="25"/>
    </row>
    <row r="214" spans="1:12" x14ac:dyDescent="0.2">
      <c r="A214" s="24">
        <v>33</v>
      </c>
      <c r="B214" s="24">
        <v>1</v>
      </c>
      <c r="C214" s="24">
        <f ca="1"/>
        <v>44</v>
      </c>
      <c r="D214" s="25">
        <f ca="1"/>
        <v>30.905842504948971</v>
      </c>
      <c r="E214" s="25">
        <f t="shared" ca="1" si="6"/>
        <v>-2.0941574950510287</v>
      </c>
      <c r="G214" s="25">
        <f t="shared" ca="1" si="7"/>
        <v>7.8406519233685218E-2</v>
      </c>
      <c r="L214" s="25"/>
    </row>
    <row r="215" spans="1:12" x14ac:dyDescent="0.2">
      <c r="A215" s="24">
        <v>21</v>
      </c>
      <c r="B215" s="24">
        <v>1</v>
      </c>
      <c r="C215" s="24">
        <f ca="1"/>
        <v>29</v>
      </c>
      <c r="D215" s="25">
        <f ca="1"/>
        <v>20.657555830168075</v>
      </c>
      <c r="E215" s="25">
        <f t="shared" ca="1" si="6"/>
        <v>-0.34244416983192494</v>
      </c>
      <c r="G215" s="25">
        <f t="shared" ca="1" si="7"/>
        <v>0.30746337812452051</v>
      </c>
      <c r="L215" s="25"/>
    </row>
    <row r="216" spans="1:12" x14ac:dyDescent="0.2">
      <c r="A216" s="24">
        <v>19</v>
      </c>
      <c r="B216" s="24">
        <v>1</v>
      </c>
      <c r="C216" s="24">
        <f ca="1"/>
        <v>26</v>
      </c>
      <c r="D216" s="25">
        <f ca="1"/>
        <v>18.607898495211895</v>
      </c>
      <c r="E216" s="25">
        <f t="shared" ca="1" si="6"/>
        <v>-0.3921015047881049</v>
      </c>
      <c r="G216" s="25">
        <f t="shared" ca="1" si="7"/>
        <v>0.30389387162696274</v>
      </c>
      <c r="L216" s="25"/>
    </row>
    <row r="217" spans="1:12" x14ac:dyDescent="0.2">
      <c r="A217" s="24">
        <v>22</v>
      </c>
      <c r="B217" s="24">
        <v>1</v>
      </c>
      <c r="C217" s="24">
        <f ca="1"/>
        <v>29</v>
      </c>
      <c r="D217" s="25">
        <f ca="1"/>
        <v>20.657555830168075</v>
      </c>
      <c r="E217" s="25">
        <f t="shared" ca="1" si="6"/>
        <v>-1.3424441698319249</v>
      </c>
      <c r="G217" s="25">
        <f t="shared" ca="1" si="7"/>
        <v>0.17927994451859014</v>
      </c>
      <c r="L217" s="25"/>
    </row>
    <row r="218" spans="1:12" x14ac:dyDescent="0.2">
      <c r="A218" s="24">
        <v>21</v>
      </c>
      <c r="B218" s="24">
        <v>1</v>
      </c>
      <c r="C218" s="24">
        <f ca="1"/>
        <v>29</v>
      </c>
      <c r="D218" s="25">
        <f ca="1"/>
        <v>20.657555830168075</v>
      </c>
      <c r="E218" s="25">
        <f t="shared" ca="1" si="6"/>
        <v>-0.34244416983192494</v>
      </c>
      <c r="G218" s="25">
        <f t="shared" ca="1" si="7"/>
        <v>0.30746337812452051</v>
      </c>
      <c r="L218" s="25"/>
    </row>
    <row r="219" spans="1:12" x14ac:dyDescent="0.2">
      <c r="A219" s="24">
        <v>21</v>
      </c>
      <c r="B219" s="24">
        <v>1</v>
      </c>
      <c r="C219" s="24">
        <f ca="1"/>
        <v>29</v>
      </c>
      <c r="D219" s="25">
        <f ca="1"/>
        <v>20.657555830168075</v>
      </c>
      <c r="E219" s="25">
        <f t="shared" ca="1" si="6"/>
        <v>-0.34244416983192494</v>
      </c>
      <c r="G219" s="25">
        <f t="shared" ca="1" si="7"/>
        <v>0.30746337812452051</v>
      </c>
      <c r="L219" s="25"/>
    </row>
    <row r="220" spans="1:12" x14ac:dyDescent="0.2">
      <c r="A220" s="24">
        <v>21</v>
      </c>
      <c r="B220" s="24">
        <v>1</v>
      </c>
      <c r="C220" s="24">
        <f ca="1"/>
        <v>29</v>
      </c>
      <c r="D220" s="25">
        <f ca="1"/>
        <v>20.657555830168075</v>
      </c>
      <c r="E220" s="25">
        <f t="shared" ca="1" si="6"/>
        <v>-0.34244416983192494</v>
      </c>
      <c r="G220" s="25">
        <f t="shared" ca="1" si="7"/>
        <v>0.30746337812452051</v>
      </c>
      <c r="L220" s="25"/>
    </row>
    <row r="221" spans="1:12" x14ac:dyDescent="0.2">
      <c r="A221" s="24">
        <v>16</v>
      </c>
      <c r="B221" s="24">
        <v>1</v>
      </c>
      <c r="C221" s="24">
        <f ca="1"/>
        <v>23</v>
      </c>
      <c r="D221" s="25">
        <f ca="1"/>
        <v>16.558241160255715</v>
      </c>
      <c r="E221" s="25">
        <f t="shared" ca="1" si="6"/>
        <v>0.55824116025571513</v>
      </c>
      <c r="G221" s="25">
        <f t="shared" ca="1" si="7"/>
        <v>0.28891457937292003</v>
      </c>
      <c r="L221" s="25"/>
    </row>
    <row r="222" spans="1:12" x14ac:dyDescent="0.2">
      <c r="A222" s="24">
        <v>17</v>
      </c>
      <c r="B222" s="24">
        <v>1</v>
      </c>
      <c r="C222" s="24">
        <f ca="1"/>
        <v>24</v>
      </c>
      <c r="D222" s="25">
        <f ca="1"/>
        <v>17.241460271907776</v>
      </c>
      <c r="E222" s="25">
        <f t="shared" ca="1" si="6"/>
        <v>0.2414602719077763</v>
      </c>
      <c r="G222" s="25">
        <f t="shared" ca="1" si="7"/>
        <v>0.31332258364370175</v>
      </c>
      <c r="L222" s="25"/>
    </row>
    <row r="223" spans="1:12" x14ac:dyDescent="0.2">
      <c r="A223" s="24">
        <v>35</v>
      </c>
      <c r="B223" s="24">
        <v>1</v>
      </c>
      <c r="C223" s="24">
        <f ca="1"/>
        <v>44</v>
      </c>
      <c r="D223" s="25">
        <f ca="1"/>
        <v>30.905842504948971</v>
      </c>
      <c r="E223" s="25">
        <f t="shared" ca="1" si="6"/>
        <v>-4.0941574950510287</v>
      </c>
      <c r="G223" s="25">
        <f t="shared" ca="1" si="7"/>
        <v>1.4912266665311721E-3</v>
      </c>
      <c r="L223" s="25"/>
    </row>
    <row r="224" spans="1:12" x14ac:dyDescent="0.2">
      <c r="A224" s="24">
        <v>29</v>
      </c>
      <c r="B224" s="24">
        <v>1</v>
      </c>
      <c r="C224" s="24">
        <f ca="1"/>
        <v>41</v>
      </c>
      <c r="D224" s="25">
        <f ca="1"/>
        <v>28.856185169992791</v>
      </c>
      <c r="E224" s="25">
        <f t="shared" ca="1" si="6"/>
        <v>-0.14381483000720863</v>
      </c>
      <c r="G224" s="25">
        <f t="shared" ca="1" si="7"/>
        <v>0.31711903972216288</v>
      </c>
      <c r="L224" s="25"/>
    </row>
    <row r="225" spans="1:12" x14ac:dyDescent="0.2">
      <c r="A225" s="24">
        <v>21</v>
      </c>
      <c r="B225" s="24">
        <v>1</v>
      </c>
      <c r="C225" s="24">
        <f ca="1"/>
        <v>29</v>
      </c>
      <c r="D225" s="25">
        <f ca="1"/>
        <v>20.657555830168075</v>
      </c>
      <c r="E225" s="25">
        <f t="shared" ca="1" si="6"/>
        <v>-0.34244416983192494</v>
      </c>
      <c r="G225" s="25">
        <f t="shared" ca="1" si="7"/>
        <v>0.30746337812452051</v>
      </c>
      <c r="L225" s="25"/>
    </row>
    <row r="226" spans="1:12" x14ac:dyDescent="0.2">
      <c r="A226" s="24">
        <v>19</v>
      </c>
      <c r="B226" s="24">
        <v>1</v>
      </c>
      <c r="C226" s="24">
        <f ca="1"/>
        <v>26</v>
      </c>
      <c r="D226" s="25">
        <f ca="1"/>
        <v>18.607898495211895</v>
      </c>
      <c r="E226" s="25">
        <f t="shared" ca="1" si="6"/>
        <v>-0.3921015047881049</v>
      </c>
      <c r="G226" s="25">
        <f t="shared" ca="1" si="7"/>
        <v>0.30389387162696274</v>
      </c>
      <c r="L226" s="25"/>
    </row>
    <row r="227" spans="1:12" x14ac:dyDescent="0.2">
      <c r="A227" s="24">
        <v>20</v>
      </c>
      <c r="B227" s="24">
        <v>1</v>
      </c>
      <c r="C227" s="24">
        <f ca="1"/>
        <v>28</v>
      </c>
      <c r="D227" s="25">
        <f ca="1"/>
        <v>19.974336718516017</v>
      </c>
      <c r="E227" s="25">
        <f t="shared" ca="1" si="6"/>
        <v>-2.5663281483982558E-2</v>
      </c>
      <c r="G227" s="25">
        <f t="shared" ca="1" si="7"/>
        <v>0.31915849397187074</v>
      </c>
      <c r="L227" s="25"/>
    </row>
    <row r="228" spans="1:12" x14ac:dyDescent="0.2">
      <c r="A228" s="24">
        <v>20</v>
      </c>
      <c r="B228" s="24">
        <v>1</v>
      </c>
      <c r="C228" s="24">
        <f ca="1"/>
        <v>29</v>
      </c>
      <c r="D228" s="25">
        <f ca="1"/>
        <v>20.657555830168075</v>
      </c>
      <c r="E228" s="25">
        <f t="shared" ca="1" si="6"/>
        <v>0.65755583016807506</v>
      </c>
      <c r="G228" s="25">
        <f t="shared" ca="1" si="7"/>
        <v>0.2779593195039412</v>
      </c>
      <c r="L228" s="25"/>
    </row>
    <row r="229" spans="1:12" x14ac:dyDescent="0.2">
      <c r="A229" s="24">
        <v>21</v>
      </c>
      <c r="B229" s="24">
        <v>1</v>
      </c>
      <c r="C229" s="24">
        <f ca="1"/>
        <v>29</v>
      </c>
      <c r="D229" s="25">
        <f ca="1"/>
        <v>20.657555830168075</v>
      </c>
      <c r="E229" s="25">
        <f t="shared" ca="1" si="6"/>
        <v>-0.34244416983192494</v>
      </c>
      <c r="G229" s="25">
        <f t="shared" ca="1" si="7"/>
        <v>0.30746337812452051</v>
      </c>
      <c r="L229" s="25"/>
    </row>
    <row r="230" spans="1:12" x14ac:dyDescent="0.2">
      <c r="A230" s="24">
        <v>18</v>
      </c>
      <c r="B230" s="24">
        <v>1</v>
      </c>
      <c r="C230" s="24">
        <f ca="1"/>
        <v>29</v>
      </c>
      <c r="D230" s="25">
        <f ca="1"/>
        <v>20.657555830168075</v>
      </c>
      <c r="E230" s="25">
        <f t="shared" ca="1" si="6"/>
        <v>2.6575558301680751</v>
      </c>
      <c r="G230" s="25">
        <f t="shared" ca="1" si="7"/>
        <v>3.327632904268165E-2</v>
      </c>
      <c r="L230" s="25"/>
    </row>
    <row r="231" spans="1:12" x14ac:dyDescent="0.2">
      <c r="A231" s="24">
        <v>19</v>
      </c>
      <c r="B231" s="24">
        <v>1</v>
      </c>
      <c r="C231" s="24">
        <f ca="1"/>
        <v>28</v>
      </c>
      <c r="D231" s="25">
        <f ca="1"/>
        <v>19.974336718516017</v>
      </c>
      <c r="E231" s="25">
        <f t="shared" ca="1" si="6"/>
        <v>0.97433671851601744</v>
      </c>
      <c r="G231" s="25">
        <f t="shared" ca="1" si="7"/>
        <v>0.23556229359930655</v>
      </c>
      <c r="L231" s="25"/>
    </row>
    <row r="232" spans="1:12" x14ac:dyDescent="0.2">
      <c r="A232" s="24">
        <v>21</v>
      </c>
      <c r="B232" s="24">
        <v>1</v>
      </c>
      <c r="C232" s="24">
        <f ca="1"/>
        <v>29</v>
      </c>
      <c r="D232" s="25">
        <f ca="1"/>
        <v>20.657555830168075</v>
      </c>
      <c r="E232" s="25">
        <f t="shared" ca="1" si="6"/>
        <v>-0.34244416983192494</v>
      </c>
      <c r="G232" s="25">
        <f t="shared" ca="1" si="7"/>
        <v>0.30746337812452051</v>
      </c>
      <c r="L232" s="25"/>
    </row>
    <row r="233" spans="1:12" x14ac:dyDescent="0.2">
      <c r="A233" s="24">
        <v>16</v>
      </c>
      <c r="B233" s="24">
        <v>1</v>
      </c>
      <c r="C233" s="24">
        <f ca="1"/>
        <v>26</v>
      </c>
      <c r="D233" s="25">
        <f ca="1"/>
        <v>18.607898495211895</v>
      </c>
      <c r="E233" s="25">
        <f t="shared" ca="1" si="6"/>
        <v>2.6078984952118951</v>
      </c>
      <c r="G233" s="25">
        <f t="shared" ca="1" si="7"/>
        <v>3.6181717224349638E-2</v>
      </c>
      <c r="L233" s="25"/>
    </row>
    <row r="234" spans="1:12" x14ac:dyDescent="0.2">
      <c r="A234" s="24">
        <v>18</v>
      </c>
      <c r="B234" s="24">
        <v>1</v>
      </c>
      <c r="C234" s="24">
        <f ca="1"/>
        <v>26</v>
      </c>
      <c r="D234" s="25">
        <f ca="1"/>
        <v>18.607898495211895</v>
      </c>
      <c r="E234" s="25">
        <f t="shared" ca="1" si="6"/>
        <v>0.6078984952118951</v>
      </c>
      <c r="G234" s="25">
        <f t="shared" ca="1" si="7"/>
        <v>0.28360781451993688</v>
      </c>
      <c r="L234" s="25"/>
    </row>
    <row r="235" spans="1:12" x14ac:dyDescent="0.2">
      <c r="A235" s="24">
        <v>17</v>
      </c>
      <c r="B235" s="24">
        <v>1</v>
      </c>
      <c r="C235" s="24">
        <f ca="1"/>
        <v>26</v>
      </c>
      <c r="D235" s="25">
        <f ca="1"/>
        <v>18.607898495211895</v>
      </c>
      <c r="E235" s="25">
        <f t="shared" ca="1" si="6"/>
        <v>1.6078984952118951</v>
      </c>
      <c r="G235" s="25">
        <f t="shared" ca="1" si="7"/>
        <v>0.13952132892333158</v>
      </c>
      <c r="L235" s="25"/>
    </row>
  </sheetData>
  <hyperlinks>
    <hyperlink ref="K23" r:id="rId1" xr:uid="{E06C1CAE-B55D-9141-9EAD-5E16EECAAF10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167</v>
      </c>
    </row>
    <row r="4" spans="2:4" x14ac:dyDescent="0.3">
      <c r="B4" s="1" t="s">
        <v>168</v>
      </c>
    </row>
    <row r="5" spans="2:4" x14ac:dyDescent="0.3">
      <c r="B5" s="9" t="s">
        <v>175</v>
      </c>
    </row>
    <row r="6" spans="2:4" x14ac:dyDescent="0.3">
      <c r="B6" s="9"/>
    </row>
    <row r="7" spans="2:4" x14ac:dyDescent="0.3">
      <c r="C7" s="1" t="s">
        <v>173</v>
      </c>
    </row>
    <row r="8" spans="2:4" x14ac:dyDescent="0.3">
      <c r="C8" s="1">
        <v>2.2999999999999998</v>
      </c>
      <c r="D8" s="1" t="s">
        <v>169</v>
      </c>
    </row>
    <row r="9" spans="2:4" x14ac:dyDescent="0.3">
      <c r="C9" s="1">
        <v>3.1</v>
      </c>
      <c r="D9" s="1" t="s">
        <v>170</v>
      </c>
    </row>
    <row r="10" spans="2:4" x14ac:dyDescent="0.3">
      <c r="C10" s="1">
        <v>3.2</v>
      </c>
      <c r="D10" s="1" t="s">
        <v>171</v>
      </c>
    </row>
    <row r="12" spans="2:4" x14ac:dyDescent="0.3">
      <c r="C12" s="1" t="s">
        <v>174</v>
      </c>
    </row>
    <row r="13" spans="2:4" x14ac:dyDescent="0.3">
      <c r="C13" s="1">
        <v>3.5</v>
      </c>
      <c r="D13" s="1" t="s">
        <v>11</v>
      </c>
    </row>
    <row r="14" spans="2:4" x14ac:dyDescent="0.3">
      <c r="C14" s="1">
        <v>2.2000000000000002</v>
      </c>
      <c r="D14" s="1" t="s">
        <v>172</v>
      </c>
    </row>
    <row r="16" spans="2:4" x14ac:dyDescent="0.3">
      <c r="B16" s="1" t="s">
        <v>176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D7"/>
  <sheetViews>
    <sheetView workbookViewId="0"/>
  </sheetViews>
  <sheetFormatPr baseColWidth="10" defaultRowHeight="26" x14ac:dyDescent="0.3"/>
  <cols>
    <col min="1" max="2" width="10.83203125" style="1"/>
    <col min="3" max="3" width="39.1640625" style="1" bestFit="1" customWidth="1"/>
    <col min="4" max="16384" width="10.83203125" style="1"/>
  </cols>
  <sheetData>
    <row r="2" spans="2:4" x14ac:dyDescent="0.3">
      <c r="C2" s="1" t="s">
        <v>178</v>
      </c>
      <c r="D2" s="1" t="s">
        <v>179</v>
      </c>
    </row>
    <row r="3" spans="2:4" x14ac:dyDescent="0.3">
      <c r="B3" s="1">
        <v>1</v>
      </c>
      <c r="C3" s="1" t="s">
        <v>248</v>
      </c>
      <c r="D3" s="1">
        <v>10</v>
      </c>
    </row>
    <row r="4" spans="2:4" x14ac:dyDescent="0.3">
      <c r="B4" s="1">
        <v>2</v>
      </c>
      <c r="C4" s="1" t="s">
        <v>249</v>
      </c>
      <c r="D4" s="1">
        <v>15</v>
      </c>
    </row>
    <row r="5" spans="2:4" x14ac:dyDescent="0.3">
      <c r="B5" s="1">
        <v>3</v>
      </c>
      <c r="C5" s="1" t="s">
        <v>250</v>
      </c>
      <c r="D5" s="1">
        <v>10</v>
      </c>
    </row>
    <row r="6" spans="2:4" x14ac:dyDescent="0.3">
      <c r="B6" s="1">
        <v>4</v>
      </c>
      <c r="C6" s="1" t="s">
        <v>251</v>
      </c>
      <c r="D6" s="1">
        <v>10</v>
      </c>
    </row>
    <row r="7" spans="2:4" x14ac:dyDescent="0.3">
      <c r="B7" s="1">
        <v>5</v>
      </c>
      <c r="C7" s="1" t="s">
        <v>237</v>
      </c>
      <c r="D7" s="1">
        <v>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C12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218</v>
      </c>
    </row>
    <row r="4" spans="1:3" x14ac:dyDescent="0.3">
      <c r="B4" s="1" t="s">
        <v>162</v>
      </c>
    </row>
    <row r="5" spans="1:3" x14ac:dyDescent="0.3">
      <c r="B5" s="1" t="s">
        <v>6</v>
      </c>
    </row>
    <row r="6" spans="1:3" x14ac:dyDescent="0.3">
      <c r="B6" s="1" t="s">
        <v>7</v>
      </c>
    </row>
    <row r="7" spans="1:3" x14ac:dyDescent="0.3">
      <c r="B7" s="1" t="s">
        <v>8</v>
      </c>
    </row>
    <row r="8" spans="1:3" x14ac:dyDescent="0.3">
      <c r="B8" s="1" t="s">
        <v>220</v>
      </c>
    </row>
    <row r="9" spans="1:3" x14ac:dyDescent="0.3">
      <c r="A9" s="1">
        <v>1</v>
      </c>
      <c r="B9" s="1" t="s">
        <v>10</v>
      </c>
    </row>
    <row r="10" spans="1:3" x14ac:dyDescent="0.3">
      <c r="A10" s="1">
        <v>2</v>
      </c>
      <c r="B10" s="1" t="s">
        <v>227</v>
      </c>
    </row>
    <row r="11" spans="1:3" x14ac:dyDescent="0.3">
      <c r="A11" s="1">
        <v>3</v>
      </c>
      <c r="B11" s="1" t="s">
        <v>228</v>
      </c>
    </row>
    <row r="12" spans="1:3" x14ac:dyDescent="0.3">
      <c r="A12" s="1">
        <v>4</v>
      </c>
      <c r="B12" s="1" t="s">
        <v>229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C5188-9DFD-3449-ADBC-A3275424FBF1}">
  <sheetPr codeName="Sheet45">
    <tabColor rgb="FFFFFF00"/>
  </sheetPr>
  <dimension ref="A2:C12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218</v>
      </c>
    </row>
    <row r="4" spans="1:3" x14ac:dyDescent="0.3">
      <c r="B4" s="1" t="s">
        <v>162</v>
      </c>
    </row>
    <row r="5" spans="1:3" x14ac:dyDescent="0.3">
      <c r="B5" s="1" t="s">
        <v>6</v>
      </c>
    </row>
    <row r="6" spans="1:3" x14ac:dyDescent="0.3">
      <c r="B6" s="1" t="s">
        <v>230</v>
      </c>
    </row>
    <row r="7" spans="1:3" x14ac:dyDescent="0.3">
      <c r="B7" s="31" t="s">
        <v>231</v>
      </c>
    </row>
    <row r="8" spans="1:3" x14ac:dyDescent="0.3">
      <c r="B8" s="1" t="s">
        <v>220</v>
      </c>
    </row>
    <row r="9" spans="1:3" x14ac:dyDescent="0.3">
      <c r="A9" s="1">
        <v>1</v>
      </c>
      <c r="B9" s="1" t="s">
        <v>10</v>
      </c>
    </row>
    <row r="10" spans="1:3" x14ac:dyDescent="0.3">
      <c r="A10" s="1">
        <v>2</v>
      </c>
      <c r="B10" s="1" t="s">
        <v>227</v>
      </c>
    </row>
    <row r="11" spans="1:3" x14ac:dyDescent="0.3">
      <c r="A11" s="1">
        <v>3</v>
      </c>
      <c r="B11" s="1" t="s">
        <v>228</v>
      </c>
    </row>
    <row r="12" spans="1:3" x14ac:dyDescent="0.3">
      <c r="A12" s="1">
        <v>4</v>
      </c>
      <c r="B12" s="1" t="s">
        <v>229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1E64A-C21A-0245-890E-1C98A42FDB17}">
  <sheetPr codeName="Sheet3">
    <tabColor rgb="FFFFFF00"/>
  </sheetPr>
  <dimension ref="B2:C108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221</v>
      </c>
    </row>
    <row r="3" spans="2:3" x14ac:dyDescent="0.3">
      <c r="B3" s="1" t="s">
        <v>223</v>
      </c>
    </row>
    <row r="4" spans="2:3" x14ac:dyDescent="0.3">
      <c r="B4" s="1" t="s">
        <v>222</v>
      </c>
    </row>
    <row r="5" spans="2:3" x14ac:dyDescent="0.3">
      <c r="B5" s="1" t="s">
        <v>224</v>
      </c>
    </row>
    <row r="6" spans="2:3" x14ac:dyDescent="0.3">
      <c r="B6" s="1" t="s">
        <v>225</v>
      </c>
    </row>
    <row r="7" spans="2:3" x14ac:dyDescent="0.3">
      <c r="B7" s="1" t="s">
        <v>226</v>
      </c>
    </row>
    <row r="9" spans="2:3" x14ac:dyDescent="0.3">
      <c r="B9" s="1">
        <v>1</v>
      </c>
      <c r="C9" s="30">
        <v>-0.6039436967019185</v>
      </c>
    </row>
    <row r="10" spans="2:3" x14ac:dyDescent="0.3">
      <c r="B10" s="1">
        <v>2</v>
      </c>
      <c r="C10" s="30">
        <v>-1.6719175344733632</v>
      </c>
    </row>
    <row r="11" spans="2:3" x14ac:dyDescent="0.3">
      <c r="B11" s="1">
        <v>3</v>
      </c>
      <c r="C11" s="30">
        <v>0.40184913502282832</v>
      </c>
    </row>
    <row r="12" spans="2:3" x14ac:dyDescent="0.3">
      <c r="B12" s="1">
        <v>4</v>
      </c>
      <c r="C12" s="30">
        <v>0.30727823657017334</v>
      </c>
    </row>
    <row r="13" spans="2:3" x14ac:dyDescent="0.3">
      <c r="B13" s="1">
        <v>5</v>
      </c>
      <c r="C13" s="30">
        <v>-0.37368465819349961</v>
      </c>
    </row>
    <row r="14" spans="2:3" x14ac:dyDescent="0.3">
      <c r="B14" s="1">
        <v>6</v>
      </c>
      <c r="C14" s="30">
        <v>-9.366883694402816E-3</v>
      </c>
    </row>
    <row r="15" spans="2:3" x14ac:dyDescent="0.3">
      <c r="B15" s="1">
        <v>7</v>
      </c>
      <c r="C15" s="30">
        <v>1.3117169310061875E-2</v>
      </c>
    </row>
    <row r="16" spans="2:3" x14ac:dyDescent="0.3">
      <c r="B16" s="1">
        <v>8</v>
      </c>
      <c r="C16" s="30">
        <v>-0.78256316224714573</v>
      </c>
    </row>
    <row r="17" spans="2:3" x14ac:dyDescent="0.3">
      <c r="B17" s="1">
        <v>9</v>
      </c>
      <c r="C17" s="30">
        <v>1.1190604961988084</v>
      </c>
    </row>
    <row r="18" spans="2:3" x14ac:dyDescent="0.3">
      <c r="B18" s="1">
        <v>10</v>
      </c>
      <c r="C18" s="30">
        <v>-0.54240730588938257</v>
      </c>
    </row>
    <row r="19" spans="2:3" x14ac:dyDescent="0.3">
      <c r="B19" s="1">
        <v>11</v>
      </c>
      <c r="C19" s="30">
        <v>1.1382095813233741</v>
      </c>
    </row>
    <row r="20" spans="2:3" x14ac:dyDescent="0.3">
      <c r="B20" s="1">
        <v>12</v>
      </c>
      <c r="C20" s="30">
        <v>1.086176184091405</v>
      </c>
    </row>
    <row r="21" spans="2:3" x14ac:dyDescent="0.3">
      <c r="B21" s="1">
        <v>13</v>
      </c>
      <c r="C21" s="30">
        <v>0.30080586523694103</v>
      </c>
    </row>
    <row r="22" spans="2:3" x14ac:dyDescent="0.3">
      <c r="B22" s="1">
        <v>14</v>
      </c>
      <c r="C22" s="30">
        <v>0.85210131981163384</v>
      </c>
    </row>
    <row r="23" spans="2:3" x14ac:dyDescent="0.3">
      <c r="B23" s="1">
        <v>15</v>
      </c>
      <c r="C23" s="30">
        <v>1.5313934981064063</v>
      </c>
    </row>
    <row r="24" spans="2:3" x14ac:dyDescent="0.3">
      <c r="B24" s="1">
        <v>16</v>
      </c>
      <c r="C24" s="30">
        <v>0.22909420674449005</v>
      </c>
    </row>
    <row r="25" spans="2:3" x14ac:dyDescent="0.3">
      <c r="B25" s="1">
        <v>17</v>
      </c>
      <c r="C25" s="30">
        <v>0.69050010917315396</v>
      </c>
    </row>
    <row r="26" spans="2:3" x14ac:dyDescent="0.3">
      <c r="B26" s="1">
        <v>18</v>
      </c>
      <c r="C26" s="30">
        <v>-1.4584581126924541</v>
      </c>
    </row>
    <row r="27" spans="2:3" x14ac:dyDescent="0.3">
      <c r="B27" s="1">
        <v>19</v>
      </c>
      <c r="C27" s="30">
        <v>0.16339404004900512</v>
      </c>
    </row>
    <row r="28" spans="2:3" x14ac:dyDescent="0.3">
      <c r="B28" s="1">
        <v>20</v>
      </c>
      <c r="C28" s="30">
        <v>1.688534338489323</v>
      </c>
    </row>
    <row r="29" spans="2:3" x14ac:dyDescent="0.3">
      <c r="B29" s="1">
        <v>21</v>
      </c>
      <c r="C29" s="30">
        <v>1.4265103216095973</v>
      </c>
    </row>
    <row r="30" spans="2:3" x14ac:dyDescent="0.3">
      <c r="B30" s="1">
        <v>22</v>
      </c>
      <c r="C30" s="30">
        <v>1.6225540843307062</v>
      </c>
    </row>
    <row r="31" spans="2:3" x14ac:dyDescent="0.3">
      <c r="B31" s="1">
        <v>23</v>
      </c>
      <c r="C31" s="30">
        <v>-1.6511983902123193</v>
      </c>
    </row>
    <row r="32" spans="2:3" x14ac:dyDescent="0.3">
      <c r="B32" s="1">
        <v>24</v>
      </c>
      <c r="C32" s="30">
        <v>1.4339490970789934</v>
      </c>
    </row>
    <row r="33" spans="2:3" x14ac:dyDescent="0.3">
      <c r="B33" s="1">
        <v>25</v>
      </c>
      <c r="C33" s="30">
        <v>1.5826514473398476</v>
      </c>
    </row>
    <row r="34" spans="2:3" x14ac:dyDescent="0.3">
      <c r="B34" s="1">
        <v>26</v>
      </c>
      <c r="C34" s="30">
        <v>-0.3877583632437076</v>
      </c>
    </row>
    <row r="35" spans="2:3" x14ac:dyDescent="0.3">
      <c r="B35" s="1">
        <v>27</v>
      </c>
      <c r="C35" s="30">
        <v>1.9519227914852793</v>
      </c>
    </row>
    <row r="36" spans="2:3" x14ac:dyDescent="0.3">
      <c r="B36" s="1">
        <v>28</v>
      </c>
      <c r="C36" s="30">
        <v>-0.21923111738203738</v>
      </c>
    </row>
    <row r="37" spans="2:3" x14ac:dyDescent="0.3">
      <c r="B37" s="1">
        <v>29</v>
      </c>
      <c r="C37" s="30">
        <v>0.44706942834262542</v>
      </c>
    </row>
    <row r="38" spans="2:3" x14ac:dyDescent="0.3">
      <c r="B38" s="1">
        <v>30</v>
      </c>
      <c r="C38" s="30">
        <v>1.1670778206512564</v>
      </c>
    </row>
    <row r="39" spans="2:3" x14ac:dyDescent="0.3">
      <c r="B39" s="1">
        <v>31</v>
      </c>
      <c r="C39" s="30">
        <v>-1.6377830981553103</v>
      </c>
    </row>
    <row r="40" spans="2:3" x14ac:dyDescent="0.3">
      <c r="B40" s="1">
        <v>32</v>
      </c>
      <c r="C40" s="30">
        <v>-0.66922881349782881</v>
      </c>
    </row>
    <row r="41" spans="2:3" x14ac:dyDescent="0.3">
      <c r="B41" s="1">
        <v>33</v>
      </c>
      <c r="C41" s="30">
        <v>1.1017245715247261</v>
      </c>
    </row>
    <row r="42" spans="2:3" x14ac:dyDescent="0.3">
      <c r="B42" s="1">
        <v>34</v>
      </c>
      <c r="C42" s="30">
        <v>-1.7715162847138961</v>
      </c>
    </row>
    <row r="43" spans="2:3" x14ac:dyDescent="0.3">
      <c r="B43" s="1">
        <v>35</v>
      </c>
      <c r="C43" s="30">
        <v>1.1363992110244576</v>
      </c>
    </row>
    <row r="44" spans="2:3" x14ac:dyDescent="0.3">
      <c r="B44" s="1">
        <v>36</v>
      </c>
      <c r="C44" s="30">
        <v>0.1709868338989711</v>
      </c>
    </row>
    <row r="45" spans="2:3" x14ac:dyDescent="0.3">
      <c r="B45" s="1">
        <v>37</v>
      </c>
      <c r="C45" s="30">
        <v>-0.97789827071903102</v>
      </c>
    </row>
    <row r="46" spans="2:3" x14ac:dyDescent="0.3">
      <c r="B46" s="1">
        <v>38</v>
      </c>
      <c r="C46" s="30">
        <v>1.3176057454926744</v>
      </c>
    </row>
    <row r="47" spans="2:3" x14ac:dyDescent="0.3">
      <c r="B47" s="1">
        <v>39</v>
      </c>
      <c r="C47" s="30">
        <v>1.5033528202910642</v>
      </c>
    </row>
    <row r="48" spans="2:3" x14ac:dyDescent="0.3">
      <c r="B48" s="1">
        <v>40</v>
      </c>
      <c r="C48" s="30">
        <v>-2.4536430837855581</v>
      </c>
    </row>
    <row r="49" spans="2:3" x14ac:dyDescent="0.3">
      <c r="B49" s="1">
        <v>41</v>
      </c>
      <c r="C49" s="30">
        <v>-1.1534538846038771</v>
      </c>
    </row>
    <row r="50" spans="2:3" x14ac:dyDescent="0.3">
      <c r="B50" s="1">
        <v>42</v>
      </c>
      <c r="C50" s="30">
        <v>1.3168391353737636</v>
      </c>
    </row>
    <row r="51" spans="2:3" x14ac:dyDescent="0.3">
      <c r="B51" s="1">
        <v>43</v>
      </c>
      <c r="C51" s="30">
        <v>2.6229915304728881</v>
      </c>
    </row>
    <row r="52" spans="2:3" x14ac:dyDescent="0.3">
      <c r="B52" s="1">
        <v>44</v>
      </c>
      <c r="C52" s="30">
        <v>1.1337392047868535</v>
      </c>
    </row>
    <row r="53" spans="2:3" x14ac:dyDescent="0.3">
      <c r="B53" s="1">
        <v>45</v>
      </c>
      <c r="C53" s="30">
        <v>0.3392056214691086</v>
      </c>
    </row>
    <row r="54" spans="2:3" x14ac:dyDescent="0.3">
      <c r="B54" s="1">
        <v>46</v>
      </c>
      <c r="C54" s="30">
        <v>-0.40571829237770435</v>
      </c>
    </row>
    <row r="55" spans="2:3" x14ac:dyDescent="0.3">
      <c r="B55" s="1">
        <v>47</v>
      </c>
      <c r="C55" s="30">
        <v>-0.11373444136668834</v>
      </c>
    </row>
    <row r="56" spans="2:3" x14ac:dyDescent="0.3">
      <c r="B56" s="1">
        <v>48</v>
      </c>
      <c r="C56" s="30">
        <v>-0.59660740238593235</v>
      </c>
    </row>
    <row r="57" spans="2:3" x14ac:dyDescent="0.3">
      <c r="B57" s="1">
        <v>49</v>
      </c>
      <c r="C57" s="30">
        <v>0.24015693616367695</v>
      </c>
    </row>
    <row r="58" spans="2:3" x14ac:dyDescent="0.3">
      <c r="B58" s="1">
        <v>50</v>
      </c>
      <c r="C58" s="30">
        <v>-1.0406726848604984</v>
      </c>
    </row>
    <row r="59" spans="2:3" x14ac:dyDescent="0.3">
      <c r="B59" s="1">
        <v>51</v>
      </c>
      <c r="C59" s="30">
        <v>3.2978919145068009E-3</v>
      </c>
    </row>
    <row r="60" spans="2:3" x14ac:dyDescent="0.3">
      <c r="B60" s="1">
        <v>52</v>
      </c>
      <c r="C60" s="30">
        <v>0.39775657970409944</v>
      </c>
    </row>
    <row r="61" spans="2:3" x14ac:dyDescent="0.3">
      <c r="B61" s="1">
        <v>53</v>
      </c>
      <c r="C61" s="30">
        <v>-0.61276779582497198</v>
      </c>
    </row>
    <row r="62" spans="2:3" x14ac:dyDescent="0.3">
      <c r="B62" s="1">
        <v>54</v>
      </c>
      <c r="C62" s="30">
        <v>0.33936564570716987</v>
      </c>
    </row>
    <row r="63" spans="2:3" x14ac:dyDescent="0.3">
      <c r="B63" s="1">
        <v>55</v>
      </c>
      <c r="C63" s="30">
        <v>2.0353956645236679</v>
      </c>
    </row>
    <row r="64" spans="2:3" x14ac:dyDescent="0.3">
      <c r="B64" s="1">
        <v>56</v>
      </c>
      <c r="C64" s="30">
        <v>0.1687627338989578</v>
      </c>
    </row>
    <row r="65" spans="2:3" x14ac:dyDescent="0.3">
      <c r="B65" s="1">
        <v>57</v>
      </c>
      <c r="C65" s="30">
        <v>-0.5215958058513197</v>
      </c>
    </row>
    <row r="66" spans="2:3" x14ac:dyDescent="0.3">
      <c r="B66" s="1">
        <v>58</v>
      </c>
      <c r="C66" s="30">
        <v>-2.2905974847427357</v>
      </c>
    </row>
    <row r="67" spans="2:3" x14ac:dyDescent="0.3">
      <c r="B67" s="1">
        <v>59</v>
      </c>
      <c r="C67" s="30">
        <v>1.2845051514324732</v>
      </c>
    </row>
    <row r="68" spans="2:3" x14ac:dyDescent="0.3">
      <c r="B68" s="1">
        <v>60</v>
      </c>
      <c r="C68" s="30">
        <v>1.8999896902368685</v>
      </c>
    </row>
    <row r="69" spans="2:3" x14ac:dyDescent="0.3">
      <c r="B69" s="1">
        <v>61</v>
      </c>
      <c r="C69" s="30">
        <v>0.89328594622107627</v>
      </c>
    </row>
    <row r="70" spans="2:3" x14ac:dyDescent="0.3">
      <c r="B70" s="1">
        <v>62</v>
      </c>
      <c r="C70" s="30">
        <v>-0.27499733465051979</v>
      </c>
    </row>
    <row r="71" spans="2:3" x14ac:dyDescent="0.3">
      <c r="B71" s="1">
        <v>63</v>
      </c>
      <c r="C71" s="30">
        <v>1.4816817959120243</v>
      </c>
    </row>
    <row r="72" spans="2:3" x14ac:dyDescent="0.3">
      <c r="B72" s="1">
        <v>64</v>
      </c>
      <c r="C72" s="30">
        <v>0.3841737226896953</v>
      </c>
    </row>
    <row r="73" spans="2:3" x14ac:dyDescent="0.3">
      <c r="B73" s="1">
        <v>65</v>
      </c>
      <c r="C73" s="30">
        <v>-0.62219229397798825</v>
      </c>
    </row>
    <row r="74" spans="2:3" x14ac:dyDescent="0.3">
      <c r="B74" s="1">
        <v>66</v>
      </c>
      <c r="C74" s="30">
        <v>1.3075136557960287</v>
      </c>
    </row>
    <row r="75" spans="2:3" x14ac:dyDescent="0.3">
      <c r="B75" s="1">
        <v>67</v>
      </c>
      <c r="C75" s="30">
        <v>-0.99140328843756009</v>
      </c>
    </row>
    <row r="76" spans="2:3" x14ac:dyDescent="0.3">
      <c r="B76" s="1">
        <v>68</v>
      </c>
      <c r="C76" s="30">
        <v>-0.65389179628050809</v>
      </c>
    </row>
    <row r="77" spans="2:3" x14ac:dyDescent="0.3">
      <c r="B77" s="1">
        <v>69</v>
      </c>
      <c r="C77" s="30">
        <v>0.7602399069503547</v>
      </c>
    </row>
    <row r="78" spans="2:3" x14ac:dyDescent="0.3">
      <c r="B78" s="1">
        <v>70</v>
      </c>
      <c r="C78" s="30">
        <v>0.4479402070887965</v>
      </c>
    </row>
    <row r="79" spans="2:3" x14ac:dyDescent="0.3">
      <c r="B79" s="1">
        <v>71</v>
      </c>
      <c r="C79" s="30">
        <v>1.4667007574797188</v>
      </c>
    </row>
    <row r="80" spans="2:3" x14ac:dyDescent="0.3">
      <c r="B80" s="1">
        <v>72</v>
      </c>
      <c r="C80" s="30">
        <v>-0.57378300660521242</v>
      </c>
    </row>
    <row r="81" spans="2:3" x14ac:dyDescent="0.3">
      <c r="B81" s="1">
        <v>73</v>
      </c>
      <c r="C81" s="30">
        <v>-2.5962499819597875</v>
      </c>
    </row>
    <row r="82" spans="2:3" x14ac:dyDescent="0.3">
      <c r="B82" s="1">
        <v>74</v>
      </c>
      <c r="C82" s="30">
        <v>0.21375987066733493</v>
      </c>
    </row>
    <row r="83" spans="2:3" x14ac:dyDescent="0.3">
      <c r="B83" s="1">
        <v>75</v>
      </c>
      <c r="C83" s="30">
        <v>-0.12886101761210611</v>
      </c>
    </row>
    <row r="84" spans="2:3" x14ac:dyDescent="0.3">
      <c r="B84" s="1">
        <v>76</v>
      </c>
      <c r="C84" s="30">
        <v>-1.8018146831912518</v>
      </c>
    </row>
    <row r="85" spans="2:3" x14ac:dyDescent="0.3">
      <c r="B85" s="1">
        <v>77</v>
      </c>
      <c r="C85" s="30">
        <v>-1.2033782748269179</v>
      </c>
    </row>
    <row r="86" spans="2:3" x14ac:dyDescent="0.3">
      <c r="B86" s="1">
        <v>78</v>
      </c>
      <c r="C86" s="30">
        <v>-0.20157509384794314</v>
      </c>
    </row>
    <row r="87" spans="2:3" x14ac:dyDescent="0.3">
      <c r="B87" s="1">
        <v>79</v>
      </c>
      <c r="C87" s="30">
        <v>1.1112895334145017</v>
      </c>
    </row>
    <row r="88" spans="2:3" x14ac:dyDescent="0.3">
      <c r="B88" s="1">
        <v>80</v>
      </c>
      <c r="C88" s="30">
        <v>1.3531553986312159E-2</v>
      </c>
    </row>
    <row r="89" spans="2:3" x14ac:dyDescent="0.3">
      <c r="B89" s="1">
        <v>81</v>
      </c>
      <c r="C89" s="30">
        <v>-1.5181337043779473</v>
      </c>
    </row>
    <row r="90" spans="2:3" x14ac:dyDescent="0.3">
      <c r="B90" s="1">
        <v>82</v>
      </c>
      <c r="C90" s="30">
        <v>-1.2096819414205964</v>
      </c>
    </row>
    <row r="91" spans="2:3" x14ac:dyDescent="0.3">
      <c r="B91" s="1">
        <v>83</v>
      </c>
      <c r="C91" s="30">
        <v>0.2161409301087818</v>
      </c>
    </row>
    <row r="92" spans="2:3" x14ac:dyDescent="0.3">
      <c r="B92" s="1">
        <v>84</v>
      </c>
      <c r="C92" s="30">
        <v>-0.26281162152121301</v>
      </c>
    </row>
    <row r="93" spans="2:3" x14ac:dyDescent="0.3">
      <c r="B93" s="1">
        <v>85</v>
      </c>
      <c r="C93" s="30">
        <v>-0.73891083981780448</v>
      </c>
    </row>
    <row r="94" spans="2:3" x14ac:dyDescent="0.3">
      <c r="B94" s="1">
        <v>86</v>
      </c>
      <c r="C94" s="30">
        <v>-0.66307670220531834</v>
      </c>
    </row>
    <row r="95" spans="2:3" x14ac:dyDescent="0.3">
      <c r="B95" s="1">
        <v>87</v>
      </c>
      <c r="C95" s="30">
        <v>-0.72464605518553815</v>
      </c>
    </row>
    <row r="96" spans="2:3" x14ac:dyDescent="0.3">
      <c r="B96" s="1">
        <v>88</v>
      </c>
      <c r="C96" s="30">
        <v>0.65635646180014862</v>
      </c>
    </row>
    <row r="97" spans="2:3" x14ac:dyDescent="0.3">
      <c r="B97" s="1">
        <v>89</v>
      </c>
      <c r="C97" s="30">
        <v>-0.57421648132073655</v>
      </c>
    </row>
    <row r="98" spans="2:3" x14ac:dyDescent="0.3">
      <c r="B98" s="1">
        <v>90</v>
      </c>
      <c r="C98" s="30">
        <v>0.56953608868411698</v>
      </c>
    </row>
    <row r="99" spans="2:3" x14ac:dyDescent="0.3">
      <c r="B99" s="1">
        <v>91</v>
      </c>
      <c r="C99" s="30">
        <v>1.4101529132191695</v>
      </c>
    </row>
    <row r="100" spans="2:3" x14ac:dyDescent="0.3">
      <c r="B100" s="1">
        <v>92</v>
      </c>
      <c r="C100" s="30">
        <v>0.43531590604033632</v>
      </c>
    </row>
    <row r="101" spans="2:3" x14ac:dyDescent="0.3">
      <c r="B101" s="1">
        <v>93</v>
      </c>
      <c r="C101" s="30">
        <v>1.2938999536699074</v>
      </c>
    </row>
    <row r="102" spans="2:3" x14ac:dyDescent="0.3">
      <c r="B102" s="1">
        <v>94</v>
      </c>
      <c r="C102" s="30">
        <v>-1.6524609731671758</v>
      </c>
    </row>
    <row r="103" spans="2:3" x14ac:dyDescent="0.3">
      <c r="B103" s="1">
        <v>95</v>
      </c>
      <c r="C103" s="30">
        <v>-0.24531940792583806</v>
      </c>
    </row>
    <row r="104" spans="2:3" x14ac:dyDescent="0.3">
      <c r="B104" s="1">
        <v>96</v>
      </c>
      <c r="C104" s="30">
        <v>-1.5081609068602533</v>
      </c>
    </row>
    <row r="105" spans="2:3" x14ac:dyDescent="0.3">
      <c r="B105" s="1">
        <v>97</v>
      </c>
      <c r="C105" s="30">
        <v>-2.1609866763750989</v>
      </c>
    </row>
    <row r="106" spans="2:3" x14ac:dyDescent="0.3">
      <c r="B106" s="1">
        <v>98</v>
      </c>
      <c r="C106" s="30">
        <v>0.62520857562536558</v>
      </c>
    </row>
    <row r="107" spans="2:3" x14ac:dyDescent="0.3">
      <c r="B107" s="1">
        <v>99</v>
      </c>
      <c r="C107" s="30">
        <v>0.62460945265742029</v>
      </c>
    </row>
    <row r="108" spans="2:3" x14ac:dyDescent="0.3">
      <c r="B108" s="1">
        <v>100</v>
      </c>
      <c r="C108" s="30">
        <v>9.0332779371269878E-2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2A9F0-9F8B-6F42-8D46-1C3ED7687E6A}">
  <sheetPr codeName="Sheet12">
    <tabColor rgb="FFFFFF00"/>
  </sheetPr>
  <dimension ref="A2:C9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244</v>
      </c>
    </row>
    <row r="4" spans="1:3" x14ac:dyDescent="0.3">
      <c r="C4" s="1" t="s">
        <v>219</v>
      </c>
    </row>
    <row r="5" spans="1:3" x14ac:dyDescent="0.3">
      <c r="B5" s="1" t="s">
        <v>245</v>
      </c>
    </row>
    <row r="6" spans="1:3" x14ac:dyDescent="0.3">
      <c r="B6" s="1" t="s">
        <v>220</v>
      </c>
    </row>
    <row r="7" spans="1:3" x14ac:dyDescent="0.3">
      <c r="A7" s="1">
        <v>1</v>
      </c>
      <c r="B7" s="1" t="s">
        <v>10</v>
      </c>
    </row>
    <row r="8" spans="1:3" x14ac:dyDescent="0.3">
      <c r="A8" s="1">
        <v>2</v>
      </c>
      <c r="B8" s="1" t="s">
        <v>246</v>
      </c>
    </row>
    <row r="9" spans="1:3" x14ac:dyDescent="0.3">
      <c r="A9" s="1">
        <v>3</v>
      </c>
      <c r="B9" s="1" t="s">
        <v>247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4" width="10.83203125" style="8"/>
    <col min="5" max="5" width="12.1640625" style="8" bestFit="1" customWidth="1"/>
    <col min="6" max="16384" width="10.83203125" style="8"/>
  </cols>
  <sheetData>
    <row r="2" spans="2:5" x14ac:dyDescent="0.25">
      <c r="B2" s="8" t="s">
        <v>237</v>
      </c>
    </row>
    <row r="3" spans="2:5" x14ac:dyDescent="0.25">
      <c r="B3" s="9" t="s">
        <v>239</v>
      </c>
      <c r="C3" s="9"/>
    </row>
    <row r="4" spans="2:5" x14ac:dyDescent="0.25">
      <c r="B4" s="8" t="s">
        <v>240</v>
      </c>
    </row>
    <row r="5" spans="2:5" x14ac:dyDescent="0.25">
      <c r="B5" s="8" t="s">
        <v>241</v>
      </c>
    </row>
    <row r="7" spans="2:5" x14ac:dyDescent="0.25">
      <c r="B7" s="10" t="s">
        <v>17</v>
      </c>
      <c r="C7" s="10" t="s">
        <v>18</v>
      </c>
      <c r="E7" s="10" t="s">
        <v>237</v>
      </c>
    </row>
    <row r="8" spans="2:5" x14ac:dyDescent="0.25">
      <c r="B8" s="8" t="s">
        <v>22</v>
      </c>
      <c r="C8" s="8" t="s">
        <v>23</v>
      </c>
      <c r="E8" s="11"/>
    </row>
    <row r="9" spans="2:5" x14ac:dyDescent="0.25">
      <c r="B9" s="8" t="s">
        <v>23</v>
      </c>
      <c r="C9" s="8" t="s">
        <v>22</v>
      </c>
    </row>
    <row r="10" spans="2:5" x14ac:dyDescent="0.25">
      <c r="B10" s="8" t="s">
        <v>22</v>
      </c>
      <c r="C10" s="8" t="s">
        <v>23</v>
      </c>
    </row>
    <row r="11" spans="2:5" x14ac:dyDescent="0.25">
      <c r="B11" s="8" t="s">
        <v>22</v>
      </c>
      <c r="C11" s="8" t="s">
        <v>22</v>
      </c>
    </row>
    <row r="12" spans="2:5" x14ac:dyDescent="0.25">
      <c r="B12" s="8" t="s">
        <v>23</v>
      </c>
      <c r="C12" s="8" t="s">
        <v>23</v>
      </c>
    </row>
    <row r="13" spans="2:5" x14ac:dyDescent="0.25">
      <c r="B13" s="8" t="s">
        <v>23</v>
      </c>
      <c r="C13" s="8" t="s">
        <v>22</v>
      </c>
    </row>
    <row r="14" spans="2:5" x14ac:dyDescent="0.25">
      <c r="B14" s="8" t="s">
        <v>22</v>
      </c>
      <c r="C14" s="8" t="s">
        <v>22</v>
      </c>
    </row>
    <row r="15" spans="2:5" x14ac:dyDescent="0.25">
      <c r="B15" s="8" t="s">
        <v>23</v>
      </c>
      <c r="C15" s="8" t="s">
        <v>22</v>
      </c>
    </row>
    <row r="16" spans="2:5" x14ac:dyDescent="0.25">
      <c r="B16" s="8" t="s">
        <v>22</v>
      </c>
      <c r="C16" s="8" t="s">
        <v>23</v>
      </c>
    </row>
    <row r="17" spans="2:4" x14ac:dyDescent="0.25">
      <c r="B17" s="8" t="s">
        <v>23</v>
      </c>
      <c r="C17" s="8" t="s">
        <v>23</v>
      </c>
    </row>
    <row r="18" spans="2:4" x14ac:dyDescent="0.25">
      <c r="B18" s="8" t="s">
        <v>22</v>
      </c>
      <c r="C18" s="8" t="s">
        <v>22</v>
      </c>
      <c r="D18" s="8" t="s">
        <v>24</v>
      </c>
    </row>
    <row r="19" spans="2:4" x14ac:dyDescent="0.25">
      <c r="B19" s="8" t="s">
        <v>23</v>
      </c>
      <c r="C19" s="8" t="s">
        <v>23</v>
      </c>
    </row>
    <row r="20" spans="2:4" x14ac:dyDescent="0.25">
      <c r="B20" s="8" t="s">
        <v>22</v>
      </c>
      <c r="C20" s="8" t="s">
        <v>22</v>
      </c>
    </row>
    <row r="21" spans="2:4" x14ac:dyDescent="0.25">
      <c r="B21" s="8" t="s">
        <v>23</v>
      </c>
      <c r="C21" s="8" t="s">
        <v>23</v>
      </c>
    </row>
    <row r="22" spans="2:4" x14ac:dyDescent="0.25">
      <c r="B22" s="8" t="s">
        <v>23</v>
      </c>
      <c r="C22" s="8" t="s">
        <v>22</v>
      </c>
    </row>
    <row r="23" spans="2:4" x14ac:dyDescent="0.25">
      <c r="B23" s="8" t="s">
        <v>23</v>
      </c>
      <c r="C23" s="8" t="s">
        <v>22</v>
      </c>
    </row>
    <row r="24" spans="2:4" x14ac:dyDescent="0.25">
      <c r="B24" s="8" t="s">
        <v>22</v>
      </c>
      <c r="C24" s="8" t="s">
        <v>23</v>
      </c>
    </row>
    <row r="25" spans="2:4" x14ac:dyDescent="0.25">
      <c r="B25" s="8" t="s">
        <v>23</v>
      </c>
      <c r="C25" s="8" t="s">
        <v>23</v>
      </c>
    </row>
    <row r="26" spans="2:4" x14ac:dyDescent="0.25">
      <c r="B26" s="8" t="s">
        <v>22</v>
      </c>
      <c r="C26" s="8" t="s">
        <v>22</v>
      </c>
    </row>
    <row r="27" spans="2:4" x14ac:dyDescent="0.25">
      <c r="B27" s="8" t="s">
        <v>23</v>
      </c>
      <c r="C27" s="8" t="s">
        <v>23</v>
      </c>
    </row>
  </sheetData>
  <hyperlinks>
    <hyperlink ref="B3" r:id="rId1" xr:uid="{78CB2760-2091-BD46-894A-23E0542D7DA5}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C11"/>
  <sheetViews>
    <sheetView topLeftCell="A3"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244</v>
      </c>
    </row>
    <row r="4" spans="1:3" x14ac:dyDescent="0.3">
      <c r="C4" s="1" t="s">
        <v>219</v>
      </c>
    </row>
    <row r="5" spans="1:3" x14ac:dyDescent="0.3">
      <c r="B5" s="1" t="s">
        <v>25</v>
      </c>
    </row>
    <row r="6" spans="1:3" x14ac:dyDescent="0.3">
      <c r="B6" s="1" t="s">
        <v>220</v>
      </c>
    </row>
    <row r="7" spans="1:3" x14ac:dyDescent="0.3">
      <c r="A7" s="1">
        <v>1</v>
      </c>
      <c r="B7" s="1" t="s">
        <v>10</v>
      </c>
    </row>
    <row r="8" spans="1:3" x14ac:dyDescent="0.3">
      <c r="A8" s="1">
        <v>2</v>
      </c>
      <c r="B8" s="1" t="s">
        <v>243</v>
      </c>
    </row>
    <row r="9" spans="1:3" x14ac:dyDescent="0.3">
      <c r="B9" s="1" t="s">
        <v>180</v>
      </c>
    </row>
    <row r="10" spans="1:3" x14ac:dyDescent="0.3">
      <c r="B10" s="1" t="s">
        <v>242</v>
      </c>
    </row>
    <row r="11" spans="1:3" x14ac:dyDescent="0.3">
      <c r="B11" s="1" t="s">
        <v>232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FF62-CC0D-104D-9E86-453AE301D579}">
  <sheetPr codeName="Sheet43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9</v>
      </c>
    </row>
    <row r="3" spans="1:2" x14ac:dyDescent="0.3">
      <c r="B3" s="1" t="s">
        <v>163</v>
      </c>
    </row>
    <row r="4" spans="1:2" x14ac:dyDescent="0.3">
      <c r="B4" s="1" t="s">
        <v>164</v>
      </c>
    </row>
    <row r="5" spans="1:2" x14ac:dyDescent="0.3">
      <c r="B5" s="1" t="s">
        <v>220</v>
      </c>
    </row>
    <row r="6" spans="1:2" x14ac:dyDescent="0.3">
      <c r="A6" s="28">
        <v>1</v>
      </c>
      <c r="B6" s="28" t="s">
        <v>10</v>
      </c>
    </row>
    <row r="7" spans="1:2" x14ac:dyDescent="0.3">
      <c r="A7" s="28">
        <v>2</v>
      </c>
      <c r="B7" s="28" t="s">
        <v>165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E613-1EA5-4441-B640-14290F20A227}">
  <sheetPr codeName="Sheet44">
    <tabColor rgb="FF00B0F0"/>
  </sheetPr>
  <dimension ref="A1:G12262"/>
  <sheetViews>
    <sheetView workbookViewId="0"/>
  </sheetViews>
  <sheetFormatPr baseColWidth="10" defaultRowHeight="16" x14ac:dyDescent="0.2"/>
  <sheetData>
    <row r="1" spans="1:7" x14ac:dyDescent="0.2">
      <c r="A1" t="s">
        <v>191</v>
      </c>
      <c r="B1" t="s">
        <v>190</v>
      </c>
      <c r="C1" t="s">
        <v>189</v>
      </c>
      <c r="D1" t="s">
        <v>188</v>
      </c>
      <c r="E1" t="s">
        <v>187</v>
      </c>
      <c r="F1" t="s">
        <v>186</v>
      </c>
      <c r="G1" t="s">
        <v>185</v>
      </c>
    </row>
    <row r="2" spans="1:7" x14ac:dyDescent="0.2">
      <c r="A2">
        <v>12500</v>
      </c>
      <c r="B2">
        <v>0.17269999999999999</v>
      </c>
      <c r="C2" t="s">
        <v>181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181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183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181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181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183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183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181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181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181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181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183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181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183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181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181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181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183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181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181</v>
      </c>
      <c r="D21">
        <v>60000</v>
      </c>
      <c r="E21">
        <v>60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181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181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183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183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182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182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181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181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181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181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181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183</v>
      </c>
      <c r="D33">
        <v>63000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181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181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181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181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181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183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181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181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182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>
        <v>13650</v>
      </c>
      <c r="B43">
        <v>0.1065</v>
      </c>
      <c r="C43" t="s">
        <v>181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181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182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181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181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183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182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181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181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182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181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183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182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181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183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183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183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183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183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181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182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183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181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181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181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183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183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181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183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183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181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181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181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181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183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181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183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182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181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182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183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181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181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181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>
        <v>7000</v>
      </c>
      <c r="B87">
        <v>6.6199999999999995E-2</v>
      </c>
      <c r="C87" t="s">
        <v>181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181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183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183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181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181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181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181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183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>
        <v>15000</v>
      </c>
      <c r="B96">
        <v>0.14269999999999999</v>
      </c>
      <c r="C96" t="s">
        <v>181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181</v>
      </c>
      <c r="D97">
        <v>74000</v>
      </c>
      <c r="E97">
        <v>36</v>
      </c>
      <c r="F97">
        <v>10</v>
      </c>
      <c r="G97">
        <v>0</v>
      </c>
    </row>
    <row r="98" spans="1:7" x14ac:dyDescent="0.2">
      <c r="A98">
        <v>25000</v>
      </c>
      <c r="B98">
        <v>7.9000000000000001E-2</v>
      </c>
      <c r="C98" t="s">
        <v>182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183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181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181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181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181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182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183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181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181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181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181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181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181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181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181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181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181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181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181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181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181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183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182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>
        <v>9.9099999999999994E-2</v>
      </c>
      <c r="C122" t="s">
        <v>181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183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181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181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181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183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182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181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181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181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183</v>
      </c>
      <c r="D132">
        <v>77000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183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181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183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181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183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183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183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183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181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181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181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183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183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183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183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183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181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181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182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183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183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183</v>
      </c>
      <c r="D154">
        <v>60000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183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181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183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183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181</v>
      </c>
      <c r="D159" s="2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183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183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183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183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182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183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183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181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181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183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183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183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183</v>
      </c>
      <c r="D172">
        <v>60000</v>
      </c>
      <c r="E172">
        <v>36</v>
      </c>
      <c r="F172">
        <v>10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181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183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183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183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181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181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181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183</v>
      </c>
      <c r="D180" s="29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183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181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181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183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183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181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183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183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181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181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183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182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183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182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181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182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183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183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183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181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181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182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182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181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183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>
        <v>4000</v>
      </c>
      <c r="B206">
        <v>7.9000000000000001E-2</v>
      </c>
      <c r="C206" t="s">
        <v>183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181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181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181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181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183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183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183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182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183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181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183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183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183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181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183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181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183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183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183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183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183</v>
      </c>
      <c r="D227" s="29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183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183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182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181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183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183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182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183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182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183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181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183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181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183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181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183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183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181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183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181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181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181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183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183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181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183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183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183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183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183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183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183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183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181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181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181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183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183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181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183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181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183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181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183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182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181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183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183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183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>
        <v>2100</v>
      </c>
      <c r="B277">
        <v>6.0299999999999999E-2</v>
      </c>
      <c r="C277" t="s">
        <v>183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183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183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182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>
        <v>0.1171</v>
      </c>
      <c r="C281" t="s">
        <v>181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183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>
        <v>5200</v>
      </c>
      <c r="B283">
        <v>7.9000000000000001E-2</v>
      </c>
      <c r="C283" t="s">
        <v>183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181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181</v>
      </c>
      <c r="D285" s="29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181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182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181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183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183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181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181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183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183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181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183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183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181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181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182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181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181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183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183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181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183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183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181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183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181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181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183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183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181</v>
      </c>
      <c r="D314" s="29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182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183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181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183</v>
      </c>
      <c r="D318" s="29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181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183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181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183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183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183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181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181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183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183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183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183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181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181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181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181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183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183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183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183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181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183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183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183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>
        <v>8000</v>
      </c>
      <c r="B343">
        <v>7.4899999999999994E-2</v>
      </c>
      <c r="C343" t="s">
        <v>183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183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181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183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181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183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181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>
        <v>19000</v>
      </c>
      <c r="B350">
        <v>0.20619999999999999</v>
      </c>
      <c r="C350" t="s">
        <v>183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183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181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183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183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183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183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181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183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183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181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181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183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183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183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183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181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181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183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183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183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181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183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183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181</v>
      </c>
      <c r="D374">
        <v>65000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181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183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183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183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183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181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181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183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183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183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181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182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181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183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183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181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183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183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183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181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183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181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182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181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183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183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182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183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181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183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183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182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183</v>
      </c>
      <c r="D407">
        <v>102000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181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>
        <v>18000</v>
      </c>
      <c r="B409">
        <v>0.18790000000000001</v>
      </c>
      <c r="C409" t="s">
        <v>181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181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183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182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181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183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181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183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181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183</v>
      </c>
      <c r="D418">
        <v>186000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183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183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183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183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181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183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183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183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181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181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183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181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183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181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183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183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181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181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181</v>
      </c>
      <c r="D437">
        <v>70000</v>
      </c>
      <c r="E437">
        <v>60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181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183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181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183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183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183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181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181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183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181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181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181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181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183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181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181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183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183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181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183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183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183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181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183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181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183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181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183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181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183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183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181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183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181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183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183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183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183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183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182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183</v>
      </c>
      <c r="D478">
        <v>51621</v>
      </c>
      <c r="E478">
        <v>36</v>
      </c>
      <c r="F478">
        <v>5</v>
      </c>
      <c r="G478">
        <v>0</v>
      </c>
    </row>
    <row r="479" spans="1:7" x14ac:dyDescent="0.2">
      <c r="A479">
        <v>8000</v>
      </c>
      <c r="B479">
        <v>8.4900000000000003E-2</v>
      </c>
      <c r="C479" t="s">
        <v>182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183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181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183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183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181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182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183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183</v>
      </c>
      <c r="D487" s="29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181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182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181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183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181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181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183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183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183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183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183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183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181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183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183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183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181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181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183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183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183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183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181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181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183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181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181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>
        <v>3600</v>
      </c>
      <c r="B515">
        <v>0.15620000000000001</v>
      </c>
      <c r="C515" t="s">
        <v>181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>
        <v>21000</v>
      </c>
      <c r="B516">
        <v>7.4899999999999994E-2</v>
      </c>
      <c r="C516" t="s">
        <v>183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181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181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>
        <v>0.1099</v>
      </c>
      <c r="C519" t="s">
        <v>183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183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181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183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182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183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183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>
        <v>0.10589999999999999</v>
      </c>
      <c r="C526" t="s">
        <v>181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181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183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181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>
        <v>10000</v>
      </c>
      <c r="B530">
        <v>0.1099</v>
      </c>
      <c r="C530" t="s">
        <v>181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183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181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181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181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183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183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183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183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183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181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183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183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183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>
        <v>0.15989999999999999</v>
      </c>
      <c r="C544" t="s">
        <v>181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182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183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183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181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181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183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181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183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183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181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181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183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183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183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>
        <v>0.16489999999999999</v>
      </c>
      <c r="C559" t="s">
        <v>182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181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183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181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181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183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181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181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181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181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183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183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181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181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181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182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181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183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181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183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183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183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181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181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182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183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181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182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181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181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181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183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181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183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183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182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181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183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181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181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183</v>
      </c>
      <c r="D599">
        <v>399996</v>
      </c>
      <c r="E599">
        <v>60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183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181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183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181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181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181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181</v>
      </c>
      <c r="D606">
        <v>92004</v>
      </c>
      <c r="E606">
        <v>36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183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181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181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183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181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183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181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181</v>
      </c>
      <c r="D614" s="29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183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183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181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181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183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181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181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181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182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183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181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181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183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183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181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181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183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183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181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183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181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182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182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181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182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181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183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181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181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183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181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181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181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181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182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183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183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181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181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183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181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183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183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183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181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183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183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183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181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183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183</v>
      </c>
      <c r="D665" s="29">
        <v>100000</v>
      </c>
      <c r="E665">
        <v>36</v>
      </c>
      <c r="F665">
        <v>5</v>
      </c>
      <c r="G665">
        <v>0</v>
      </c>
    </row>
    <row r="666" spans="1:7" x14ac:dyDescent="0.2">
      <c r="A666">
        <v>10000</v>
      </c>
      <c r="B666">
        <v>0.12989999999999999</v>
      </c>
      <c r="C666" t="s">
        <v>183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182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183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183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181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181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183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183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183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183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181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181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183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183</v>
      </c>
      <c r="D679" s="2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182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181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183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183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181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182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182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181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181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183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>
        <v>0.11990000000000001</v>
      </c>
      <c r="C690" t="s">
        <v>183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182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181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182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183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181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183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182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181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182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182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183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183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181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183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183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181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183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183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181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183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183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181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182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181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181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181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183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181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183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183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182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183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181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183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181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183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183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183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183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181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181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181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183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181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181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182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>
        <v>2000</v>
      </c>
      <c r="B737">
        <v>6.9199999999999998E-2</v>
      </c>
      <c r="C737" t="s">
        <v>181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183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183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183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182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181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183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183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181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181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181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181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181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183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183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181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181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>
        <v>0.1074</v>
      </c>
      <c r="C754" t="s">
        <v>181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182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182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183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183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181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181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182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181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182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181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182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183</v>
      </c>
      <c r="D766">
        <v>88812.93</v>
      </c>
      <c r="E766">
        <v>36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181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181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181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181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181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181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183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183</v>
      </c>
      <c r="D774" s="29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183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181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181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183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183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181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181</v>
      </c>
      <c r="D781">
        <v>16000</v>
      </c>
      <c r="E781">
        <v>36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181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181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181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183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181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183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181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181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183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182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181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181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181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183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181</v>
      </c>
      <c r="D796">
        <v>66000</v>
      </c>
      <c r="E796">
        <v>60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183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183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181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183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183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181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181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183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181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181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181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183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181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183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181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183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182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181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183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181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182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183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181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183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182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182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183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183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181</v>
      </c>
      <c r="D825">
        <v>60000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181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183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181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181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181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181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181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>
        <v>0.16769999999999999</v>
      </c>
      <c r="C833" t="s">
        <v>181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183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183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183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181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182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183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181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183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181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181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182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183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183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183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181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183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181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181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183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183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181</v>
      </c>
      <c r="D854">
        <v>45000</v>
      </c>
      <c r="E854">
        <v>36</v>
      </c>
      <c r="F854">
        <v>0.5</v>
      </c>
      <c r="G854">
        <v>0</v>
      </c>
    </row>
    <row r="855" spans="1:7" x14ac:dyDescent="0.2">
      <c r="A855">
        <v>6000</v>
      </c>
      <c r="B855">
        <v>0.1</v>
      </c>
      <c r="C855" t="s">
        <v>183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181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183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183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181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181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181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181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183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181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183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183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183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183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181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182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181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183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181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181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181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183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181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181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181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181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183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183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183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183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181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181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183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183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183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181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183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183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181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181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181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181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183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183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181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183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183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183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182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183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181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183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182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183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181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181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183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183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183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183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183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182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181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183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181</v>
      </c>
      <c r="D919">
        <v>51996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181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182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181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181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182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181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183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>
        <v>0.1</v>
      </c>
      <c r="C927" t="s">
        <v>181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181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183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181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182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181</v>
      </c>
      <c r="D932">
        <v>40000</v>
      </c>
      <c r="E932">
        <v>60</v>
      </c>
      <c r="F932">
        <v>4</v>
      </c>
      <c r="G932">
        <v>1</v>
      </c>
    </row>
    <row r="933" spans="1:7" x14ac:dyDescent="0.2">
      <c r="A933">
        <v>8000</v>
      </c>
      <c r="B933">
        <v>5.79E-2</v>
      </c>
      <c r="C933" t="s">
        <v>182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181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181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183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183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181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181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183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183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181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183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183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183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183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183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181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181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181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183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181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181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181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181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181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>
        <v>0.1037</v>
      </c>
      <c r="C957" t="s">
        <v>182</v>
      </c>
      <c r="D957">
        <v>14400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183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183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183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183</v>
      </c>
      <c r="D961">
        <v>115000</v>
      </c>
      <c r="E961">
        <v>36</v>
      </c>
      <c r="F961">
        <v>3</v>
      </c>
      <c r="G961">
        <v>0</v>
      </c>
    </row>
    <row r="962" spans="1:7" x14ac:dyDescent="0.2">
      <c r="A962">
        <v>20000</v>
      </c>
      <c r="B962">
        <v>6.54E-2</v>
      </c>
      <c r="C962" t="s">
        <v>183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181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181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181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183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183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181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181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181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183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183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181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181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183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181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183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182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183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181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183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183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181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183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181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181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181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183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183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182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181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181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181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181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183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181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183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181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183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183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181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183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183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183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181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183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181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181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181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183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182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183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183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181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181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183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181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181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183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183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181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183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181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183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183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183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181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181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183</v>
      </c>
      <c r="D1029">
        <v>68559.960000000006</v>
      </c>
      <c r="E1029">
        <v>60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183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>
        <v>9400</v>
      </c>
      <c r="B1031">
        <v>6.9099999999999995E-2</v>
      </c>
      <c r="C1031" t="s">
        <v>181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183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181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183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183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183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181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181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183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183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183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182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183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181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181</v>
      </c>
      <c r="D1045" s="29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181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183</v>
      </c>
      <c r="D1047" s="29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183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182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181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181</v>
      </c>
      <c r="D1051">
        <v>60000</v>
      </c>
      <c r="E1051">
        <v>36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181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181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183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183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183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181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183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182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181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181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181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183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181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182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183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181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>
        <v>6.9099999999999995E-2</v>
      </c>
      <c r="C1068" t="s">
        <v>183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>
        <v>0.1036</v>
      </c>
      <c r="C1069" t="s">
        <v>181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183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181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183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181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183</v>
      </c>
      <c r="D1074" s="29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181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183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183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183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183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183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>
        <v>6.1699999999999998E-2</v>
      </c>
      <c r="C1081" t="s">
        <v>183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181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181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182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183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181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183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183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181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183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181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183</v>
      </c>
      <c r="D1092" s="29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181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181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181</v>
      </c>
      <c r="D1095">
        <v>43200</v>
      </c>
      <c r="E1095">
        <v>36</v>
      </c>
      <c r="F1095">
        <v>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183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183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182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183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181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181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181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183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183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183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>
        <v>25000</v>
      </c>
      <c r="B1106">
        <v>0.14460000000000001</v>
      </c>
      <c r="C1106" t="s">
        <v>181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181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183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183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181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>
        <v>16000</v>
      </c>
      <c r="B1111">
        <v>6.9099999999999995E-2</v>
      </c>
      <c r="C1111" t="s">
        <v>183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183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183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181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181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183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182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183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183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181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183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183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183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181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182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181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181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181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183</v>
      </c>
      <c r="D1129" s="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181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183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182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>
        <v>0.12230000000000001</v>
      </c>
      <c r="C1133" t="s">
        <v>181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183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181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183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183</v>
      </c>
      <c r="D1137" s="29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181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181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182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182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183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181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181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183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183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183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183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183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181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183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183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183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181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181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181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183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181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181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183</v>
      </c>
      <c r="D1160" s="29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183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183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183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183</v>
      </c>
      <c r="D1164" s="29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181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181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183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181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183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>
        <v>4000</v>
      </c>
      <c r="B1170">
        <v>0.11119999999999999</v>
      </c>
      <c r="C1170" t="s">
        <v>181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183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>
        <v>1000</v>
      </c>
      <c r="B1172">
        <v>0.11119999999999999</v>
      </c>
      <c r="C1172" t="s">
        <v>181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>
        <v>0.1075</v>
      </c>
      <c r="C1173" t="s">
        <v>181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181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181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181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183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183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181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183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183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183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183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183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183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183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181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181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181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183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181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183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181</v>
      </c>
      <c r="D1193">
        <v>43000</v>
      </c>
      <c r="E1193">
        <v>36</v>
      </c>
      <c r="F1193">
        <v>5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181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183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183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183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183</v>
      </c>
      <c r="D1198" s="29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181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183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181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181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181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181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183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181</v>
      </c>
      <c r="D1206">
        <v>68000</v>
      </c>
      <c r="E1206">
        <v>60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181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183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183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182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183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183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183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182</v>
      </c>
      <c r="D1214">
        <v>36996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183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183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181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181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183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181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183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183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183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181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183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183</v>
      </c>
      <c r="D1226">
        <v>71000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181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>
        <v>5000</v>
      </c>
      <c r="B1228">
        <v>7.51E-2</v>
      </c>
      <c r="C1228" t="s">
        <v>182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183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181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183</v>
      </c>
      <c r="D1231" s="29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183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181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183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181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183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181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183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183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181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183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183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183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181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183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183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183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181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181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181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>
        <v>4000</v>
      </c>
      <c r="B1251">
        <v>7.8799999999999995E-2</v>
      </c>
      <c r="C1251" t="s">
        <v>183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181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181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181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181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183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183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181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181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181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181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181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181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181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183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183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182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183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181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181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181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181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>
        <v>0.1361</v>
      </c>
      <c r="C1273" t="s">
        <v>183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181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181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183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181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182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181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181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181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183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183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183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183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181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181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182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183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181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183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183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183</v>
      </c>
      <c r="D1293" s="29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181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181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183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183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183</v>
      </c>
      <c r="D1298">
        <v>78000</v>
      </c>
      <c r="E1298">
        <v>60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181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182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181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181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183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181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181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181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181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183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181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183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183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181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183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183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181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183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181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181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183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181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181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183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183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183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183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181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183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183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181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181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183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183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183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181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183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181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181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183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181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182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183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>
        <v>2000</v>
      </c>
      <c r="B1342">
        <v>0.1038</v>
      </c>
      <c r="C1342" t="s">
        <v>183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183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183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181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181</v>
      </c>
      <c r="D1346">
        <v>42996</v>
      </c>
      <c r="E1346">
        <v>36</v>
      </c>
      <c r="F1346">
        <v>1</v>
      </c>
      <c r="G1346">
        <v>0</v>
      </c>
    </row>
    <row r="1347" spans="1:7" x14ac:dyDescent="0.2">
      <c r="A1347">
        <v>14000</v>
      </c>
      <c r="B1347">
        <v>0.1186</v>
      </c>
      <c r="C1347" t="s">
        <v>181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183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183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181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182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183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183</v>
      </c>
      <c r="D1353">
        <v>45500</v>
      </c>
      <c r="E1353">
        <v>60</v>
      </c>
      <c r="F1353">
        <v>2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181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183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183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183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182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181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183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183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183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>
        <v>16750</v>
      </c>
      <c r="B1363">
        <v>0.15579999999999999</v>
      </c>
      <c r="C1363" t="s">
        <v>182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181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183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181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181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181</v>
      </c>
      <c r="D1368">
        <v>33000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183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181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182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183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181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183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183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181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181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181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183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181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181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183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183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183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183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181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181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181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181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183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181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181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181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181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181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183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181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183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181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181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181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183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183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183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183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183</v>
      </c>
      <c r="D1406">
        <v>54000</v>
      </c>
      <c r="E1406">
        <v>36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183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181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181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182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181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181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181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183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181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183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181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183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181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183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181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183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183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181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>
        <v>17000</v>
      </c>
      <c r="B1425">
        <v>0.10249999999999999</v>
      </c>
      <c r="C1425" t="s">
        <v>183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181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181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183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183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181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183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183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183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181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181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181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181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183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183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181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183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181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183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183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181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183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181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183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181</v>
      </c>
      <c r="D1449" s="2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181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182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181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181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183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181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182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183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181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183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183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183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183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181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183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181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183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181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181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181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183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183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182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183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181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181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183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181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181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183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181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183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183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182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181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183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181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181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183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183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182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183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181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181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181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183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183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181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181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181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183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181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181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183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181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181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181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181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182</v>
      </c>
      <c r="D1508" s="29">
        <v>100000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181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181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181</v>
      </c>
      <c r="D1511">
        <v>38304</v>
      </c>
      <c r="E1511">
        <v>36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182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181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181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181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181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183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182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183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181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183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183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181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181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181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183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183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181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181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182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183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183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183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181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181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183</v>
      </c>
      <c r="D1536">
        <v>63000</v>
      </c>
      <c r="E1536">
        <v>36</v>
      </c>
      <c r="F1536">
        <v>5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183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181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183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182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183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183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181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181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181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183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182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>
        <v>0.12529999999999999</v>
      </c>
      <c r="C1548" t="s">
        <v>183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183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183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182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183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183</v>
      </c>
      <c r="D1553" s="29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181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181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181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181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183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181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181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183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181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182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181</v>
      </c>
      <c r="D1564">
        <v>30000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181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181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181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181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181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183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183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183</v>
      </c>
      <c r="D1572">
        <v>58868</v>
      </c>
      <c r="E1572">
        <v>36</v>
      </c>
      <c r="F1572">
        <v>10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183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181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181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181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181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182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182</v>
      </c>
      <c r="D1579">
        <v>24300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181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182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181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181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181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181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181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182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183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181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181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183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181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182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181</v>
      </c>
      <c r="D1594">
        <v>36000</v>
      </c>
      <c r="E1594">
        <v>36</v>
      </c>
      <c r="F1594">
        <v>10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181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183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181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183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183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181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>
        <v>3200</v>
      </c>
      <c r="B1601">
        <v>0.14610000000000001</v>
      </c>
      <c r="C1601" t="s">
        <v>181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>
        <v>12000</v>
      </c>
      <c r="B1602">
        <v>0.12870000000000001</v>
      </c>
      <c r="C1602" t="s">
        <v>181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181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183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181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181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181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183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183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181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181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183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181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183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181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181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182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183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181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183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183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182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183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183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181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181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181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183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181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183</v>
      </c>
      <c r="D1630" s="29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183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181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181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183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181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181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183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184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181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181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181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181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181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181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>
        <v>0.16</v>
      </c>
      <c r="C1645" t="s">
        <v>183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183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181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183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181</v>
      </c>
      <c r="D1649" s="2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181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181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181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183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181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183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181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183</v>
      </c>
      <c r="D1657" s="29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181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181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183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181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181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181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181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181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181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183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182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181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183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181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183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183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181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181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181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183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183</v>
      </c>
      <c r="D1678">
        <v>37000</v>
      </c>
      <c r="E1678">
        <v>36</v>
      </c>
      <c r="F1678">
        <v>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183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183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181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181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181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181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181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182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181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181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181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183</v>
      </c>
      <c r="D1690" s="29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181</v>
      </c>
      <c r="D1691">
        <v>35880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183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183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181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181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181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181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181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181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183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183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181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181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183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181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181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183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181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183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181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183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181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181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183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181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183</v>
      </c>
      <c r="D1716" s="29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183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183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181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183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183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181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183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181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183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>
        <v>0.11890000000000001</v>
      </c>
      <c r="C1726" t="s">
        <v>183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182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183</v>
      </c>
      <c r="D1728" s="29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181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184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181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181</v>
      </c>
      <c r="D1732">
        <v>143000</v>
      </c>
      <c r="E1732">
        <v>36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181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183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182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181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183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183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183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183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182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181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183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183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183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181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181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183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181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181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>
        <v>15000</v>
      </c>
      <c r="B1751">
        <v>9.6299999999999997E-2</v>
      </c>
      <c r="C1751" t="s">
        <v>183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183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181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182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181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183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181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183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181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181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183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181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183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183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181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181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183</v>
      </c>
      <c r="D1767">
        <v>105000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181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181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181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181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183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181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181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181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183</v>
      </c>
      <c r="D1776" s="29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183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181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181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181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181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182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183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181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183</v>
      </c>
      <c r="D1785" s="29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181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183</v>
      </c>
      <c r="D1787">
        <v>45996</v>
      </c>
      <c r="E1787">
        <v>36</v>
      </c>
      <c r="F1787">
        <v>0.5</v>
      </c>
      <c r="G1787">
        <v>0</v>
      </c>
    </row>
    <row r="1788" spans="1:7" x14ac:dyDescent="0.2">
      <c r="A1788">
        <v>6000</v>
      </c>
      <c r="B1788">
        <v>0.1221</v>
      </c>
      <c r="C1788" t="s">
        <v>184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181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183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184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182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181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183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181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181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>
        <v>0.12839999999999999</v>
      </c>
      <c r="C1797" t="s">
        <v>181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183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181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181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181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181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181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183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181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182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>
        <v>0.12839999999999999</v>
      </c>
      <c r="C1807" t="s">
        <v>181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181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>
        <v>13000</v>
      </c>
      <c r="B1809">
        <v>0.12529999999999999</v>
      </c>
      <c r="C1809" t="s">
        <v>183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183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183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181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181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181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183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>
        <v>0.13669999999999999</v>
      </c>
      <c r="C1816" t="s">
        <v>181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183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182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182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183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183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181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181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181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183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181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181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181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181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183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181</v>
      </c>
      <c r="D1831">
        <v>38000</v>
      </c>
      <c r="E1831">
        <v>36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181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183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181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181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181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181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181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183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183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183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181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181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183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182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181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181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181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181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181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181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182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181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181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181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181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181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181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183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181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183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181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181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183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181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181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183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184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183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181</v>
      </c>
      <c r="D1870" s="29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183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183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182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181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182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181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181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181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181</v>
      </c>
      <c r="D1879">
        <v>30000</v>
      </c>
      <c r="E1879">
        <v>36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181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181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183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183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181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182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182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181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181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>
        <v>3500</v>
      </c>
      <c r="B1889">
        <v>7.1199999999999999E-2</v>
      </c>
      <c r="C1889" t="s">
        <v>181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181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181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181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181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181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181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183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183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181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181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183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183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182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181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183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182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183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183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181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181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183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181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183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183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183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182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183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>
        <v>0.15609999999999999</v>
      </c>
      <c r="C1917" t="s">
        <v>182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182</v>
      </c>
      <c r="D1918">
        <v>83000</v>
      </c>
      <c r="E1918">
        <v>60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183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183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183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183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181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181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183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181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183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183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183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>
        <v>0.1353</v>
      </c>
      <c r="C1930" t="s">
        <v>183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183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181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181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181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181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183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181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183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181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>
        <v>16000</v>
      </c>
      <c r="B1940">
        <v>0.1757</v>
      </c>
      <c r="C1940" t="s">
        <v>181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183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181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181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183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183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181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181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181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183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181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181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181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183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181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181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183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183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183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183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183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183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181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181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182</v>
      </c>
      <c r="D1964" s="29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181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183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183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183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183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183</v>
      </c>
      <c r="D1970" s="29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183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183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181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183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181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183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183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181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182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181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183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181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181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183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183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181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181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181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181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182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183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183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181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183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183</v>
      </c>
      <c r="D1995">
        <v>115518</v>
      </c>
      <c r="E1995">
        <v>36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181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183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183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183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181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181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183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182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183</v>
      </c>
      <c r="D2004" s="29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181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182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183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183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182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181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183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183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182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182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181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183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183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183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183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183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183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183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181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183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181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181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183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181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183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181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182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182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182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181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183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181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181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182</v>
      </c>
      <c r="D2038" s="29">
        <v>200000</v>
      </c>
      <c r="E2038">
        <v>60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181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183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181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181</v>
      </c>
      <c r="D2042">
        <v>48000</v>
      </c>
      <c r="E2042">
        <v>36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183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183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183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181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183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183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181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183</v>
      </c>
      <c r="D2050" s="29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183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>
        <v>0.13980000000000001</v>
      </c>
      <c r="C2052" t="s">
        <v>183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181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183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183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181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183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183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181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183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181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183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181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181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183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181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181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181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181</v>
      </c>
      <c r="D2069">
        <v>113250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183</v>
      </c>
      <c r="D2070">
        <v>140000</v>
      </c>
      <c r="E2070">
        <v>36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183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181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181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183</v>
      </c>
      <c r="D2074">
        <v>55000</v>
      </c>
      <c r="E2074">
        <v>36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183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183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181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183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181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183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181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181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181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181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181</v>
      </c>
      <c r="D2085" s="29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181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181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183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183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183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181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183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183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181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183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181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183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183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183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181</v>
      </c>
      <c r="D2100">
        <v>65000</v>
      </c>
      <c r="E2100">
        <v>36</v>
      </c>
      <c r="F2100">
        <v>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181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183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181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183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183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183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182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181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183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183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181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183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183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183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183</v>
      </c>
      <c r="D2115" s="29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181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183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181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183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183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181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181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183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183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181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183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183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182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183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183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181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183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183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181</v>
      </c>
      <c r="D2134">
        <v>33460</v>
      </c>
      <c r="E2134">
        <v>36</v>
      </c>
      <c r="F2134">
        <v>10</v>
      </c>
      <c r="G2134">
        <v>1</v>
      </c>
    </row>
    <row r="2135" spans="1:7" x14ac:dyDescent="0.2">
      <c r="A2135">
        <v>19125</v>
      </c>
      <c r="B2135">
        <v>0.25800000000000001</v>
      </c>
      <c r="C2135" t="s">
        <v>183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181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181</v>
      </c>
      <c r="D2137" s="29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183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183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183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183</v>
      </c>
      <c r="D2141">
        <v>150000</v>
      </c>
      <c r="E2141">
        <v>60</v>
      </c>
      <c r="F2141">
        <v>10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182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181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183</v>
      </c>
      <c r="D2144" s="29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181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181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183</v>
      </c>
      <c r="D2147">
        <v>70000</v>
      </c>
      <c r="E2147">
        <v>36</v>
      </c>
      <c r="F2147">
        <v>10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183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183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181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181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182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181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183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183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183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181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181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181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181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183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181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181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183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182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183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183</v>
      </c>
      <c r="D2167" s="29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181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183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183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182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183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181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181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181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183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181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183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183</v>
      </c>
      <c r="D2179" s="2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181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181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181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181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181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181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181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>
        <v>8050</v>
      </c>
      <c r="B2187">
        <v>0.1099</v>
      </c>
      <c r="C2187" t="s">
        <v>182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183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182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183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183</v>
      </c>
      <c r="D2191" s="29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183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181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183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183</v>
      </c>
      <c r="D2195" s="29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183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181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181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183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182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181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181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183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183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182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183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182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181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181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183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183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183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183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183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182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182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183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183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183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183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181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183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181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183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183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183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183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181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182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183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183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183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181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182</v>
      </c>
      <c r="D2234">
        <v>60000</v>
      </c>
      <c r="E2234">
        <v>36</v>
      </c>
      <c r="F2234">
        <v>1</v>
      </c>
      <c r="G2234">
        <v>1</v>
      </c>
    </row>
    <row r="2235" spans="1:7" x14ac:dyDescent="0.2">
      <c r="A2235">
        <v>35000</v>
      </c>
      <c r="B2235">
        <v>0.192</v>
      </c>
      <c r="C2235" t="s">
        <v>183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183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183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183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183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181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183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181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183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181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183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183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183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181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183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183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183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183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181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181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181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183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181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182</v>
      </c>
      <c r="D2258" s="29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183</v>
      </c>
      <c r="D2259" s="2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183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183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181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181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182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181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183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183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183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183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181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182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181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181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181</v>
      </c>
      <c r="D2274">
        <v>43000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183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183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181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183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182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183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181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181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182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182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183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182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181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183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183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183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183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183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183</v>
      </c>
      <c r="D2293">
        <v>92000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183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183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181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182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>
        <v>0.16200000000000001</v>
      </c>
      <c r="C2298" t="s">
        <v>181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183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181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182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183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183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183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181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183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181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183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183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183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183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181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183</v>
      </c>
      <c r="D2313">
        <v>144000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182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183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183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182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183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182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181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181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181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183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183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>
        <v>9.6699999999999994E-2</v>
      </c>
      <c r="C2325" t="s">
        <v>183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181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181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183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183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181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181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183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181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182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182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181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183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181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181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182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182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181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183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182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181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181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181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181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182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183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183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181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183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181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183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183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183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181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183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181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>
        <v>0.1855</v>
      </c>
      <c r="C2361" t="s">
        <v>181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182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>
        <v>1200</v>
      </c>
      <c r="B2363">
        <v>0.192</v>
      </c>
      <c r="C2363" t="s">
        <v>183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183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183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183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183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181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182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181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181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183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181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181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183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181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181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183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183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183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181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183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181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181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181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183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183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183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181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183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183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183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183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183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183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183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183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183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181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183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181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183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182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181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183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183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183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183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181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183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182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181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183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>
        <v>0.24990000000000001</v>
      </c>
      <c r="C2414" t="s">
        <v>181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181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183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183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183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181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183</v>
      </c>
      <c r="D2420" s="29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181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181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183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183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181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183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181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183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183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183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181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181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>
        <v>25475</v>
      </c>
      <c r="B2433">
        <v>0.17100000000000001</v>
      </c>
      <c r="C2433" t="s">
        <v>183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181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183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181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183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181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183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181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181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181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183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181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183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181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183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181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181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183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183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181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183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183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183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183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181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183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183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181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181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181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181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182</v>
      </c>
      <c r="D2464">
        <v>75000</v>
      </c>
      <c r="E2464">
        <v>60</v>
      </c>
      <c r="F2464">
        <v>6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181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181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183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181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183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183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183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183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183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183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181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183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183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181</v>
      </c>
      <c r="D2478">
        <v>77000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183</v>
      </c>
      <c r="D2479">
        <v>109000</v>
      </c>
      <c r="E2479">
        <v>36</v>
      </c>
      <c r="F2479">
        <v>2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183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183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181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183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183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181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183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183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183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183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181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182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181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181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181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183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181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183</v>
      </c>
      <c r="D2497">
        <v>65000</v>
      </c>
      <c r="E2497">
        <v>60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181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183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183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183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183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181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183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182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183</v>
      </c>
      <c r="D2506" s="29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183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183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183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183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181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181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183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181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183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182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183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>
        <v>15000</v>
      </c>
      <c r="B2518">
        <v>0.11990000000000001</v>
      </c>
      <c r="C2518" t="s">
        <v>181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182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181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183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181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181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183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183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181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183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183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181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182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183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181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181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183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>
        <v>12000</v>
      </c>
      <c r="B2535">
        <v>9.6699999999999994E-2</v>
      </c>
      <c r="C2535" t="s">
        <v>183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181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183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183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183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183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183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183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181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183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181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183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183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182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183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183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183</v>
      </c>
      <c r="D2551" s="29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183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181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183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183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>
        <v>9.2499999999999999E-2</v>
      </c>
      <c r="C2556" t="s">
        <v>181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181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183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182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181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181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182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183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183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183</v>
      </c>
      <c r="D2565">
        <v>83000</v>
      </c>
      <c r="E2565">
        <v>36</v>
      </c>
      <c r="F2565">
        <v>10</v>
      </c>
      <c r="G2565">
        <v>0</v>
      </c>
    </row>
    <row r="2566" spans="1:7" x14ac:dyDescent="0.2">
      <c r="A2566">
        <v>14000</v>
      </c>
      <c r="B2566">
        <v>0.192</v>
      </c>
      <c r="C2566" t="s">
        <v>181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183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181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183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181</v>
      </c>
      <c r="D2570">
        <v>87000</v>
      </c>
      <c r="E2570">
        <v>60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183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181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181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181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183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183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183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183</v>
      </c>
      <c r="D2578">
        <v>90000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181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182</v>
      </c>
      <c r="D2580">
        <v>60000</v>
      </c>
      <c r="E2580">
        <v>36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181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181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182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182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181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183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181</v>
      </c>
      <c r="D2587">
        <v>86000</v>
      </c>
      <c r="E2587">
        <v>60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181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183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183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183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182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181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181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183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183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181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181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181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183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183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183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183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181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183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183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183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183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183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183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181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181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183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181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183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183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183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181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181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183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181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183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183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183</v>
      </c>
      <c r="D2624" s="29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183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181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181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181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>
        <v>0.17760000000000001</v>
      </c>
      <c r="C2629" t="s">
        <v>181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181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183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181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181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181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183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181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182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181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182</v>
      </c>
      <c r="D2639">
        <v>40000</v>
      </c>
      <c r="E2639">
        <v>36</v>
      </c>
      <c r="F2639">
        <v>10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181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181</v>
      </c>
      <c r="D2641">
        <v>50000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183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183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181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182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181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181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181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183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183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>
        <v>35000</v>
      </c>
      <c r="B2651">
        <v>0.1099</v>
      </c>
      <c r="C2651" t="s">
        <v>183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181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183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>
        <v>4750</v>
      </c>
      <c r="B2654">
        <v>0.15609999999999999</v>
      </c>
      <c r="C2654" t="s">
        <v>183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182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182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183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183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181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181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183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>
        <v>0.11990000000000001</v>
      </c>
      <c r="C2662" t="s">
        <v>183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183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183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183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183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182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183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183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183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181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183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183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181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182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181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181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182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182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182</v>
      </c>
      <c r="D2680">
        <v>55000</v>
      </c>
      <c r="E2680">
        <v>36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181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183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183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183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183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183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183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182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183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183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183</v>
      </c>
      <c r="D2691">
        <v>55000</v>
      </c>
      <c r="E2691">
        <v>36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183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181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181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183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181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181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181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181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182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181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181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181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182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183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183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181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181</v>
      </c>
      <c r="D2708">
        <v>41200</v>
      </c>
      <c r="E2708">
        <v>36</v>
      </c>
      <c r="F2708">
        <v>5</v>
      </c>
      <c r="G2708">
        <v>0</v>
      </c>
    </row>
    <row r="2709" spans="1:7" x14ac:dyDescent="0.2">
      <c r="A2709">
        <v>8000</v>
      </c>
      <c r="B2709">
        <v>0.21</v>
      </c>
      <c r="C2709" t="s">
        <v>181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182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181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181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183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181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181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181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183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181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183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183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>
        <v>0.11990000000000001</v>
      </c>
      <c r="C2721" t="s">
        <v>181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183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181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183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183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183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183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183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183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181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181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181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181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181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181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181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183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183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183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181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182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181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183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181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>
        <v>20000</v>
      </c>
      <c r="B2745">
        <v>9.9900000000000003E-2</v>
      </c>
      <c r="C2745" t="s">
        <v>183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181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183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183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182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181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183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182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181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181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183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182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183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181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181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183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183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182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181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181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183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181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183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183</v>
      </c>
      <c r="D2768" s="29">
        <v>100000</v>
      </c>
      <c r="E2768">
        <v>36</v>
      </c>
      <c r="F2768">
        <v>6</v>
      </c>
      <c r="G2768">
        <v>0</v>
      </c>
    </row>
    <row r="2769" spans="1:7" x14ac:dyDescent="0.2">
      <c r="A2769">
        <v>4800</v>
      </c>
      <c r="B2769">
        <v>0.192</v>
      </c>
      <c r="C2769" t="s">
        <v>181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183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183</v>
      </c>
      <c r="D2771" s="29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181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183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183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181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183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181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181</v>
      </c>
      <c r="D2778">
        <v>50000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183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181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181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183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182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181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181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183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183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181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>
        <v>0.1099</v>
      </c>
      <c r="C2789" t="s">
        <v>183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183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183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181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181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183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183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183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183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183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182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183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183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183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183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181</v>
      </c>
      <c r="D2804" s="29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181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183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182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181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183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183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183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>
        <v>9.9900000000000003E-2</v>
      </c>
      <c r="C2812" t="s">
        <v>183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181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183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183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183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183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183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183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181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183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183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181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183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183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183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183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>
        <v>0.1099</v>
      </c>
      <c r="C2828" t="s">
        <v>183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183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183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181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183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183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181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181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181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183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183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181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183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181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183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182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182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183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181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183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183</v>
      </c>
      <c r="D2848">
        <v>135000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181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183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>
        <v>9500</v>
      </c>
      <c r="B2851">
        <v>9.9900000000000003E-2</v>
      </c>
      <c r="C2851" t="s">
        <v>181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181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183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183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181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181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181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181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181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183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183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183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183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181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183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181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181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183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182</v>
      </c>
      <c r="D2869">
        <v>26200</v>
      </c>
      <c r="E2869">
        <v>36</v>
      </c>
      <c r="F2869">
        <v>8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183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181</v>
      </c>
      <c r="D2871">
        <v>30000</v>
      </c>
      <c r="E2871">
        <v>36</v>
      </c>
      <c r="F2871">
        <v>1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181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183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183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183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183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181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181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181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182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183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183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183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183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181</v>
      </c>
      <c r="D2885" s="29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183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183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183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183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182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183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183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183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181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183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181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181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183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181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181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183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181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181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183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183</v>
      </c>
      <c r="D2905">
        <v>34000</v>
      </c>
      <c r="E2905">
        <v>60</v>
      </c>
      <c r="F2905">
        <v>10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181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183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183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181</v>
      </c>
      <c r="D2909">
        <v>34000</v>
      </c>
      <c r="E2909">
        <v>36</v>
      </c>
      <c r="F2909">
        <v>1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183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183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183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182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183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183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183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183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181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183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183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183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181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181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183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>
        <v>15000</v>
      </c>
      <c r="B2925">
        <v>9.2499999999999999E-2</v>
      </c>
      <c r="C2925" t="s">
        <v>183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183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183</v>
      </c>
      <c r="D2927" s="29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181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183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183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181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183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>
        <v>0.17100000000000001</v>
      </c>
      <c r="C2933" t="s">
        <v>182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182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181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183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183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183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183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181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183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181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181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183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183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181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183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183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183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>
        <v>5000</v>
      </c>
      <c r="B2950">
        <v>0.14330000000000001</v>
      </c>
      <c r="C2950" t="s">
        <v>182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181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183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181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181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182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183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181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183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181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181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181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181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183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181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183</v>
      </c>
      <c r="D2965" s="29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181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183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182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182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183</v>
      </c>
      <c r="D2970">
        <v>82000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181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183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181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>
        <v>7000</v>
      </c>
      <c r="B2974">
        <v>0.1678</v>
      </c>
      <c r="C2974" t="s">
        <v>181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183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182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181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183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181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183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183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181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181</v>
      </c>
      <c r="D2983" s="29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183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183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181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181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183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183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181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183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183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181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181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183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181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182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181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183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182</v>
      </c>
      <c r="D3000" s="29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183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183</v>
      </c>
      <c r="D3002" s="29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181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183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183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183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183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181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181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183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182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181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181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181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183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181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181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181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181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183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183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183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183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183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183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181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182</v>
      </c>
      <c r="D3027" s="29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181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181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181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181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181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181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183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183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183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183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181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183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183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181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183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183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181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183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183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183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182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183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183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182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181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183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181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183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181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181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182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181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183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181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182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183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183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181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183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183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181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181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183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182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181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181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183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183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182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183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182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183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>
        <v>7.9000000000000001E-2</v>
      </c>
      <c r="C3080" t="s">
        <v>183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183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181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183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182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183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183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181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183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183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183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183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181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183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181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181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181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183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181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182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181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183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183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183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181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182</v>
      </c>
      <c r="D3105">
        <v>88000</v>
      </c>
      <c r="E3105">
        <v>36</v>
      </c>
      <c r="F3105">
        <v>10</v>
      </c>
      <c r="G3105">
        <v>0</v>
      </c>
    </row>
    <row r="3106" spans="1:7" x14ac:dyDescent="0.2">
      <c r="A3106">
        <v>9600</v>
      </c>
      <c r="B3106">
        <v>0.1678</v>
      </c>
      <c r="C3106" t="s">
        <v>183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183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183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183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>
        <v>0.1368</v>
      </c>
      <c r="C3110" t="s">
        <v>181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183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183</v>
      </c>
      <c r="D3112">
        <v>60000</v>
      </c>
      <c r="E3112">
        <v>36</v>
      </c>
      <c r="F3112">
        <v>10</v>
      </c>
      <c r="G3112">
        <v>0</v>
      </c>
    </row>
    <row r="3113" spans="1:7" x14ac:dyDescent="0.2">
      <c r="A3113">
        <v>10000</v>
      </c>
      <c r="B3113">
        <v>0.1588</v>
      </c>
      <c r="C3113" t="s">
        <v>181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183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183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181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181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183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183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183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183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183</v>
      </c>
      <c r="D3122" s="29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181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183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183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183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183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183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183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181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183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183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181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183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181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183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183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183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181</v>
      </c>
      <c r="D3139">
        <v>73000</v>
      </c>
      <c r="E3139">
        <v>36</v>
      </c>
      <c r="F3139">
        <v>3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183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183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182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183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183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183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181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183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181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183</v>
      </c>
      <c r="D3149">
        <v>78000</v>
      </c>
      <c r="E3149">
        <v>36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183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>
        <v>7125</v>
      </c>
      <c r="B3151">
        <v>0.19520000000000001</v>
      </c>
      <c r="C3151" t="s">
        <v>181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183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181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183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183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183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183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183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183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181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183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182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181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181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181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183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183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183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181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181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183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183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183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183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181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181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183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183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182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181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181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>
        <v>18825</v>
      </c>
      <c r="B3182">
        <v>9.7100000000000006E-2</v>
      </c>
      <c r="C3182" t="s">
        <v>183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181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183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182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181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183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181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183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181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181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181</v>
      </c>
      <c r="D3192">
        <v>32000</v>
      </c>
      <c r="E3192">
        <v>36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183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183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181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181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181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183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181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181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181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182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183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183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183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183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181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181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183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181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182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183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181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182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181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181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183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183</v>
      </c>
      <c r="D3218">
        <v>110000</v>
      </c>
      <c r="E3218">
        <v>36</v>
      </c>
      <c r="F3218">
        <v>1</v>
      </c>
      <c r="G3218">
        <v>0</v>
      </c>
    </row>
    <row r="3219" spans="1:7" x14ac:dyDescent="0.2">
      <c r="A3219">
        <v>10000</v>
      </c>
      <c r="B3219">
        <v>0.1235</v>
      </c>
      <c r="C3219" t="s">
        <v>181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>
        <v>0.2031</v>
      </c>
      <c r="C3220" t="s">
        <v>183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183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181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181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181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183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181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183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182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183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182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183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183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183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183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181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183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181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181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183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183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183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183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183</v>
      </c>
      <c r="D3243" s="29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181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183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181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183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181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181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183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183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183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181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183</v>
      </c>
      <c r="D3254" s="29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183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183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181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181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183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181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183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183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183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183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181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181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183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181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182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183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183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183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181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183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181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181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181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183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181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183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181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181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183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181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183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183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183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183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183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183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183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183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183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181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181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181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181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>
        <v>0.1235</v>
      </c>
      <c r="C3298" t="s">
        <v>181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181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183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183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181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183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181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181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183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181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183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183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183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183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183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183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183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181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183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183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183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181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183</v>
      </c>
      <c r="D3320" s="29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183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183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181</v>
      </c>
      <c r="D3323" s="29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181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183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181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181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182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181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181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183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183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181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183</v>
      </c>
      <c r="D3334" s="29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181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183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183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181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181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183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183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181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181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182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183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183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183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183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183</v>
      </c>
      <c r="D3349">
        <v>55000</v>
      </c>
      <c r="E3349">
        <v>60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183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183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183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183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181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181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181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181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181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181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183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181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181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182</v>
      </c>
      <c r="D3363" s="29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>
        <v>0.1235</v>
      </c>
      <c r="C3364" t="s">
        <v>182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183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183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181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181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181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182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183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183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181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181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183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181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183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181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183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181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183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181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181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183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183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181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183</v>
      </c>
      <c r="D3387" s="29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181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183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183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181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183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183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183</v>
      </c>
      <c r="D3394">
        <v>60000</v>
      </c>
      <c r="E3394">
        <v>60</v>
      </c>
      <c r="F3394">
        <v>10</v>
      </c>
      <c r="G3394">
        <v>0</v>
      </c>
    </row>
    <row r="3395" spans="1:7" x14ac:dyDescent="0.2">
      <c r="A3395">
        <v>10575</v>
      </c>
      <c r="B3395">
        <v>0.1678</v>
      </c>
      <c r="C3395" t="s">
        <v>183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>
        <v>7.6200000000000004E-2</v>
      </c>
      <c r="C3396" t="s">
        <v>183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183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183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181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181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183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183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183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183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183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183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181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183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183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181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183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>
        <v>8000</v>
      </c>
      <c r="B3412">
        <v>0.1368</v>
      </c>
      <c r="C3412" t="s">
        <v>181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183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183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183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183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183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181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182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181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183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182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183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183</v>
      </c>
      <c r="D3424">
        <v>42000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183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181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181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183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181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181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183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181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182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181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182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183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183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183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181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183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181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183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183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181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183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181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183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183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183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181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181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181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181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183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181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183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183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183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181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181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183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181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183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181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181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183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183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181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181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183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181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182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181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183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181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183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181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183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183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183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183</v>
      </c>
      <c r="D3481" s="29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183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183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183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181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181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183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181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181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182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181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183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183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181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183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183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183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183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181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183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181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181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182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183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183</v>
      </c>
      <c r="D3505">
        <v>45000</v>
      </c>
      <c r="E3505">
        <v>36</v>
      </c>
      <c r="F3505">
        <v>10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183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181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183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181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183</v>
      </c>
      <c r="D3510" s="29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183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183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181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183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181</v>
      </c>
      <c r="D3515">
        <v>60000</v>
      </c>
      <c r="E3515">
        <v>36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181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183</v>
      </c>
      <c r="D3517">
        <v>33280</v>
      </c>
      <c r="E3517">
        <v>36</v>
      </c>
      <c r="F3517">
        <v>0.5</v>
      </c>
      <c r="G3517">
        <v>1</v>
      </c>
    </row>
    <row r="3518" spans="1:7" x14ac:dyDescent="0.2">
      <c r="A3518">
        <v>2500</v>
      </c>
      <c r="B3518">
        <v>0.216</v>
      </c>
      <c r="C3518" t="s">
        <v>183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183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183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183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183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182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183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181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182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183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183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183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183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181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181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181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>
        <v>9.7100000000000006E-2</v>
      </c>
      <c r="C3534" t="s">
        <v>181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183</v>
      </c>
      <c r="D3535">
        <v>50000</v>
      </c>
      <c r="E3535">
        <v>36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181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183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182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183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183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181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181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183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181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181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181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183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183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181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181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181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183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181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181</v>
      </c>
      <c r="D3554">
        <v>88000</v>
      </c>
      <c r="E3554">
        <v>36</v>
      </c>
      <c r="F3554">
        <v>9</v>
      </c>
      <c r="G3554">
        <v>0</v>
      </c>
    </row>
    <row r="3555" spans="1:7" x14ac:dyDescent="0.2">
      <c r="A3555">
        <v>18700</v>
      </c>
      <c r="B3555">
        <v>8.8999999999999996E-2</v>
      </c>
      <c r="C3555" t="s">
        <v>183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183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181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181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183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183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183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183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183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183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183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183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181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181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181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181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183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181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183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183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183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183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183</v>
      </c>
      <c r="D3577">
        <v>144200</v>
      </c>
      <c r="E3577">
        <v>60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181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181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183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181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181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181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183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181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183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183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183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183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181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181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181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181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183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183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183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181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181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183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183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183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183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183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183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183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182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182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183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182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183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181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183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183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182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182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181</v>
      </c>
      <c r="D3616">
        <v>50000</v>
      </c>
      <c r="E3616">
        <v>36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183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181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183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183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183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181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181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183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181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183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181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182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181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181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183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183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181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183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181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183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181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181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183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183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181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181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182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183</v>
      </c>
      <c r="D3644">
        <v>85000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181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182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183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181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183</v>
      </c>
      <c r="D3649" s="2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181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181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182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183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183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183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181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181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183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181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183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182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183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183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181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183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183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181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181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181</v>
      </c>
      <c r="D3669">
        <v>55000</v>
      </c>
      <c r="E3669">
        <v>36</v>
      </c>
      <c r="F3669">
        <v>10</v>
      </c>
      <c r="G3669">
        <v>0</v>
      </c>
    </row>
    <row r="3670" spans="1:7" x14ac:dyDescent="0.2">
      <c r="A3670">
        <v>4000</v>
      </c>
      <c r="B3670">
        <v>0.216</v>
      </c>
      <c r="C3670" t="s">
        <v>181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183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183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181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183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183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181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183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183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>
        <v>0.11550000000000001</v>
      </c>
      <c r="C3679" t="s">
        <v>181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183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181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181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181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181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181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183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183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183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181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181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182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183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183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182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181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181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182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181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181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181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183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181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183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181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183</v>
      </c>
      <c r="D3705" s="29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182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183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183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182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182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183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181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181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183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181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183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182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182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181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183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183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181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181</v>
      </c>
      <c r="D3723">
        <v>30000</v>
      </c>
      <c r="E3723">
        <v>36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181</v>
      </c>
      <c r="D3724">
        <v>55000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183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183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183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183</v>
      </c>
      <c r="D3728" s="29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181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181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183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181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181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183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183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181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181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183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181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183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183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182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183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183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183</v>
      </c>
      <c r="D3745" s="29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183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183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183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181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181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183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183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181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181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183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182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181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183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183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183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181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183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181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181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181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183</v>
      </c>
      <c r="D3766">
        <v>70000</v>
      </c>
      <c r="E3766">
        <v>60</v>
      </c>
      <c r="F3766">
        <v>10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183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183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183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183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183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183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183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181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183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182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183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181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183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181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181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183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183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183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181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181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183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183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183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183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183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181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183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181</v>
      </c>
      <c r="D3794">
        <v>60000</v>
      </c>
      <c r="E3794">
        <v>36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181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183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181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183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181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183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183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181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183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183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181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183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183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181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181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183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181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183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183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181</v>
      </c>
      <c r="D3814" s="29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182</v>
      </c>
      <c r="D3815" s="29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181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181</v>
      </c>
      <c r="D3817" s="29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181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182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183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181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181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183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181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183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>
        <v>0.23830000000000001</v>
      </c>
      <c r="C3826" t="s">
        <v>181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181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183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182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181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181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183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181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183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181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183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183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181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183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181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182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181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183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181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>
        <v>5500</v>
      </c>
      <c r="B3845">
        <v>0.18490000000000001</v>
      </c>
      <c r="C3845" t="s">
        <v>183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181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183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183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181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181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182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183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183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183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183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183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183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183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183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181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183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183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181</v>
      </c>
      <c r="D3863">
        <v>57500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183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181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181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183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183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181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183</v>
      </c>
      <c r="D3870" s="29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181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183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183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183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182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183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183</v>
      </c>
      <c r="D3877">
        <v>59800</v>
      </c>
      <c r="E3877">
        <v>36</v>
      </c>
      <c r="F3877">
        <v>6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183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181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181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181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183</v>
      </c>
      <c r="D3882" s="29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183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183</v>
      </c>
      <c r="D3884" s="29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183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183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181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182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183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183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183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181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181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181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181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181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181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181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183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181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181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182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181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183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181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181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181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183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183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181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181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182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183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181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181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183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181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183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181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182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181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183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183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181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181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181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183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183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183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182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182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183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181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181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181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181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183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183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183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183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181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181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183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183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183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181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183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183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181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183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183</v>
      </c>
      <c r="D3951">
        <v>109000</v>
      </c>
      <c r="E3951">
        <v>36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183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183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183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181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181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183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181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182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181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183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183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181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181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181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181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183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183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181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182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181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181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181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183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183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183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181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183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181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183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181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181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181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183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181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183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183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181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181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183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181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182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183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181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183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181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183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181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183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181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183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183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181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182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181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183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181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182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183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181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183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181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183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181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183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181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181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183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181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183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181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181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182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183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183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183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182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183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182</v>
      </c>
      <c r="D4029" s="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181</v>
      </c>
      <c r="D4030">
        <v>86000</v>
      </c>
      <c r="E4030">
        <v>36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181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183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181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183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183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183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181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183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181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183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181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181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183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183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183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181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183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183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183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183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181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183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183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181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>
        <v>11200</v>
      </c>
      <c r="B4055">
        <v>6.0299999999999999E-2</v>
      </c>
      <c r="C4055" t="s">
        <v>183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181</v>
      </c>
      <c r="D4056">
        <v>52000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183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183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181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181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183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181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181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>
        <v>8.8999999999999996E-2</v>
      </c>
      <c r="C4064" t="s">
        <v>183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181</v>
      </c>
      <c r="D4065">
        <v>86000</v>
      </c>
      <c r="E4065">
        <v>36</v>
      </c>
      <c r="F4065">
        <v>2</v>
      </c>
      <c r="G4065">
        <v>0</v>
      </c>
    </row>
    <row r="4066" spans="1:7" x14ac:dyDescent="0.2">
      <c r="A4066">
        <v>25000</v>
      </c>
      <c r="B4066">
        <v>0.1114</v>
      </c>
      <c r="C4066" t="s">
        <v>182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183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183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183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183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181</v>
      </c>
      <c r="D4071">
        <v>33000</v>
      </c>
      <c r="E4071">
        <v>36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183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>
        <v>10825</v>
      </c>
      <c r="B4073">
        <v>0.158</v>
      </c>
      <c r="C4073" t="s">
        <v>181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>
        <v>0.1875</v>
      </c>
      <c r="C4074" t="s">
        <v>181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183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181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183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183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>
        <v>0.19719999999999999</v>
      </c>
      <c r="C4079" t="s">
        <v>181</v>
      </c>
      <c r="D4079">
        <v>43000</v>
      </c>
      <c r="E4079">
        <v>36</v>
      </c>
      <c r="F4079">
        <v>2</v>
      </c>
      <c r="G4079">
        <v>0</v>
      </c>
    </row>
    <row r="4080" spans="1:7" x14ac:dyDescent="0.2">
      <c r="A4080">
        <v>10000</v>
      </c>
      <c r="B4080">
        <v>0.1212</v>
      </c>
      <c r="C4080" t="s">
        <v>183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181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181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183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181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183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181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181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183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183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181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183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181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183</v>
      </c>
      <c r="D4093" s="29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181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183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181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181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181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181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181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181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181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183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183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183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181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183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181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183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181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182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181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183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181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183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183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182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181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183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183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183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183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181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182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183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181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182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181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183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183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183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183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182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181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181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181</v>
      </c>
      <c r="D4136">
        <v>33000</v>
      </c>
      <c r="E4136">
        <v>36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181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183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181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183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181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183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181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181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181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181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183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183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183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181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183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183</v>
      </c>
      <c r="D4152">
        <v>70000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183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183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183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181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183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183</v>
      </c>
      <c r="D4158" s="29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181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183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181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181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181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181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183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182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183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183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183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181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181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181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>
        <v>15000</v>
      </c>
      <c r="B4173">
        <v>0.1114</v>
      </c>
      <c r="C4173" t="s">
        <v>183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181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181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183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181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182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183</v>
      </c>
      <c r="D4179" s="2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183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183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183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181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183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181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181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181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181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181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181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181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182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181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183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181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181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181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181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183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181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181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183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181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183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183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181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181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181</v>
      </c>
      <c r="D4208">
        <v>31000</v>
      </c>
      <c r="E4208">
        <v>36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183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181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181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181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183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183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183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183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181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183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181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181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183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183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183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181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181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183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183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181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182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181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183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182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183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181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183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181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181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183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181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183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183</v>
      </c>
      <c r="D4241" s="29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183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181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183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181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181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181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183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182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183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181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181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181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181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183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181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183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181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181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181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183</v>
      </c>
      <c r="D4261">
        <v>85000</v>
      </c>
      <c r="E4261">
        <v>36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183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183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>
        <v>0.1777</v>
      </c>
      <c r="C4264" t="s">
        <v>181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181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181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183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183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182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183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>
        <v>0.1409</v>
      </c>
      <c r="C4271" t="s">
        <v>183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183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181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183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183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183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181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183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181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181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181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183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181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181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181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181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183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181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183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183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181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181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183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183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181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183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181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183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181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183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181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183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181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183</v>
      </c>
      <c r="D4304">
        <v>58000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183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183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181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181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183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183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181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183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183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183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182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183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183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183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183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183</v>
      </c>
      <c r="D4320" s="29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183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181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183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181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183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181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183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183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183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182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>
        <v>0.1212</v>
      </c>
      <c r="C4331" t="s">
        <v>183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183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183</v>
      </c>
      <c r="D4333">
        <v>45000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183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183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181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181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183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181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182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183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181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183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183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181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182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181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181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183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183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183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183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181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182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183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181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181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183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181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183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183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181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182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181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183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181</v>
      </c>
      <c r="D4366">
        <v>31000</v>
      </c>
      <c r="E4366">
        <v>36</v>
      </c>
      <c r="F4366">
        <v>2</v>
      </c>
      <c r="G4366">
        <v>0</v>
      </c>
    </row>
    <row r="4367" spans="1:7" x14ac:dyDescent="0.2">
      <c r="A4367">
        <v>4000</v>
      </c>
      <c r="B4367">
        <v>0.1016</v>
      </c>
      <c r="C4367" t="s">
        <v>181</v>
      </c>
      <c r="D4367">
        <v>46618</v>
      </c>
      <c r="E4367">
        <v>36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183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183</v>
      </c>
      <c r="D4369" s="2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183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181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181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181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183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182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182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183</v>
      </c>
      <c r="D4377" s="29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183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181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183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181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>
        <v>17000</v>
      </c>
      <c r="B4382">
        <v>0.1409</v>
      </c>
      <c r="C4382" t="s">
        <v>181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181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183</v>
      </c>
      <c r="D4384">
        <v>170000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183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183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181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183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183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181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182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183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183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181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181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181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183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181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183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181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183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181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183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182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183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181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182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183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183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183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183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183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181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181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183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181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181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181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181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183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183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183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181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183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181</v>
      </c>
      <c r="D4425">
        <v>160000</v>
      </c>
      <c r="E4425">
        <v>60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182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181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181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182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181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183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181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181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181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181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183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183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181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183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183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183</v>
      </c>
      <c r="D4441" s="29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183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>
        <v>0.13109999999999999</v>
      </c>
      <c r="C4443" t="s">
        <v>182</v>
      </c>
      <c r="D4443">
        <v>62000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181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183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183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183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181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183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181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183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181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183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183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181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183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181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183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183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183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183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181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181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182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183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183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183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183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181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181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181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181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183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183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182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181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183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183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181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181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183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183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181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183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181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181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181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182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183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181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181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182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181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183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183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183</v>
      </c>
      <c r="D4496" s="29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183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181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181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182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181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181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183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183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183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183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183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181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181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181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181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181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181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183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181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181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183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181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183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181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181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181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181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183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183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182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183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183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183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183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183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181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183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183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181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181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181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183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182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181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182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183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182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183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183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183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183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183</v>
      </c>
      <c r="D4548" s="29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181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183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182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183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181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181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181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183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181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181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183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182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183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183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182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183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183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181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181</v>
      </c>
      <c r="D4567">
        <v>102000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183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183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183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181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181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181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182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183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183</v>
      </c>
      <c r="D4576">
        <v>125000</v>
      </c>
      <c r="E4576">
        <v>60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182</v>
      </c>
      <c r="D4577">
        <v>60000</v>
      </c>
      <c r="E4577">
        <v>60</v>
      </c>
      <c r="F4577">
        <v>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181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183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183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181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183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181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181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183</v>
      </c>
      <c r="D4585">
        <v>130000</v>
      </c>
      <c r="E4585">
        <v>36</v>
      </c>
      <c r="F4585">
        <v>7</v>
      </c>
      <c r="G4585">
        <v>0</v>
      </c>
    </row>
    <row r="4586" spans="1:7" x14ac:dyDescent="0.2">
      <c r="A4586">
        <v>12725</v>
      </c>
      <c r="B4586">
        <v>0.1114</v>
      </c>
      <c r="C4586" t="s">
        <v>182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182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182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183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181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183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183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183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181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181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183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183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181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183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183</v>
      </c>
      <c r="D4600" s="29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182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183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183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181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183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182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181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183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183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183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181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181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183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181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183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>
        <v>16000</v>
      </c>
      <c r="B4616">
        <v>0.158</v>
      </c>
      <c r="C4616" t="s">
        <v>181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182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181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183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183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181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181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183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181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183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183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183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183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182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181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183</v>
      </c>
      <c r="D4631" s="29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183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181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183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182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181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182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183</v>
      </c>
      <c r="D4638" s="29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183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181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181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181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183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182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183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182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183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181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181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181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181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182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>
        <v>4500</v>
      </c>
      <c r="B4653">
        <v>0.18490000000000001</v>
      </c>
      <c r="C4653" t="s">
        <v>183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183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181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181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183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181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181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183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>
        <v>0.14330000000000001</v>
      </c>
      <c r="C4661" t="s">
        <v>181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183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183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181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181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181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181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181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181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182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181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181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183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183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183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181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183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183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183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181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181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183</v>
      </c>
      <c r="D4682">
        <v>120000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183</v>
      </c>
      <c r="D4683">
        <v>53000</v>
      </c>
      <c r="E4683">
        <v>36</v>
      </c>
      <c r="F4683">
        <v>3</v>
      </c>
      <c r="G4683">
        <v>1</v>
      </c>
    </row>
    <row r="4684" spans="1:7" x14ac:dyDescent="0.2">
      <c r="A4684">
        <v>17450</v>
      </c>
      <c r="B4684">
        <v>0.1016</v>
      </c>
      <c r="C4684" t="s">
        <v>181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183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181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183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183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181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181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183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181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181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182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181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183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183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183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181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181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181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183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183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183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183</v>
      </c>
      <c r="D4705" s="29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181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181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181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183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183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183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181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181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183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183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183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183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183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183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183</v>
      </c>
      <c r="D4720">
        <v>130000</v>
      </c>
      <c r="E4720">
        <v>36</v>
      </c>
      <c r="F4720">
        <v>10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183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183</v>
      </c>
      <c r="D4722">
        <v>159472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183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181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183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183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183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182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183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181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183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183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181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181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183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183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181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181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183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181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183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181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183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183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181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183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183</v>
      </c>
      <c r="D4747">
        <v>40000</v>
      </c>
      <c r="E4747">
        <v>36</v>
      </c>
      <c r="F4747">
        <v>6</v>
      </c>
      <c r="G4747">
        <v>0</v>
      </c>
    </row>
    <row r="4748" spans="1:7" x14ac:dyDescent="0.2">
      <c r="A4748">
        <v>21000</v>
      </c>
      <c r="B4748">
        <v>0.158</v>
      </c>
      <c r="C4748" t="s">
        <v>183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183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183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182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181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183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181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183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183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182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181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>
        <v>0.1016</v>
      </c>
      <c r="C4759" t="s">
        <v>183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181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183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181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181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183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183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181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181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181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183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183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183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181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183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>
        <v>0.1114</v>
      </c>
      <c r="C4774" t="s">
        <v>183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183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182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181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183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181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183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181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183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183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183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182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183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183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183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183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181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183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181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183</v>
      </c>
      <c r="D4793">
        <v>115000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183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181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181</v>
      </c>
      <c r="D4796">
        <v>55000</v>
      </c>
      <c r="E4796">
        <v>36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183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181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181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183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183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183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183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181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181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181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183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183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181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181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183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183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181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181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181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181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183</v>
      </c>
      <c r="D4817" s="29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181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181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183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182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183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181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183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181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183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181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183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183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181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183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183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183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183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183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183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183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183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183</v>
      </c>
      <c r="D4839" s="2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181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181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183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181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183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182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181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183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183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181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183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183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181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181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182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181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183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181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181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183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183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181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181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183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181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183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181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181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183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181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183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183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183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181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183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183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181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181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181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181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181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181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183</v>
      </c>
      <c r="D4882" s="29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181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183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183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183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183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183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183</v>
      </c>
      <c r="D4889">
        <v>75000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182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181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183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183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181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181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181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181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183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181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183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183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181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181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181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183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181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183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181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183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181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183</v>
      </c>
      <c r="D4911" s="29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181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183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183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181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183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183</v>
      </c>
      <c r="D4917">
        <v>74000</v>
      </c>
      <c r="E4917">
        <v>36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181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183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183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183</v>
      </c>
      <c r="D4921">
        <v>141600</v>
      </c>
      <c r="E4921">
        <v>60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183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181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181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183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181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183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183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181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181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183</v>
      </c>
      <c r="D4931">
        <v>30000</v>
      </c>
      <c r="E4931">
        <v>36</v>
      </c>
      <c r="F4931">
        <v>1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181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183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181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182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183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183</v>
      </c>
      <c r="D4937">
        <v>146000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181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181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181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183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183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183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183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182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183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183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181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182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183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181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181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181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183</v>
      </c>
      <c r="D4954">
        <v>42000</v>
      </c>
      <c r="E4954">
        <v>36</v>
      </c>
      <c r="F4954">
        <v>1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183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181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183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183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183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181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183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183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183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183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183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>
        <v>0.1016</v>
      </c>
      <c r="C4966" t="s">
        <v>183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183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181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183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181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181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183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181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183</v>
      </c>
      <c r="D4974">
        <v>58000</v>
      </c>
      <c r="E4974">
        <v>36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183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183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183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183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182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183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183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181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183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181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181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183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183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181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181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181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183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181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182</v>
      </c>
      <c r="D4993">
        <v>35000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183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183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183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183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183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183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183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183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181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183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181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183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181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181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182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183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183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>
        <v>30000</v>
      </c>
      <c r="B5011">
        <v>0.19719999999999999</v>
      </c>
      <c r="C5011" t="s">
        <v>183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181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181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181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183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183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183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183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181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181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181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183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183</v>
      </c>
      <c r="D5023" s="29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183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183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181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183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181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183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183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183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181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183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183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181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183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181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182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183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182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183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181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181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181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183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>
        <v>0.18490000000000001</v>
      </c>
      <c r="C5046" t="s">
        <v>183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183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181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183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183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181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183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181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183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181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183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183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181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181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181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183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183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182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183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181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183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183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183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182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181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183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183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183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181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181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183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181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183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183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181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183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181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183</v>
      </c>
      <c r="D5083">
        <v>36500</v>
      </c>
      <c r="E5083">
        <v>36</v>
      </c>
      <c r="F5083">
        <v>5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183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183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181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183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183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183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183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183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183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181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181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183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183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183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183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181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181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181</v>
      </c>
      <c r="D5101">
        <v>58270</v>
      </c>
      <c r="E5101">
        <v>36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181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181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181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182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181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183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183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181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181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183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181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183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182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183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181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182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182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182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183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181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183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183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183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181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183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181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183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183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181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183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183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181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183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183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183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183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183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183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183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182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183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182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183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182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>
        <v>16000</v>
      </c>
      <c r="B5146">
        <v>0.16289999999999999</v>
      </c>
      <c r="C5146" t="s">
        <v>181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181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181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181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183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183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183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183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183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181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181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181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181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183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181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183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183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183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183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183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181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181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181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181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183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181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183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181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183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182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181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181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183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181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181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181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181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183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183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183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181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181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183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181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183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183</v>
      </c>
      <c r="D5191">
        <v>57000</v>
      </c>
      <c r="E5191">
        <v>60</v>
      </c>
      <c r="F5191">
        <v>2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183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181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181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181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183</v>
      </c>
      <c r="D5196" s="29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183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183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183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183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183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181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182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183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181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183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183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181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183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181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183</v>
      </c>
      <c r="D5211">
        <v>139000</v>
      </c>
      <c r="E5211">
        <v>60</v>
      </c>
      <c r="F5211">
        <v>4</v>
      </c>
      <c r="G5211">
        <v>0</v>
      </c>
    </row>
    <row r="5212" spans="1:7" x14ac:dyDescent="0.2">
      <c r="A5212">
        <v>20000</v>
      </c>
      <c r="B5212">
        <v>0.1212</v>
      </c>
      <c r="C5212" t="s">
        <v>183</v>
      </c>
      <c r="D5212" s="29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183</v>
      </c>
      <c r="D5213">
        <v>47000</v>
      </c>
      <c r="E5213">
        <v>60</v>
      </c>
      <c r="F5213">
        <v>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181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183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181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183</v>
      </c>
      <c r="D5217">
        <v>65000</v>
      </c>
      <c r="E5217">
        <v>36</v>
      </c>
      <c r="F5217">
        <v>9</v>
      </c>
      <c r="G5217">
        <v>0</v>
      </c>
    </row>
    <row r="5218" spans="1:7" x14ac:dyDescent="0.2">
      <c r="A5218">
        <v>8000</v>
      </c>
      <c r="B5218">
        <v>0.1212</v>
      </c>
      <c r="C5218" t="s">
        <v>183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183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181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181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183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181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182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181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181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181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181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183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183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181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181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>
        <v>24000</v>
      </c>
      <c r="B5233">
        <v>0.1114</v>
      </c>
      <c r="C5233" t="s">
        <v>183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181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183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183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183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181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181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183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183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183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183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181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183</v>
      </c>
      <c r="D5245">
        <v>85000</v>
      </c>
      <c r="E5245">
        <v>36</v>
      </c>
      <c r="F5245">
        <v>10</v>
      </c>
      <c r="G5245">
        <v>0</v>
      </c>
    </row>
    <row r="5246" spans="1:7" x14ac:dyDescent="0.2">
      <c r="A5246">
        <v>12175</v>
      </c>
      <c r="B5246">
        <v>0.1875</v>
      </c>
      <c r="C5246" t="s">
        <v>183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181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183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181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181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181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183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181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181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183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183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183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183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181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181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181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181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183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181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183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183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183</v>
      </c>
      <c r="D5267">
        <v>60000</v>
      </c>
      <c r="E5267">
        <v>36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183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181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183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181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183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183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181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183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181</v>
      </c>
      <c r="D5276">
        <v>40000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183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183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183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183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181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183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183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183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182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>
        <v>0.17269999999999999</v>
      </c>
      <c r="C5286" t="s">
        <v>182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183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183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183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181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183</v>
      </c>
      <c r="D5291">
        <v>57344</v>
      </c>
      <c r="E5291">
        <v>36</v>
      </c>
      <c r="F5291">
        <v>4</v>
      </c>
      <c r="G5291">
        <v>0</v>
      </c>
    </row>
    <row r="5292" spans="1:7" x14ac:dyDescent="0.2">
      <c r="A5292">
        <v>10000</v>
      </c>
      <c r="B5292">
        <v>0.1875</v>
      </c>
      <c r="C5292" t="s">
        <v>182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181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183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183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183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181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183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183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181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181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181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181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181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183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>
        <v>0.1212</v>
      </c>
      <c r="C5306" t="s">
        <v>183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181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183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181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181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183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181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183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181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181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181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183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181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183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183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181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181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181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181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183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183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183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183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183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181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181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183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182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181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183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183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183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181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183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183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183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181</v>
      </c>
      <c r="D5342">
        <v>77000</v>
      </c>
      <c r="E5342">
        <v>36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183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181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183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183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183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183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183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183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181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183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181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183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183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183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181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183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181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183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183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183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181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181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183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181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183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181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183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183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183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183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181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183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183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183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181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183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183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183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181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183</v>
      </c>
      <c r="D5382">
        <v>53000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183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183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181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181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181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183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181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>
        <v>24000</v>
      </c>
      <c r="B5390">
        <v>0.17269999999999999</v>
      </c>
      <c r="C5390" t="s">
        <v>183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181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183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182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181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181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181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183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181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183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183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183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183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181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181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183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181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183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183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181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183</v>
      </c>
      <c r="D5410" s="29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183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183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181</v>
      </c>
      <c r="D5413">
        <v>37000</v>
      </c>
      <c r="E5413">
        <v>36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183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182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183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181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181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181</v>
      </c>
      <c r="D5419">
        <v>45968</v>
      </c>
      <c r="E5419">
        <v>36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181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183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183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183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183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183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183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183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181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183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183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183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183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181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183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>
        <v>0.1409</v>
      </c>
      <c r="C5435" t="s">
        <v>183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183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181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181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183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183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183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182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181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183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181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181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183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181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181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181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181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183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183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183</v>
      </c>
      <c r="D5454" s="29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181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183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>
        <v>0.1875</v>
      </c>
      <c r="C5457" t="s">
        <v>181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183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183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181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182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183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183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183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183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181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181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181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183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181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183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181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182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183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182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181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182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181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>
        <v>8.8999999999999996E-2</v>
      </c>
      <c r="C5479" t="s">
        <v>183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181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181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181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181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183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183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181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181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181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181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183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183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183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183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183</v>
      </c>
      <c r="D5494">
        <v>133000</v>
      </c>
      <c r="E5494">
        <v>60</v>
      </c>
      <c r="F5494">
        <v>6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183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183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181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183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181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183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183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182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181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183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181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181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183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181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183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183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183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>
        <v>8.8999999999999996E-2</v>
      </c>
      <c r="C5512" t="s">
        <v>183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183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181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181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181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183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183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181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183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183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183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183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183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183</v>
      </c>
      <c r="D5525" s="29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183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183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183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183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181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183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181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181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183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183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182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183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181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183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183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183</v>
      </c>
      <c r="D5541">
        <v>60000</v>
      </c>
      <c r="E5541">
        <v>36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182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183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183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183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181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183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181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183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182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181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183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181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181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181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183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183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183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183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181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183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181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183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181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183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183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183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182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183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>
        <v>10000</v>
      </c>
      <c r="B5570">
        <v>6.0299999999999999E-2</v>
      </c>
      <c r="C5570" t="s">
        <v>181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181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183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183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181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>
        <v>7500</v>
      </c>
      <c r="B5575">
        <v>0.15310000000000001</v>
      </c>
      <c r="C5575" t="s">
        <v>183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>
        <v>0.1114</v>
      </c>
      <c r="C5576" t="s">
        <v>181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181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181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183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181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181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183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183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181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183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183</v>
      </c>
      <c r="D5586" s="29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182</v>
      </c>
      <c r="D5587">
        <v>43000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181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183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181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181</v>
      </c>
      <c r="D5591">
        <v>75000</v>
      </c>
      <c r="E5591">
        <v>36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181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181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181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182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182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>
        <v>14400</v>
      </c>
      <c r="B5597">
        <v>0.1409</v>
      </c>
      <c r="C5597" t="s">
        <v>181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181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183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183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181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183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183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183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181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183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183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181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183</v>
      </c>
      <c r="D5609" s="2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183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181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181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183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181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181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183</v>
      </c>
      <c r="D5616">
        <v>57000</v>
      </c>
      <c r="E5616">
        <v>36</v>
      </c>
      <c r="F5616">
        <v>4</v>
      </c>
      <c r="G5616">
        <v>0</v>
      </c>
    </row>
    <row r="5617" spans="1:7" x14ac:dyDescent="0.2">
      <c r="A5617">
        <v>5300</v>
      </c>
      <c r="B5617">
        <v>0.1114</v>
      </c>
      <c r="C5617" t="s">
        <v>183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181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183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183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181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183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181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183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183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181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183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>
        <v>0.18490000000000001</v>
      </c>
      <c r="C5628" t="s">
        <v>181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183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181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183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183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181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181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181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181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183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183</v>
      </c>
      <c r="D5638">
        <v>60000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181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181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181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183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181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181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183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183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183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183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182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183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181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183</v>
      </c>
      <c r="D5652" s="29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181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183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183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181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183</v>
      </c>
      <c r="D5657" s="29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183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181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>
        <v>4800</v>
      </c>
      <c r="B5660">
        <v>0.16289999999999999</v>
      </c>
      <c r="C5660" t="s">
        <v>181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181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182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183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181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183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183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181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183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181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183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183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183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183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183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183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181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181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183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181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183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183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183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181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181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183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181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181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181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183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181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181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183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183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181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183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181</v>
      </c>
      <c r="D5696">
        <v>79000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183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184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181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183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183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181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181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181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183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183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183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181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183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181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181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183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181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181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184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183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183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182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181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183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>
        <v>7.6200000000000004E-2</v>
      </c>
      <c r="C5721" t="s">
        <v>183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181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181</v>
      </c>
      <c r="D5723">
        <v>70000</v>
      </c>
      <c r="E5723">
        <v>36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181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181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183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182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183</v>
      </c>
      <c r="D5728" s="29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181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183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181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183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181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183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183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183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183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181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183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183</v>
      </c>
      <c r="D5740">
        <v>80000</v>
      </c>
      <c r="E5740">
        <v>36</v>
      </c>
      <c r="F5740">
        <v>7</v>
      </c>
      <c r="G5740">
        <v>1</v>
      </c>
    </row>
    <row r="5741" spans="1:7" x14ac:dyDescent="0.2">
      <c r="A5741">
        <v>8325</v>
      </c>
      <c r="B5741">
        <v>0.22470000000000001</v>
      </c>
      <c r="C5741" t="s">
        <v>183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181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181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181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182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181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181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>
        <v>0.23630000000000001</v>
      </c>
      <c r="C5748" t="s">
        <v>181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183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181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183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183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182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183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183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181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183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181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183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181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181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183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183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183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183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181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181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181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184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184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>
        <v>0.1016</v>
      </c>
      <c r="C5771" t="s">
        <v>181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>
        <v>2200</v>
      </c>
      <c r="B5772">
        <v>0.1212</v>
      </c>
      <c r="C5772" t="s">
        <v>181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181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183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181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181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183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183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181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183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183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183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183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181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181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181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183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183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181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183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183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181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183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181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181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183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183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181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182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181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181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181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183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183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183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181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181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183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181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182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183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183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182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183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183</v>
      </c>
      <c r="D5815" s="29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181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183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181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183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181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181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181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181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183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183</v>
      </c>
      <c r="D5825" s="29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181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183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182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181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181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183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183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182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181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183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183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182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181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183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183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182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183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182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181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181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183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183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183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181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183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181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183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183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181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181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182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181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182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181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181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181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181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181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181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181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183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183</v>
      </c>
      <c r="D5867">
        <v>65000</v>
      </c>
      <c r="E5867">
        <v>36</v>
      </c>
      <c r="F5867">
        <v>8</v>
      </c>
      <c r="G5867">
        <v>0</v>
      </c>
    </row>
    <row r="5868" spans="1:7" x14ac:dyDescent="0.2">
      <c r="A5868">
        <v>10000</v>
      </c>
      <c r="B5868">
        <v>0.1212</v>
      </c>
      <c r="C5868" t="s">
        <v>182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183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181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183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183</v>
      </c>
      <c r="D5872" s="29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181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183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183</v>
      </c>
      <c r="D5875">
        <v>85000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183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181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181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183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183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183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181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183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182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183</v>
      </c>
      <c r="D5885">
        <v>35000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181</v>
      </c>
      <c r="D5886">
        <v>66000</v>
      </c>
      <c r="E5886">
        <v>36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183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181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183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183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181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>
        <v>0.1114</v>
      </c>
      <c r="C5892" t="s">
        <v>183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181</v>
      </c>
      <c r="D5893" s="29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181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181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183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183</v>
      </c>
      <c r="D5897" s="29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181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181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182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181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>
        <v>10000</v>
      </c>
      <c r="B5902">
        <v>0.1016</v>
      </c>
      <c r="C5902" t="s">
        <v>183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183</v>
      </c>
      <c r="D5903">
        <v>140000</v>
      </c>
      <c r="E5903">
        <v>36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181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181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182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183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181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181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181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181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183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183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181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181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183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183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183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182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181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183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181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183</v>
      </c>
      <c r="D5923">
        <v>72000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181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181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183</v>
      </c>
      <c r="D5926" s="29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181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183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181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183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181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182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183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181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181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181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181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181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183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181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183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183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181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181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181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183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183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183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183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182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183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183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183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183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183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183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183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181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183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182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183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183</v>
      </c>
      <c r="D5962" s="29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183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181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183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181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183</v>
      </c>
      <c r="D5967">
        <v>41000</v>
      </c>
      <c r="E5967">
        <v>36</v>
      </c>
      <c r="F5967">
        <v>7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181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183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182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182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>
        <v>9450</v>
      </c>
      <c r="B5972">
        <v>0.1212</v>
      </c>
      <c r="C5972" t="s">
        <v>183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181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181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181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181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>
        <v>6.6199999999999995E-2</v>
      </c>
      <c r="C5977" t="s">
        <v>183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>
        <v>0.1409</v>
      </c>
      <c r="C5978" t="s">
        <v>182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183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183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183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181</v>
      </c>
      <c r="D5982" s="29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183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183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183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181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183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>
        <v>7.9000000000000001E-2</v>
      </c>
      <c r="C5988" t="s">
        <v>181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181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181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183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181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183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181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182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181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183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181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181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183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183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181</v>
      </c>
      <c r="D6002" s="29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181</v>
      </c>
      <c r="D6003">
        <v>41601.06</v>
      </c>
      <c r="E6003">
        <v>36</v>
      </c>
      <c r="F6003">
        <v>10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183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183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182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183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183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181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181</v>
      </c>
      <c r="D6010">
        <v>25000</v>
      </c>
      <c r="E6010">
        <v>36</v>
      </c>
      <c r="F6010">
        <v>3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181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183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183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183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182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181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183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181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181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181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183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181</v>
      </c>
      <c r="D6022">
        <v>55000</v>
      </c>
      <c r="E6022">
        <v>60</v>
      </c>
      <c r="F6022">
        <v>0.5</v>
      </c>
      <c r="G6022">
        <v>1</v>
      </c>
    </row>
    <row r="6023" spans="1:7" x14ac:dyDescent="0.2">
      <c r="A6023">
        <v>10000</v>
      </c>
      <c r="B6023">
        <v>0.1409</v>
      </c>
      <c r="C6023" t="s">
        <v>181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181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181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181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181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181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181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183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183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183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181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183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181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181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183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181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183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181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181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183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183</v>
      </c>
      <c r="D6043" s="29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183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181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181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181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181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182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182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181</v>
      </c>
      <c r="D6051" s="29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183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183</v>
      </c>
      <c r="D6053" s="29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183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183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183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183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181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181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181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181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181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181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181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183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181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183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183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181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181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183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183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183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182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183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183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181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181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183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181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182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183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181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183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181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183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183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181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182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183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181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183</v>
      </c>
      <c r="D6092" s="29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181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183</v>
      </c>
      <c r="D6094">
        <v>50000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181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181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183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183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183</v>
      </c>
      <c r="D6099" s="29">
        <v>100000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181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183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181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>
        <v>12350</v>
      </c>
      <c r="B6103">
        <v>6.6199999999999995E-2</v>
      </c>
      <c r="C6103" t="s">
        <v>183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181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181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181</v>
      </c>
      <c r="D6106" s="29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181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183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181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181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183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181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181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183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181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181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183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183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183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181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183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183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181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181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183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183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183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181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181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183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181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182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181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182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181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181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183</v>
      </c>
      <c r="D6137" s="29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183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183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181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181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181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183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183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181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181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181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181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183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181</v>
      </c>
      <c r="D6150">
        <v>34000</v>
      </c>
      <c r="E6150">
        <v>36</v>
      </c>
      <c r="F6150">
        <v>3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182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181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183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181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181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183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183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183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181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183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183</v>
      </c>
      <c r="D6161">
        <v>95000</v>
      </c>
      <c r="E6161">
        <v>36</v>
      </c>
      <c r="F6161">
        <v>4</v>
      </c>
      <c r="G6161">
        <v>0</v>
      </c>
    </row>
    <row r="6162" spans="1:7" x14ac:dyDescent="0.2">
      <c r="A6162">
        <v>6000</v>
      </c>
      <c r="B6162">
        <v>0.1016</v>
      </c>
      <c r="C6162" t="s">
        <v>181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182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181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181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183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181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181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183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183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181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183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181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183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181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183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183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183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182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181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183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183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182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181</v>
      </c>
      <c r="D6184">
        <v>45000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182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183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181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183</v>
      </c>
      <c r="D6188" s="29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181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183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181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183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183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183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183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181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>
        <v>10000</v>
      </c>
      <c r="B6197">
        <v>0.1212</v>
      </c>
      <c r="C6197" t="s">
        <v>182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183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183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183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181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183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183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181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183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181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183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182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181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181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181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183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183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183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183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181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181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183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181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181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183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181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183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181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183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181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181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183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183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181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181</v>
      </c>
      <c r="D6231">
        <v>31000</v>
      </c>
      <c r="E6231">
        <v>36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181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183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183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183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181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183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181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181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181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183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183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182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183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183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183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182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183</v>
      </c>
      <c r="D6248">
        <v>83000</v>
      </c>
      <c r="E6248">
        <v>36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182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183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181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181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181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181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>
        <v>0.23630000000000001</v>
      </c>
      <c r="C6255" t="s">
        <v>183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181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182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183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182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183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181</v>
      </c>
      <c r="D6261" s="29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181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181</v>
      </c>
      <c r="D6263">
        <v>74000</v>
      </c>
      <c r="E6263">
        <v>36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183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183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181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183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183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181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183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181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181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181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181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183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183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183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183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181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181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183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181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183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181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181</v>
      </c>
      <c r="D6285">
        <v>35150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183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183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183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181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181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183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183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181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183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181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183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183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183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181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181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181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181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182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182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181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181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181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181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183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183</v>
      </c>
      <c r="D6310">
        <v>150000</v>
      </c>
      <c r="E6310">
        <v>36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183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182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181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181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181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183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181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181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182</v>
      </c>
      <c r="D6319" s="2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181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183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183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181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183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183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183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181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181</v>
      </c>
      <c r="D6328">
        <v>120000</v>
      </c>
      <c r="E6328">
        <v>36</v>
      </c>
      <c r="F6328">
        <v>1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181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183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181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183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183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181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181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183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182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181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183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183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183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183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181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181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183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183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181</v>
      </c>
      <c r="D6347">
        <v>35000</v>
      </c>
      <c r="E6347">
        <v>36</v>
      </c>
      <c r="F6347">
        <v>2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181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183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183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183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183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183</v>
      </c>
      <c r="D6353">
        <v>250000</v>
      </c>
      <c r="E6353">
        <v>60</v>
      </c>
      <c r="F6353">
        <v>10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183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182</v>
      </c>
      <c r="D6355">
        <v>30000</v>
      </c>
      <c r="E6355">
        <v>36</v>
      </c>
      <c r="F6355">
        <v>3</v>
      </c>
      <c r="G6355">
        <v>0</v>
      </c>
    </row>
    <row r="6356" spans="1:7" x14ac:dyDescent="0.2">
      <c r="A6356">
        <v>33950</v>
      </c>
      <c r="B6356">
        <v>0.247</v>
      </c>
      <c r="C6356" t="s">
        <v>183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183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181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181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183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181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183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183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183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183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181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183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181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181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181</v>
      </c>
      <c r="D6370">
        <v>72000</v>
      </c>
      <c r="E6370">
        <v>36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181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181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181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182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181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183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181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181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181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183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183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182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181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181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181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182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183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181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183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181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181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181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182</v>
      </c>
      <c r="D6393" s="29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181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181</v>
      </c>
      <c r="D6395" s="29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181</v>
      </c>
      <c r="D6396">
        <v>51000</v>
      </c>
      <c r="E6396">
        <v>36</v>
      </c>
      <c r="F6396">
        <v>10</v>
      </c>
      <c r="G6396">
        <v>0</v>
      </c>
    </row>
    <row r="6397" spans="1:7" x14ac:dyDescent="0.2">
      <c r="A6397">
        <v>5000</v>
      </c>
      <c r="B6397">
        <v>0.1016</v>
      </c>
      <c r="C6397" t="s">
        <v>181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183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182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183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183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183</v>
      </c>
      <c r="D6402">
        <v>47000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181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183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181</v>
      </c>
      <c r="D6405">
        <v>25000</v>
      </c>
      <c r="E6405">
        <v>60</v>
      </c>
      <c r="F6405">
        <v>1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183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181</v>
      </c>
      <c r="D6407">
        <v>30000</v>
      </c>
      <c r="E6407">
        <v>36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183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181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181</v>
      </c>
      <c r="D6410">
        <v>39000</v>
      </c>
      <c r="E6410">
        <v>36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183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181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>
        <v>21200</v>
      </c>
      <c r="B6413">
        <v>0.13109999999999999</v>
      </c>
      <c r="C6413" t="s">
        <v>183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183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183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181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183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>
        <v>6.6199999999999995E-2</v>
      </c>
      <c r="C6418" t="s">
        <v>181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183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182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181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181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181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183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183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182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181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183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183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181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183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181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183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183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183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183</v>
      </c>
      <c r="D6436" s="29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181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183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181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181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183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181</v>
      </c>
      <c r="D6442">
        <v>79000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183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181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183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182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183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181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182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183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183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183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181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183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183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183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181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183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182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181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183</v>
      </c>
      <c r="D6461" s="29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181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181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181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181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183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183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181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183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181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183</v>
      </c>
      <c r="D6471">
        <v>92000</v>
      </c>
      <c r="E6471">
        <v>36</v>
      </c>
      <c r="F6471">
        <v>10</v>
      </c>
      <c r="G6471">
        <v>0</v>
      </c>
    </row>
    <row r="6472" spans="1:7" x14ac:dyDescent="0.2">
      <c r="A6472">
        <v>6300</v>
      </c>
      <c r="B6472">
        <v>0.1777</v>
      </c>
      <c r="C6472" t="s">
        <v>181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183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181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183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183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183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181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183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183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181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183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182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183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181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181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183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181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183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181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181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183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183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181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183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182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181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183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183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181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183</v>
      </c>
      <c r="D6501">
        <v>79000</v>
      </c>
      <c r="E6501">
        <v>36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183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181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181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182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181</v>
      </c>
      <c r="D6506">
        <v>48000</v>
      </c>
      <c r="E6506">
        <v>36</v>
      </c>
      <c r="F6506">
        <v>8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181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181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181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182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182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183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181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182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181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183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183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181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181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183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181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183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181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182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181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182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183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183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183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183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182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181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183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181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181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181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183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181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181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183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183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181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183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182</v>
      </c>
      <c r="D6544" s="29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182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181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181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182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181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183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181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183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181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181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181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181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183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183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182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181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183</v>
      </c>
      <c r="D6561" s="29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181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183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183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183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>
        <v>11125</v>
      </c>
      <c r="B6566">
        <v>0.1016</v>
      </c>
      <c r="C6566" t="s">
        <v>183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183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181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183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183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181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181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183</v>
      </c>
      <c r="D6573">
        <v>90000</v>
      </c>
      <c r="E6573">
        <v>60</v>
      </c>
      <c r="F6573">
        <v>10</v>
      </c>
      <c r="G6573">
        <v>0</v>
      </c>
    </row>
    <row r="6574" spans="1:7" x14ac:dyDescent="0.2">
      <c r="A6574">
        <v>10000</v>
      </c>
      <c r="B6574">
        <v>0.1409</v>
      </c>
      <c r="C6574" t="s">
        <v>183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181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181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183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182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183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181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183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181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181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181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181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183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183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183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181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183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182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181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181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183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183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181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181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183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181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183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183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183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183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181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181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183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183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183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181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183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183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182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181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181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181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183</v>
      </c>
      <c r="D6616">
        <v>120000</v>
      </c>
      <c r="E6616">
        <v>36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181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181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181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183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181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182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181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>
        <v>11200</v>
      </c>
      <c r="B6624">
        <v>7.6200000000000004E-2</v>
      </c>
      <c r="C6624" t="s">
        <v>183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183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183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183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182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183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181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181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181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181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183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183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183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183</v>
      </c>
      <c r="D6637" s="29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181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181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181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182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183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183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181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183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181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183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181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183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181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183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183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183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181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181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181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181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183</v>
      </c>
      <c r="D6658" s="29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182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183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183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183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181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182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181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181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183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181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181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183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181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183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183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181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183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182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183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181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183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183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181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181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181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181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181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183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183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183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181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181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182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181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181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181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182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181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181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181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182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182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181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181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183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183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183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182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183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183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183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183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181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181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183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181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183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183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183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183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182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183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181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181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181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183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181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183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182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181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181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181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181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181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181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183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181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183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183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181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182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183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>
        <v>20000</v>
      </c>
      <c r="B6741">
        <v>0.1212</v>
      </c>
      <c r="C6741" t="s">
        <v>183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183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181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183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181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181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183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181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181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182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181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181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181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181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181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182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183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181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181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181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181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183</v>
      </c>
      <c r="D6762">
        <v>27000</v>
      </c>
      <c r="E6762">
        <v>36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181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183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181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181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181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183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181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181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183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183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181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183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183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183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181</v>
      </c>
      <c r="D6777" s="29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183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183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183</v>
      </c>
      <c r="D6780">
        <v>55000</v>
      </c>
      <c r="E6780">
        <v>36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181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181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183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>
        <v>17000</v>
      </c>
      <c r="B6784">
        <v>0.1409</v>
      </c>
      <c r="C6784" t="s">
        <v>181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181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183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183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183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181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183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181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183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181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183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181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183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183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183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183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181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183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181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182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181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181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181</v>
      </c>
      <c r="D6806">
        <v>55000</v>
      </c>
      <c r="E6806">
        <v>36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181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183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183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183</v>
      </c>
      <c r="D6810" s="29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183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183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181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181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183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181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181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181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181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183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183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183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181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181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183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182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181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181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183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182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183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181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183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181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182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181</v>
      </c>
      <c r="D6836">
        <v>38000</v>
      </c>
      <c r="E6836">
        <v>36</v>
      </c>
      <c r="F6836">
        <v>6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183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182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>
        <v>0.1016</v>
      </c>
      <c r="C6839" t="s">
        <v>183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181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181</v>
      </c>
      <c r="D6841" s="29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183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183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183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183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>
        <v>2500</v>
      </c>
      <c r="B6846">
        <v>7.6200000000000004E-2</v>
      </c>
      <c r="C6846" t="s">
        <v>181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181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181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183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181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181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183</v>
      </c>
      <c r="D6852" s="29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181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181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183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183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183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183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181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181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183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181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183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183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181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181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182</v>
      </c>
      <c r="D6867">
        <v>125000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183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181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181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181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183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183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181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>
        <v>0.15809999999999999</v>
      </c>
      <c r="C6875" t="s">
        <v>181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181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181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181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181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182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183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181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181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181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183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183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181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181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182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182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183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181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183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183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181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181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181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183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183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181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181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181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181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>
        <v>6.6199999999999995E-2</v>
      </c>
      <c r="C6904" t="s">
        <v>181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181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181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183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183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181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182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181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183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182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181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181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181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182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183</v>
      </c>
      <c r="D6918" s="29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181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183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183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183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181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183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183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181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183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181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181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181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183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183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181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181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183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181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183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182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181</v>
      </c>
      <c r="D6939">
        <v>70000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183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181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183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183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183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183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181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183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183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>
        <v>0.1212</v>
      </c>
      <c r="C6949" t="s">
        <v>182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181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183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183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181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181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183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183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181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181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183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183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181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183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183</v>
      </c>
      <c r="D6963">
        <v>28000</v>
      </c>
      <c r="E6963">
        <v>36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183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183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183</v>
      </c>
      <c r="D6966">
        <v>58000</v>
      </c>
      <c r="E6966">
        <v>36</v>
      </c>
      <c r="F6966">
        <v>3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181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181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181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181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182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183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183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181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182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183</v>
      </c>
      <c r="D6976">
        <v>88000</v>
      </c>
      <c r="E6976">
        <v>36</v>
      </c>
      <c r="F6976">
        <v>0.5</v>
      </c>
      <c r="G6976">
        <v>0</v>
      </c>
    </row>
    <row r="6977" spans="1:7" x14ac:dyDescent="0.2">
      <c r="A6977">
        <v>6000</v>
      </c>
      <c r="B6977">
        <v>0.1212</v>
      </c>
      <c r="C6977" t="s">
        <v>182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181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183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181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183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182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182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181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181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183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183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182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181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183</v>
      </c>
      <c r="D6990" s="29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>
        <v>0.1399</v>
      </c>
      <c r="C6991" t="s">
        <v>181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183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183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181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182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183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183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183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181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183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183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183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183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182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183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183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183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181</v>
      </c>
      <c r="D7008" s="29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183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183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181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181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181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183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183</v>
      </c>
      <c r="D7015" s="29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181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183</v>
      </c>
      <c r="D7017" s="29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183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183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182</v>
      </c>
      <c r="D7020">
        <v>41000</v>
      </c>
      <c r="E7020">
        <v>60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183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181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183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182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183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183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181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183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181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183</v>
      </c>
      <c r="D7030" s="29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181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183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183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181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183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181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181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183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181</v>
      </c>
      <c r="D7039">
        <v>20000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183</v>
      </c>
      <c r="D7040">
        <v>87600</v>
      </c>
      <c r="E7040">
        <v>36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181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183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181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181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181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183</v>
      </c>
      <c r="D7046">
        <v>70000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183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183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183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183</v>
      </c>
      <c r="D7050">
        <v>96500</v>
      </c>
      <c r="E7050">
        <v>60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183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181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183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183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181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183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181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183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182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181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183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183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183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181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183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183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183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181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181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183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183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181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181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181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183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182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181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181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181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181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181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183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183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183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181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181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181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183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181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181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183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183</v>
      </c>
      <c r="D7092" s="29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181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183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183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183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183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181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183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181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181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181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183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181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183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181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183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183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181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183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183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183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181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183</v>
      </c>
      <c r="D7114">
        <v>108000</v>
      </c>
      <c r="E7114">
        <v>36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181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181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182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183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183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181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183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183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183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181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183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181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183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183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183</v>
      </c>
      <c r="D7129">
        <v>105000</v>
      </c>
      <c r="E7129">
        <v>36</v>
      </c>
      <c r="F7129">
        <v>3</v>
      </c>
      <c r="G7129">
        <v>0</v>
      </c>
    </row>
    <row r="7130" spans="1:7" x14ac:dyDescent="0.2">
      <c r="A7130">
        <v>7850</v>
      </c>
      <c r="B7130">
        <v>0.1399</v>
      </c>
      <c r="C7130" t="s">
        <v>181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183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181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181</v>
      </c>
      <c r="D7133">
        <v>22000</v>
      </c>
      <c r="E7133">
        <v>36</v>
      </c>
      <c r="F7133">
        <v>10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181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183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183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181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182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183</v>
      </c>
      <c r="D7139">
        <v>90000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183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181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183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181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183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182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182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181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183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183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183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181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183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181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181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181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183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183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181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>
        <v>0.1212</v>
      </c>
      <c r="C7159" t="s">
        <v>181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183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181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183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183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183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183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181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182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181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182</v>
      </c>
      <c r="D7169" s="2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181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183</v>
      </c>
      <c r="D7171" s="29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181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181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183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181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183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181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181</v>
      </c>
      <c r="D7178">
        <v>82415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183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181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181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181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181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182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181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183</v>
      </c>
      <c r="D7186">
        <v>36000</v>
      </c>
      <c r="E7186">
        <v>36</v>
      </c>
      <c r="F7186">
        <v>6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183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182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181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181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183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183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183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183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181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181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183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183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183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181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181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181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182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183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183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181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181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183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181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181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181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183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182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183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181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182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181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181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183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183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181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183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181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181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183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181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181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183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181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183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181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181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181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183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183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182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183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181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183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181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>
        <v>15000</v>
      </c>
      <c r="B7241">
        <v>9.7600000000000006E-2</v>
      </c>
      <c r="C7241" t="s">
        <v>181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181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181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181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181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181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181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181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183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181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183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183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181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183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183</v>
      </c>
      <c r="D7255" s="29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181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181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181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181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183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181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183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183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181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181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181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183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183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181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181</v>
      </c>
      <c r="D7270">
        <v>31200</v>
      </c>
      <c r="E7270">
        <v>36</v>
      </c>
      <c r="F7270">
        <v>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183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181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>
        <v>18000</v>
      </c>
      <c r="B7273">
        <v>0.15310000000000001</v>
      </c>
      <c r="C7273" t="s">
        <v>183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183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181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181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181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>
        <v>5000</v>
      </c>
      <c r="B7278">
        <v>7.9000000000000001E-2</v>
      </c>
      <c r="C7278" t="s">
        <v>181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181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183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183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181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181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183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183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181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181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183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183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183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183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183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183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183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181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181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183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183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181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183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183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183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181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183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183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183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183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181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181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183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181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183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183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183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183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183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181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183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183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181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183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183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183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181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183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183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182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181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183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183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181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183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182</v>
      </c>
      <c r="D7333">
        <v>30000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181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181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182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183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181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183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182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182</v>
      </c>
      <c r="D7341" s="29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183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181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181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183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181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183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181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181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183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181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181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181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183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181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183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183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181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181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181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183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183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183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181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183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181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183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181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183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182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181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183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181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181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183</v>
      </c>
      <c r="D7375" s="29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182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181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181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181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183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183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182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183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>
        <v>10625</v>
      </c>
      <c r="B7384">
        <v>0.1212</v>
      </c>
      <c r="C7384" t="s">
        <v>183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181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181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181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181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183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181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183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183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181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181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183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181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181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181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181</v>
      </c>
      <c r="D7399">
        <v>14400</v>
      </c>
      <c r="E7399">
        <v>36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181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182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181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183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183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181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181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181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183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181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181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181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183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181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183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183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181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181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182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181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181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181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183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181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181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181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183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181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183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183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181</v>
      </c>
      <c r="D7430">
        <v>86000</v>
      </c>
      <c r="E7430">
        <v>36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183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182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181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181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182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183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183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181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181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181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183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183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183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181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181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181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183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183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181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183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183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181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183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181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181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181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181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181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182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182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183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181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183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>
        <v>0.1212</v>
      </c>
      <c r="C7464" t="s">
        <v>181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183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181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181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183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181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183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182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181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182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181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181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181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183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181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183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181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183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181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181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>
        <v>1000</v>
      </c>
      <c r="B7484">
        <v>8.8999999999999996E-2</v>
      </c>
      <c r="C7484" t="s">
        <v>181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183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181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183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181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183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183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183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181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183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183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181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183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183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181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183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181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181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181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181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181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181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181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181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183</v>
      </c>
      <c r="D7508">
        <v>101300</v>
      </c>
      <c r="E7508">
        <v>60</v>
      </c>
      <c r="F7508">
        <v>8</v>
      </c>
      <c r="G7508">
        <v>0</v>
      </c>
    </row>
    <row r="7509" spans="1:7" x14ac:dyDescent="0.2">
      <c r="A7509">
        <v>10000</v>
      </c>
      <c r="B7509">
        <v>0.1074</v>
      </c>
      <c r="C7509" t="s">
        <v>181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183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181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181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>
        <v>6.0299999999999999E-2</v>
      </c>
      <c r="C7513" t="s">
        <v>181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182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183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181</v>
      </c>
      <c r="D7516" s="29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183</v>
      </c>
      <c r="D7517">
        <v>138000</v>
      </c>
      <c r="E7517">
        <v>36</v>
      </c>
      <c r="F7517">
        <v>6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183</v>
      </c>
      <c r="D7518">
        <v>71000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183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181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181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181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181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181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181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183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181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181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183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183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183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181</v>
      </c>
      <c r="D7532">
        <v>22000</v>
      </c>
      <c r="E7532">
        <v>36</v>
      </c>
      <c r="F7532">
        <v>7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183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181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183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181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183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182</v>
      </c>
      <c r="D7538" s="29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182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183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183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181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183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181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181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183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181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181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181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183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>
        <v>14125</v>
      </c>
      <c r="B7551">
        <v>0.1065</v>
      </c>
      <c r="C7551" t="s">
        <v>183</v>
      </c>
      <c r="D7551">
        <v>60000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183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183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183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181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181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181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183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181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183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>
        <v>12000</v>
      </c>
      <c r="B7561">
        <v>0.1242</v>
      </c>
      <c r="C7561" t="s">
        <v>183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181</v>
      </c>
      <c r="D7562">
        <v>31200</v>
      </c>
      <c r="E7562">
        <v>36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181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181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182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181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183</v>
      </c>
      <c r="D7567" s="29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181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181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183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183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182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182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183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181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181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181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181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182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183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183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181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183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181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183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181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183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181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183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181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181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181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181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181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181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183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182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183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181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181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181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183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181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181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181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183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>
        <v>0.1527</v>
      </c>
      <c r="C7607" t="s">
        <v>181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182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181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182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181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183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183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181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181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181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183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>
        <v>8.8999999999999996E-2</v>
      </c>
      <c r="C7618" t="s">
        <v>183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181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183</v>
      </c>
      <c r="D7620">
        <v>52000</v>
      </c>
      <c r="E7620">
        <v>36</v>
      </c>
      <c r="F7620">
        <v>3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183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181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183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181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181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183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182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181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181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181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181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183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181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181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181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183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182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181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181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181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181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181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181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181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183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183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181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181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181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181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183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181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181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181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>
        <v>7.9000000000000001E-2</v>
      </c>
      <c r="C7655" t="s">
        <v>182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181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181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181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181</v>
      </c>
      <c r="D7659">
        <v>39000</v>
      </c>
      <c r="E7659">
        <v>36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181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183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181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183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183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181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181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183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183</v>
      </c>
      <c r="D7668">
        <v>37440</v>
      </c>
      <c r="E7668">
        <v>36</v>
      </c>
      <c r="F7668">
        <v>2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183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181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183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181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183</v>
      </c>
      <c r="D7673" s="29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183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183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181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183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181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181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183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182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183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181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181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181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183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181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183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183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181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183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183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182</v>
      </c>
      <c r="D7693">
        <v>35004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183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181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183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183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181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181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181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181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181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181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181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183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183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183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182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182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183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182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183</v>
      </c>
      <c r="D7712" s="29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181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183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183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181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181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181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183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183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181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181</v>
      </c>
      <c r="D7722">
        <v>72000</v>
      </c>
      <c r="E7722">
        <v>36</v>
      </c>
      <c r="F7722">
        <v>10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183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183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181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181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183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183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183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181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183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183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181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181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181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181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183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181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183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183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182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181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181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183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183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181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183</v>
      </c>
      <c r="D7747">
        <v>75000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182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183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183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183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183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183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182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182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183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181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183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>
        <v>0.16489999999999999</v>
      </c>
      <c r="C7759" t="s">
        <v>182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181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183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182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181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183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181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182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181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183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183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182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182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182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181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183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181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183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183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183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181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181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181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181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181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183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183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181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183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183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183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183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181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183</v>
      </c>
      <c r="D7792" s="29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181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181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183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183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181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181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183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181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181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181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183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181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181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183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183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181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183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183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181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181</v>
      </c>
      <c r="D7812">
        <v>95000</v>
      </c>
      <c r="E7812">
        <v>36</v>
      </c>
      <c r="F7812">
        <v>10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183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183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183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183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181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183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182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183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183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183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183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181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183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183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181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183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183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182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181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182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183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182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181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183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182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181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181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183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181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183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183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183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183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183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183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181</v>
      </c>
      <c r="D7848" s="29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181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183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183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182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182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181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183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181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181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181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183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181</v>
      </c>
      <c r="D7860" s="29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181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183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183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183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183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181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183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183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183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183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183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183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181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181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182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183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181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181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183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182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183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181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181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183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182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183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183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182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181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183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181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181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183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183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183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181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183</v>
      </c>
      <c r="D7897">
        <v>36000</v>
      </c>
      <c r="E7897">
        <v>36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183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183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181</v>
      </c>
      <c r="D7900">
        <v>50000</v>
      </c>
      <c r="E7900">
        <v>36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183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181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181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183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181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183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183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183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181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181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183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183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183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183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181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183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182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183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181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181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183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183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183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183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181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181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183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181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183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181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181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183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183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183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183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181</v>
      </c>
      <c r="D7936" s="29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181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183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181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181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183</v>
      </c>
      <c r="D7941">
        <v>95000</v>
      </c>
      <c r="E7941">
        <v>60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183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183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181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182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181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183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182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183</v>
      </c>
      <c r="D7949" s="2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181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183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181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183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183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181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183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183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181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183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182</v>
      </c>
      <c r="D7960">
        <v>38000</v>
      </c>
      <c r="E7960">
        <v>36</v>
      </c>
      <c r="F7960">
        <v>8</v>
      </c>
      <c r="G7960">
        <v>0</v>
      </c>
    </row>
    <row r="7961" spans="1:7" x14ac:dyDescent="0.2">
      <c r="A7961">
        <v>35000</v>
      </c>
      <c r="B7961">
        <v>0.1366</v>
      </c>
      <c r="C7961" t="s">
        <v>183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181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183</v>
      </c>
      <c r="D7963">
        <v>66000</v>
      </c>
      <c r="E7963">
        <v>36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183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181</v>
      </c>
      <c r="D7965" s="29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183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183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181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182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183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183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183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183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183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183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183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181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181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183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183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181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183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181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183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181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183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181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181</v>
      </c>
      <c r="D7988">
        <v>50000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183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182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183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183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183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183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183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183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183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183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182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183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182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183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182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183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181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181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181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181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183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183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183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181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183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183</v>
      </c>
      <c r="D8014" s="29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181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181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183</v>
      </c>
      <c r="D8017" s="29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182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183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183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183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181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181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183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183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181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182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182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183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183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183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181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182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183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181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183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181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183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183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182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183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181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183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183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181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183</v>
      </c>
      <c r="D8046">
        <v>99000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183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183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181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183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181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183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183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183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183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181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181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183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181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183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183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183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183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183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182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183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181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183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183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183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182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183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181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182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183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183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181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181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183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181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183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182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181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183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181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183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181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183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183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183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183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183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183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183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181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181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183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>
        <v>7000</v>
      </c>
      <c r="B8098">
        <v>0.12989999999999999</v>
      </c>
      <c r="C8098" t="s">
        <v>181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181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183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181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183</v>
      </c>
      <c r="D8102" s="29">
        <v>100000</v>
      </c>
      <c r="E8102">
        <v>60</v>
      </c>
      <c r="F8102">
        <v>10</v>
      </c>
      <c r="G8102">
        <v>0</v>
      </c>
    </row>
    <row r="8103" spans="1:7" x14ac:dyDescent="0.2">
      <c r="A8103">
        <v>30000</v>
      </c>
      <c r="B8103">
        <v>0.18240000000000001</v>
      </c>
      <c r="C8103" t="s">
        <v>181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181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183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183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182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183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181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183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>
        <v>20000</v>
      </c>
      <c r="B8111">
        <v>0.13350000000000001</v>
      </c>
      <c r="C8111" t="s">
        <v>183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181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182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181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181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181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183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181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183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182</v>
      </c>
      <c r="D8120" s="29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181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183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181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183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183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183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183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183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181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181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183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183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181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181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>
        <v>0.1449</v>
      </c>
      <c r="C8135" t="s">
        <v>183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183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183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183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183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181</v>
      </c>
      <c r="D8140">
        <v>115000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183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183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181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183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181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182</v>
      </c>
      <c r="D8146">
        <v>106000</v>
      </c>
      <c r="E8146">
        <v>36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182</v>
      </c>
      <c r="D8147" s="29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181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182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181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183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183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183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183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183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183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183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183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>
        <v>8.3900000000000002E-2</v>
      </c>
      <c r="C8159" t="s">
        <v>181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183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183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183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183</v>
      </c>
      <c r="D8163" s="29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183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183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181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183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183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183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183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183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181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182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183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182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183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181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182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181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183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183</v>
      </c>
      <c r="D8181">
        <v>88150</v>
      </c>
      <c r="E8181">
        <v>36</v>
      </c>
      <c r="F8181">
        <v>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183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183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181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183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>
        <v>7200</v>
      </c>
      <c r="B8186">
        <v>0.1699</v>
      </c>
      <c r="C8186" t="s">
        <v>181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183</v>
      </c>
      <c r="D8187">
        <v>50000</v>
      </c>
      <c r="E8187">
        <v>36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183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182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183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181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183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181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183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183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183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182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181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181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181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181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181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183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182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181</v>
      </c>
      <c r="D8205">
        <v>70000</v>
      </c>
      <c r="E8205">
        <v>36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181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181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183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183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181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183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183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183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183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183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181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181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181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183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183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181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181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181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181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183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181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183</v>
      </c>
      <c r="D8227">
        <v>105000</v>
      </c>
      <c r="E8227">
        <v>60</v>
      </c>
      <c r="F8227">
        <v>10</v>
      </c>
      <c r="G8227">
        <v>0</v>
      </c>
    </row>
    <row r="8228" spans="1:7" x14ac:dyDescent="0.2">
      <c r="A8228">
        <v>10000</v>
      </c>
      <c r="B8228">
        <v>0.1449</v>
      </c>
      <c r="C8228" t="s">
        <v>183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181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181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181</v>
      </c>
      <c r="D8231" s="29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181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181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182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181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183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181</v>
      </c>
      <c r="D8237" s="29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183</v>
      </c>
      <c r="D8238" s="29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183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183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181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183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183</v>
      </c>
      <c r="D8243" s="29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183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181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183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182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182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183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183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181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181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183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183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183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181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181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183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183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181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181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182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181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181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183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182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182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181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183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>
        <v>15000</v>
      </c>
      <c r="B8270">
        <v>0.13980000000000001</v>
      </c>
      <c r="C8270" t="s">
        <v>182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183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182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182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181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183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181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183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181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182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183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181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181</v>
      </c>
      <c r="D8282" s="29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181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183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181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182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181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181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182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183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181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181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183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183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183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181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183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181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181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181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183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181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181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182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183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183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183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183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182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183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182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183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183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182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>
        <v>7.6899999999999996E-2</v>
      </c>
      <c r="C8315" t="s">
        <v>183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183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182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183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183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183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183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182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181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183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183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183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183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183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183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183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181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183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183</v>
      </c>
      <c r="D8333">
        <v>50000</v>
      </c>
      <c r="E8333">
        <v>60</v>
      </c>
      <c r="F8333">
        <v>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181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181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183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183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181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183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181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181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181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182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183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183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183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182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182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183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181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>
        <v>0.18240000000000001</v>
      </c>
      <c r="C8351" t="s">
        <v>181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181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183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181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183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183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183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181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181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183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183</v>
      </c>
      <c r="D8361" s="29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183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181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182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183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183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183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183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181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183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181</v>
      </c>
      <c r="D8371">
        <v>128750</v>
      </c>
      <c r="E8371">
        <v>36</v>
      </c>
      <c r="F8371">
        <v>2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183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181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183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181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182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183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183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183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183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181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182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181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183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183</v>
      </c>
      <c r="D8385" s="29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183</v>
      </c>
      <c r="D8386">
        <v>101000</v>
      </c>
      <c r="E8386">
        <v>36</v>
      </c>
      <c r="F8386">
        <v>10</v>
      </c>
      <c r="G8386">
        <v>0</v>
      </c>
    </row>
    <row r="8387" spans="1:7" x14ac:dyDescent="0.2">
      <c r="A8387">
        <v>4500</v>
      </c>
      <c r="B8387">
        <v>0.1249</v>
      </c>
      <c r="C8387" t="s">
        <v>182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181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181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183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181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181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181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183</v>
      </c>
      <c r="D8394" s="29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183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183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181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183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181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181</v>
      </c>
      <c r="D8400">
        <v>75000</v>
      </c>
      <c r="E8400">
        <v>60</v>
      </c>
      <c r="F8400">
        <v>10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182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181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181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183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183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181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183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181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183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183</v>
      </c>
      <c r="D8410" s="29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183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181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183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183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181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183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183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183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183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181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181</v>
      </c>
      <c r="D8421" s="29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183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181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181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181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183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181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183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183</v>
      </c>
      <c r="D8429" s="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183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183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181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183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183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182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183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181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181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181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>
        <v>20000</v>
      </c>
      <c r="B8440">
        <v>7.1199999999999999E-2</v>
      </c>
      <c r="C8440" t="s">
        <v>181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181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183</v>
      </c>
      <c r="D8442" s="29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181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181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183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183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183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182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182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183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183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181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181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181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183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181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181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181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183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183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181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181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183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181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181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182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181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181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183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183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182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183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181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181</v>
      </c>
      <c r="D8474" s="29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183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183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181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183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181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183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183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181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183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181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183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183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181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183</v>
      </c>
      <c r="D8488">
        <v>47000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183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181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183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182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183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182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182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>
        <v>0.1099</v>
      </c>
      <c r="C8496" t="s">
        <v>182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183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182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181</v>
      </c>
      <c r="D8499" s="2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181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183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181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183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183</v>
      </c>
      <c r="D8504">
        <v>68000</v>
      </c>
      <c r="E8504">
        <v>36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183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181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181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181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181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183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181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183</v>
      </c>
      <c r="D8512" s="29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181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182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183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181</v>
      </c>
      <c r="D8516" s="29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183</v>
      </c>
      <c r="D8517">
        <v>62400</v>
      </c>
      <c r="E8517">
        <v>36</v>
      </c>
      <c r="F8517">
        <v>2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182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183</v>
      </c>
      <c r="D8519" s="2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181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183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183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183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183</v>
      </c>
      <c r="D8524">
        <v>60000</v>
      </c>
      <c r="E8524">
        <v>36</v>
      </c>
      <c r="F8524">
        <v>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181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181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183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181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181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183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182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183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181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181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181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183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183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181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181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183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183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183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181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181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182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183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183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181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181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183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181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181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183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181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181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181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183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182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183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183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183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183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183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183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181</v>
      </c>
      <c r="D8565" s="29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183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181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183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181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181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181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183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183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181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>
        <v>0.1099</v>
      </c>
      <c r="C8575" t="s">
        <v>183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181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>
        <v>12250</v>
      </c>
      <c r="B8577">
        <v>0.1167</v>
      </c>
      <c r="C8577" t="s">
        <v>183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183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181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183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181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181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183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>
        <v>0.12989999999999999</v>
      </c>
      <c r="C8584" t="s">
        <v>181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181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181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183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182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183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181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181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182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183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183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181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183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183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183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181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182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183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181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183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181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183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183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183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181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183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181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183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183</v>
      </c>
      <c r="D8612">
        <v>58850</v>
      </c>
      <c r="E8612">
        <v>36</v>
      </c>
      <c r="F8612">
        <v>6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181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183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181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181</v>
      </c>
      <c r="D8616">
        <v>154000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181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183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183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>
        <v>23500</v>
      </c>
      <c r="B8620">
        <v>0.1099</v>
      </c>
      <c r="C8620" t="s">
        <v>183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183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181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181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183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183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183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181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181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181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182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181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181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181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181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181</v>
      </c>
      <c r="D8635" s="29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181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183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>
        <v>25000</v>
      </c>
      <c r="B8638">
        <v>0.10150000000000001</v>
      </c>
      <c r="C8638" t="s">
        <v>183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183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183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182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182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183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183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>
        <v>0.16289999999999999</v>
      </c>
      <c r="C8645" t="s">
        <v>183</v>
      </c>
      <c r="D8645">
        <v>75000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181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183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183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183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181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181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182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183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183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181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181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183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181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183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181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183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181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182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181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183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183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181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181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183</v>
      </c>
      <c r="D8669" s="2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183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181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182</v>
      </c>
      <c r="D8672" s="29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183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181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183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183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181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183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181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181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183</v>
      </c>
      <c r="D8681" s="29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181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183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181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181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181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182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183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181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>
        <v>0.14990000000000001</v>
      </c>
      <c r="C8690" t="s">
        <v>181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183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181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183</v>
      </c>
      <c r="D8693" s="29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181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181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181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182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183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183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183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183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181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183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181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181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182</v>
      </c>
      <c r="D8706">
        <v>33600</v>
      </c>
      <c r="E8706">
        <v>60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182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183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181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182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183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181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183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183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183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182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181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183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183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181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181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181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182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183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183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183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183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>
        <v>7.6899999999999996E-2</v>
      </c>
      <c r="C8728" t="s">
        <v>183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181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182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182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181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181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182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181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181</v>
      </c>
      <c r="D8736">
        <v>45000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183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181</v>
      </c>
      <c r="D8738">
        <v>55000</v>
      </c>
      <c r="E8738">
        <v>36</v>
      </c>
      <c r="F8738">
        <v>2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183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181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181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181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181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181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183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183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181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181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183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181</v>
      </c>
      <c r="D8750" s="29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181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181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183</v>
      </c>
      <c r="D8753">
        <v>80000</v>
      </c>
      <c r="E8753">
        <v>60</v>
      </c>
      <c r="F8753">
        <v>10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182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183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183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183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181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183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183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181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183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183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183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181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181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183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183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181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181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183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183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181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183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181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181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181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182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183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183</v>
      </c>
      <c r="D8780">
        <v>42000</v>
      </c>
      <c r="E8780">
        <v>36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181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181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183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181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183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183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181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181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183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183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181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183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183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183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181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181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181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181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183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181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183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182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183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183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183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183</v>
      </c>
      <c r="D8806">
        <v>99000</v>
      </c>
      <c r="E8806">
        <v>60</v>
      </c>
      <c r="F8806">
        <v>10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181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183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181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183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183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183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183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>
        <v>19250</v>
      </c>
      <c r="B8814">
        <v>0.16289999999999999</v>
      </c>
      <c r="C8814" t="s">
        <v>181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183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181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183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182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181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181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181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181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183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181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183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183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183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183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181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181</v>
      </c>
      <c r="D8830">
        <v>53650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181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183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183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183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183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181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181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183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183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>
        <v>6200</v>
      </c>
      <c r="B8840">
        <v>0.245</v>
      </c>
      <c r="C8840" t="s">
        <v>181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183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183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181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183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183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183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183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183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183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181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183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183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181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181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183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182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183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181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182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181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181</v>
      </c>
      <c r="D8861" s="29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183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183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181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>
        <v>0.1449</v>
      </c>
      <c r="C8865" t="s">
        <v>183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>
        <v>7075</v>
      </c>
      <c r="B8866">
        <v>0.1167</v>
      </c>
      <c r="C8866" t="s">
        <v>181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181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182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183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183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183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182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183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183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181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183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183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181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181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181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181</v>
      </c>
      <c r="D8881">
        <v>40000</v>
      </c>
      <c r="E8881">
        <v>60</v>
      </c>
      <c r="F8881">
        <v>4</v>
      </c>
      <c r="G8881">
        <v>1</v>
      </c>
    </row>
    <row r="8882" spans="1:7" x14ac:dyDescent="0.2">
      <c r="A8882">
        <v>3000</v>
      </c>
      <c r="B8882">
        <v>0.1099</v>
      </c>
      <c r="C8882" t="s">
        <v>181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183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183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181</v>
      </c>
      <c r="D8885" s="29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181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181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181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181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183</v>
      </c>
      <c r="D8890" s="29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181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183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181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181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181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183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181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181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183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183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183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183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181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183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183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183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181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182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181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183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182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181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>
        <v>0.245</v>
      </c>
      <c r="C8913" t="s">
        <v>181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183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183</v>
      </c>
      <c r="D8915">
        <v>37000</v>
      </c>
      <c r="E8915">
        <v>36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183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182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183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183</v>
      </c>
      <c r="D8919" s="2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181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183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181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183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183</v>
      </c>
      <c r="D8924">
        <v>60000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183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183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183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183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181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183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181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181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181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181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183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183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181</v>
      </c>
      <c r="D8937">
        <v>50000</v>
      </c>
      <c r="E8937">
        <v>36</v>
      </c>
      <c r="F8937">
        <v>8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181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181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181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181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183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181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181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183</v>
      </c>
      <c r="D8945">
        <v>150000</v>
      </c>
      <c r="E8945">
        <v>60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183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183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>
        <v>8.3900000000000002E-2</v>
      </c>
      <c r="C8948" t="s">
        <v>181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183</v>
      </c>
      <c r="D8949" s="2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181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183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181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183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181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183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183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183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183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181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183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183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181</v>
      </c>
      <c r="D8962">
        <v>30000</v>
      </c>
      <c r="E8962">
        <v>36</v>
      </c>
      <c r="F8962">
        <v>0.5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183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181</v>
      </c>
      <c r="D8964" s="29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183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183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183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183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183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183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183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183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181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>
        <v>12000</v>
      </c>
      <c r="B8974">
        <v>0.1167</v>
      </c>
      <c r="C8974" t="s">
        <v>183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181</v>
      </c>
      <c r="D8975">
        <v>56000</v>
      </c>
      <c r="E8975">
        <v>60</v>
      </c>
      <c r="F8975">
        <v>10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183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183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183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182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181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181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181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182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181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181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181</v>
      </c>
      <c r="D8986">
        <v>81000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183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182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183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181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183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183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181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181</v>
      </c>
      <c r="D8994">
        <v>121392</v>
      </c>
      <c r="E8994">
        <v>60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183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183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183</v>
      </c>
      <c r="D8997" s="29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181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183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181</v>
      </c>
      <c r="D9000" s="29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181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181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182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181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181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182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182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183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181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183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183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183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181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183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183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181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183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183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181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182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183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181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183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181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181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181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183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181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183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181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181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183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183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183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182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181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183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183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183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183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181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181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183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183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181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182</v>
      </c>
      <c r="D9046">
        <v>42000</v>
      </c>
      <c r="E9046">
        <v>60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182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181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183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181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181</v>
      </c>
      <c r="D9051">
        <v>65000</v>
      </c>
      <c r="E9051">
        <v>60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181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181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181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181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183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183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183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181</v>
      </c>
      <c r="D9059" s="2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182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183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181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183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182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181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181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183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183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183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181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181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181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181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181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183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181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183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183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181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183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183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183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181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181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183</v>
      </c>
      <c r="D9085" s="29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183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181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183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183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>
        <v>13675</v>
      </c>
      <c r="B9090">
        <v>0.16289999999999999</v>
      </c>
      <c r="C9090" t="s">
        <v>182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183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183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181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183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183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183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183</v>
      </c>
      <c r="D9097">
        <v>66500</v>
      </c>
      <c r="E9097">
        <v>36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183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181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182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183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183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183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183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183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181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181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181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181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181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181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181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181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182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181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181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181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183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181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183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183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181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181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181</v>
      </c>
      <c r="D9124">
        <v>96000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182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183</v>
      </c>
      <c r="D9126" s="29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181</v>
      </c>
      <c r="D9127">
        <v>115000</v>
      </c>
      <c r="E9127">
        <v>36</v>
      </c>
      <c r="F9127">
        <v>2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183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181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183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181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181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183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183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183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183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181</v>
      </c>
      <c r="D9137" s="29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183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183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183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181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183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183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183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182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181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183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183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182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183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183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183</v>
      </c>
      <c r="D9152">
        <v>72000</v>
      </c>
      <c r="E9152">
        <v>36</v>
      </c>
      <c r="F9152">
        <v>10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183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181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181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183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181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183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183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181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183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182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183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183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183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183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183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181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181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181</v>
      </c>
      <c r="D9170" s="29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181</v>
      </c>
      <c r="D9171">
        <v>60000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181</v>
      </c>
      <c r="D9172">
        <v>40000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183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181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183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183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181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183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183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181</v>
      </c>
      <c r="D9180" s="29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181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181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183</v>
      </c>
      <c r="D9183" s="29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183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183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181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>
        <v>0.1699</v>
      </c>
      <c r="C9187" t="s">
        <v>183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183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181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181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181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181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183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181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183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181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183</v>
      </c>
      <c r="D9197" s="29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181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181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183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183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183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183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181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183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183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183</v>
      </c>
      <c r="D9207" s="29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183</v>
      </c>
      <c r="D9208">
        <v>91000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183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183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181</v>
      </c>
      <c r="D9211">
        <v>50000</v>
      </c>
      <c r="E9211">
        <v>36</v>
      </c>
      <c r="F9211">
        <v>2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183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183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181</v>
      </c>
      <c r="D9214">
        <v>45000</v>
      </c>
      <c r="E9214">
        <v>60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183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181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183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183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181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183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182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181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183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181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181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183</v>
      </c>
      <c r="D9226">
        <v>240000</v>
      </c>
      <c r="E9226">
        <v>60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182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183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181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183</v>
      </c>
      <c r="D9230">
        <v>88000</v>
      </c>
      <c r="E9230">
        <v>36</v>
      </c>
      <c r="F9230">
        <v>6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181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182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183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183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183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181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183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183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182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183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183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183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182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183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183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181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183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181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181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181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181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181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183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183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181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181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183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181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183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181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182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183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183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183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182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181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183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181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182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181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181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181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182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183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181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181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181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183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181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183</v>
      </c>
      <c r="D9280">
        <v>28000</v>
      </c>
      <c r="E9280">
        <v>36</v>
      </c>
      <c r="F9280">
        <v>10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181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181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181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183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183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181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183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183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181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183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181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183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183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183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183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183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182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183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183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181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181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181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183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181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>
        <v>0.18990000000000001</v>
      </c>
      <c r="C9305" t="s">
        <v>181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181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181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181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181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183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183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181</v>
      </c>
      <c r="D9312">
        <v>120000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183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183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181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183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181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183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181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182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181</v>
      </c>
      <c r="D9321">
        <v>30000</v>
      </c>
      <c r="E9321">
        <v>36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183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181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181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182</v>
      </c>
      <c r="D9325" s="29">
        <v>700000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181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183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182</v>
      </c>
      <c r="D9328" s="29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181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183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181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181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183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183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183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183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183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182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181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183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181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181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181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181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183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181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181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181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181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181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183</v>
      </c>
      <c r="D9351" s="29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183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183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181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181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181</v>
      </c>
      <c r="D9356" s="29">
        <v>100000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182</v>
      </c>
      <c r="D9357">
        <v>37000</v>
      </c>
      <c r="E9357">
        <v>36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183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183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183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183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183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182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181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183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181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181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183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182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183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181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183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181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183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181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183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181</v>
      </c>
      <c r="D9377" s="29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183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183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181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183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181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183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183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183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181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181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181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183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183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183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181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183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181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183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183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183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183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183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181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181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182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183</v>
      </c>
      <c r="D9403" s="29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181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182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183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183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181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181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182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181</v>
      </c>
      <c r="D9411">
        <v>41600</v>
      </c>
      <c r="E9411">
        <v>36</v>
      </c>
      <c r="F9411">
        <v>0.5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183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181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183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181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183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181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181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181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181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181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181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181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181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183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183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181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183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183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181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181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183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181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181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183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183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183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181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181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183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181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181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182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181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183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182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181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182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182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183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181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181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183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181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181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181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181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183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183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183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181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182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183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183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181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183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181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181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183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181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183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183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181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181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183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181</v>
      </c>
      <c r="D9476">
        <v>155000</v>
      </c>
      <c r="E9476">
        <v>36</v>
      </c>
      <c r="F9476">
        <v>8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183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183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181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183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183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183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182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183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183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181</v>
      </c>
      <c r="D9486">
        <v>116887</v>
      </c>
      <c r="E9486">
        <v>60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181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181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183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183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183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183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183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183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183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181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183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181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183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181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182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183</v>
      </c>
      <c r="D9502" s="29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183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181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183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183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181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181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183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183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183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183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182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181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183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183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181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183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181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>
        <v>0.1449</v>
      </c>
      <c r="C9520" t="s">
        <v>181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183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183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181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183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182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183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181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183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183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183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183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182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181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183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183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181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181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183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183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181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181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182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181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183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183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181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181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183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183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183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>
        <v>0.1099</v>
      </c>
      <c r="C9551" t="s">
        <v>181</v>
      </c>
      <c r="D9551">
        <v>60000</v>
      </c>
      <c r="E9551">
        <v>36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183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183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183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>
        <v>8.3900000000000002E-2</v>
      </c>
      <c r="C9555" t="s">
        <v>181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181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181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181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182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181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183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183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181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181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183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181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183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183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183</v>
      </c>
      <c r="D9569">
        <v>75000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181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183</v>
      </c>
      <c r="D9571" s="29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181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181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183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182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183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183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183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183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183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183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181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181</v>
      </c>
      <c r="D9583" s="29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182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181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183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181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183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183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183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181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182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181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181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181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183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181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183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183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183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183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183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181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181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181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183</v>
      </c>
      <c r="D9606">
        <v>52565</v>
      </c>
      <c r="E9606">
        <v>36</v>
      </c>
      <c r="F9606">
        <v>10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181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181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183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>
        <v>0.2215</v>
      </c>
      <c r="C9610" t="s">
        <v>183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183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181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183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183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183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181</v>
      </c>
      <c r="D9616">
        <v>75000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182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183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181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183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183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181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181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181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183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183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181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181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183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183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183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181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183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183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183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183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183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181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182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>
        <v>0.20200000000000001</v>
      </c>
      <c r="C9640" t="s">
        <v>183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181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183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181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181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183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181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183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183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183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181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181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181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181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181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183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183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181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181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183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181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182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182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181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183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181</v>
      </c>
      <c r="D9665">
        <v>60000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183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181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183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183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181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183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182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181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183</v>
      </c>
      <c r="D9674">
        <v>58000</v>
      </c>
      <c r="E9674">
        <v>60</v>
      </c>
      <c r="F9674">
        <v>10</v>
      </c>
      <c r="G9674">
        <v>0</v>
      </c>
    </row>
    <row r="9675" spans="1:7" x14ac:dyDescent="0.2">
      <c r="A9675">
        <v>10500</v>
      </c>
      <c r="B9675">
        <v>0.1249</v>
      </c>
      <c r="C9675" t="s">
        <v>181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182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183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183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183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181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181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183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183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181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183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181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181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183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183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183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183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181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183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182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181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>
        <v>10000</v>
      </c>
      <c r="B9696">
        <v>0.15609999999999999</v>
      </c>
      <c r="C9696" t="s">
        <v>183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183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182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183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182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182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183</v>
      </c>
      <c r="D9702" s="29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182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181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182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183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183</v>
      </c>
      <c r="D9707">
        <v>68000</v>
      </c>
      <c r="E9707">
        <v>36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182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181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183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181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181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183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183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181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181</v>
      </c>
      <c r="D9716" s="29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183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183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183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183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181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183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183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181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183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181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183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183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183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183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181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183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183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181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181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183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183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183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183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183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181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181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181</v>
      </c>
      <c r="D9743" s="29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183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183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181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183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183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181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183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181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183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>
        <v>6.6199999999999995E-2</v>
      </c>
      <c r="C9753" t="s">
        <v>183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183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183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183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183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181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181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183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182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183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181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181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183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183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181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181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181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183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183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183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181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181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183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181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181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181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181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181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181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181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183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183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181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181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183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181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183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183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183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181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182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181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183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183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181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183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183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181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183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183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183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181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183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181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183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181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183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183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183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181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183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183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181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183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183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181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183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181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182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183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182</v>
      </c>
      <c r="D9823">
        <v>56000</v>
      </c>
      <c r="E9823">
        <v>36</v>
      </c>
      <c r="F9823">
        <v>2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182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183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183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181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181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181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183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181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183</v>
      </c>
      <c r="D9832" s="29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181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183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183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181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182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183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181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181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183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>
        <v>10850</v>
      </c>
      <c r="B9842">
        <v>0.2049</v>
      </c>
      <c r="C9842" t="s">
        <v>181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183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183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181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183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183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181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181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183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183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182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183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181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182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181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181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183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183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181</v>
      </c>
      <c r="D9860">
        <v>125000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181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183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181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183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183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183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181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183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183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183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182</v>
      </c>
      <c r="D9871">
        <v>40000</v>
      </c>
      <c r="E9871">
        <v>36</v>
      </c>
      <c r="F9871">
        <v>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183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181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183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181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181</v>
      </c>
      <c r="D9876">
        <v>52000</v>
      </c>
      <c r="E9876">
        <v>36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183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183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181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183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181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183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183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183</v>
      </c>
      <c r="D9884">
        <v>41000</v>
      </c>
      <c r="E9884">
        <v>36</v>
      </c>
      <c r="F9884">
        <v>0.5</v>
      </c>
      <c r="G9884">
        <v>0</v>
      </c>
    </row>
    <row r="9885" spans="1:7" x14ac:dyDescent="0.2">
      <c r="A9885">
        <v>9100</v>
      </c>
      <c r="B9885">
        <v>0.1416</v>
      </c>
      <c r="C9885" t="s">
        <v>183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183</v>
      </c>
      <c r="D9886">
        <v>50000</v>
      </c>
      <c r="E9886">
        <v>36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181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183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182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183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183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183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181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183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183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183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183</v>
      </c>
      <c r="D9897">
        <v>123000</v>
      </c>
      <c r="E9897">
        <v>60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183</v>
      </c>
      <c r="D9898">
        <v>26000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181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181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182</v>
      </c>
      <c r="D9901" s="29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181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183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183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181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182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181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181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183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183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183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181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181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183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183</v>
      </c>
      <c r="D9915" s="29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182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181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181</v>
      </c>
      <c r="D9918" s="29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183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182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183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183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182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182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183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>
        <v>0.13650000000000001</v>
      </c>
      <c r="C9926" t="s">
        <v>182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183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183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183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181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181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183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181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182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182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183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183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183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>
        <v>0.13650000000000001</v>
      </c>
      <c r="C9939" t="s">
        <v>181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182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183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181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183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183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183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181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181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183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183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181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181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183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181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183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183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183</v>
      </c>
      <c r="D9956" s="29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183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181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183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183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181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181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183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183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183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183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181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183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181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181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183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183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181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181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183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183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183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183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>
        <v>0.1249</v>
      </c>
      <c r="C9979" t="s">
        <v>182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183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181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183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183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181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181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183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183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182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181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181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183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183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183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183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183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181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183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181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183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182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181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183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181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181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183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181</v>
      </c>
      <c r="D10006" s="29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183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181</v>
      </c>
      <c r="D10008" s="29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182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183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183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183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181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183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181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182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183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183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181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183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183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183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181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181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183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181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183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183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181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183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183</v>
      </c>
      <c r="D10031" s="29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181</v>
      </c>
      <c r="D10032">
        <v>33000</v>
      </c>
      <c r="E10032">
        <v>60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181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183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181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183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183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182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183</v>
      </c>
      <c r="D10039">
        <v>48000</v>
      </c>
      <c r="E10039">
        <v>36</v>
      </c>
      <c r="F10039">
        <v>3</v>
      </c>
      <c r="G10039">
        <v>1</v>
      </c>
    </row>
    <row r="10040" spans="1:7" x14ac:dyDescent="0.2">
      <c r="A10040">
        <v>16000</v>
      </c>
      <c r="B10040">
        <v>0.1416</v>
      </c>
      <c r="C10040" t="s">
        <v>181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181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182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183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181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183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183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181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181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181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183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>
        <v>0.2049</v>
      </c>
      <c r="C10051" t="s">
        <v>182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181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183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181</v>
      </c>
      <c r="D10054" s="29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182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182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181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183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183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183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183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181</v>
      </c>
      <c r="D10062">
        <v>90000</v>
      </c>
      <c r="E10062">
        <v>36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183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181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182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183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183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183</v>
      </c>
      <c r="D10068">
        <v>110000</v>
      </c>
      <c r="E10068">
        <v>60</v>
      </c>
      <c r="F10068">
        <v>2</v>
      </c>
      <c r="G10068">
        <v>0</v>
      </c>
    </row>
    <row r="10069" spans="1:7" x14ac:dyDescent="0.2">
      <c r="A10069">
        <v>12075</v>
      </c>
      <c r="B10069">
        <v>0.1416</v>
      </c>
      <c r="C10069" t="s">
        <v>183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181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183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181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181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>
        <v>7.9000000000000001E-2</v>
      </c>
      <c r="C10074" t="s">
        <v>182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181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181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183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181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183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183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183</v>
      </c>
      <c r="D10081">
        <v>76000</v>
      </c>
      <c r="E10081">
        <v>36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183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181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183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181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181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181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183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183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183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181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182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183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183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183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181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183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183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183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183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183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182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181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181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181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181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181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181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183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183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181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183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183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181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183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181</v>
      </c>
      <c r="D10116">
        <v>35000</v>
      </c>
      <c r="E10116">
        <v>36</v>
      </c>
      <c r="F10116">
        <v>10</v>
      </c>
      <c r="G10116">
        <v>1</v>
      </c>
    </row>
    <row r="10117" spans="1:7" x14ac:dyDescent="0.2">
      <c r="A10117">
        <v>10050</v>
      </c>
      <c r="B10117">
        <v>0.1099</v>
      </c>
      <c r="C10117" t="s">
        <v>183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181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181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183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183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181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183</v>
      </c>
      <c r="D10123" s="29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181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183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181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183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183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183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181</v>
      </c>
      <c r="D10130">
        <v>57363</v>
      </c>
      <c r="E10130">
        <v>36</v>
      </c>
      <c r="F10130">
        <v>9</v>
      </c>
      <c r="G10130">
        <v>0</v>
      </c>
    </row>
    <row r="10131" spans="1:7" x14ac:dyDescent="0.2">
      <c r="A10131">
        <v>4000</v>
      </c>
      <c r="B10131">
        <v>0.1249</v>
      </c>
      <c r="C10131" t="s">
        <v>182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181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182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181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183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181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183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181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183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182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183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183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181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182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182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183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181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183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182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183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183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183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183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183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181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183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181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183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181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183</v>
      </c>
      <c r="D10160">
        <v>195000</v>
      </c>
      <c r="E10160">
        <v>36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183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183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183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183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183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183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183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183</v>
      </c>
      <c r="D10168" s="29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181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183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181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183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181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181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183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182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183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183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182</v>
      </c>
      <c r="D10179">
        <v>80000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183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183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181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181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183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181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183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181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181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181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182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183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183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183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181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182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183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183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183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183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181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183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181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183</v>
      </c>
      <c r="D10203">
        <v>91000</v>
      </c>
      <c r="E10203">
        <v>60</v>
      </c>
      <c r="F10203">
        <v>4</v>
      </c>
      <c r="G10203">
        <v>0</v>
      </c>
    </row>
    <row r="10204" spans="1:7" x14ac:dyDescent="0.2">
      <c r="A10204">
        <v>11500</v>
      </c>
      <c r="B10204">
        <v>0.2049</v>
      </c>
      <c r="C10204" t="s">
        <v>181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181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183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183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181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183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183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181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183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183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181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181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181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183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183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182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183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182</v>
      </c>
      <c r="D10221">
        <v>50000</v>
      </c>
      <c r="E10221">
        <v>36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183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181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181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182</v>
      </c>
      <c r="D10225" s="29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183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181</v>
      </c>
      <c r="D10227">
        <v>110000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183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183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183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183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181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183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181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183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181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181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183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183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181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181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182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181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183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182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181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183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183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183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183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183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182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182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183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183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181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181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181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183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183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181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183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181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181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183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183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181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181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181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182</v>
      </c>
      <c r="D10270">
        <v>35000</v>
      </c>
      <c r="E10270">
        <v>36</v>
      </c>
      <c r="F10270">
        <v>6</v>
      </c>
      <c r="G10270">
        <v>0</v>
      </c>
    </row>
    <row r="10271" spans="1:7" x14ac:dyDescent="0.2">
      <c r="A10271">
        <v>32750</v>
      </c>
      <c r="B10271">
        <v>0.1464</v>
      </c>
      <c r="C10271" t="s">
        <v>183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181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183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181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182</v>
      </c>
      <c r="D10275" s="29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181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182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182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181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183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183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183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183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183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181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183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183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183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181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183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183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181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181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183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181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183</v>
      </c>
      <c r="D10296">
        <v>60000</v>
      </c>
      <c r="E10296">
        <v>36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183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183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181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183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183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181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183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181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182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183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183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181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181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181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181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181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183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183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181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181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183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183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181</v>
      </c>
      <c r="D10319" s="2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182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181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183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183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181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181</v>
      </c>
      <c r="D10325">
        <v>26000</v>
      </c>
      <c r="E10325">
        <v>36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183</v>
      </c>
      <c r="D10326">
        <v>95000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181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183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183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181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183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181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183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181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181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181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183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181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181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181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181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183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181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183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183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183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183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181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182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183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181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182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183</v>
      </c>
      <c r="D10353" s="29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183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181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181</v>
      </c>
      <c r="D10356">
        <v>70000</v>
      </c>
      <c r="E10356">
        <v>60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183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183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181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183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181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183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183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181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183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181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183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183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183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183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181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181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183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181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181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183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181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181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183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181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183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181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183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181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181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181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181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181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181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183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183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183</v>
      </c>
      <c r="D10392" s="29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181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183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183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183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181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182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181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181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183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181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181</v>
      </c>
      <c r="D10403">
        <v>39500</v>
      </c>
      <c r="E10403">
        <v>36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181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181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183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183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183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183</v>
      </c>
      <c r="D10409">
        <v>85000</v>
      </c>
      <c r="E10409">
        <v>36</v>
      </c>
      <c r="F10409">
        <v>10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182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183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181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183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181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183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181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181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183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183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183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183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182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181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183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181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181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181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181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181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181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181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181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183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183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183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182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181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181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183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181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181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181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181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181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183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182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183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181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181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183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181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183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183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181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181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183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183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183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181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183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182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183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181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182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183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181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183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181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181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181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182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183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183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183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183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183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181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181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181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183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182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181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183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181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183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183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183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181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183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181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183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183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181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183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183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183</v>
      </c>
      <c r="D10496" s="29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182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183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182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181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183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181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183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183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183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181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183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183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183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181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183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183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182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181</v>
      </c>
      <c r="D10514">
        <v>47000</v>
      </c>
      <c r="E10514">
        <v>36</v>
      </c>
      <c r="F10514">
        <v>10</v>
      </c>
      <c r="G10514">
        <v>0</v>
      </c>
    </row>
    <row r="10515" spans="1:7" x14ac:dyDescent="0.2">
      <c r="A10515">
        <v>5200</v>
      </c>
      <c r="B10515">
        <v>0.1464</v>
      </c>
      <c r="C10515" t="s">
        <v>183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183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181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181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182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183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181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181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183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182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181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181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183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183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183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183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183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181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181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183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181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182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181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183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183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183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183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181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181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181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181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183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183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183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181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181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183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182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183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183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183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183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181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183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183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183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183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181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183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183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183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183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182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181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183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183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183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183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183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183</v>
      </c>
      <c r="D10574">
        <v>130000</v>
      </c>
      <c r="E10574">
        <v>36</v>
      </c>
      <c r="F10574">
        <v>0.5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183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182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183</v>
      </c>
      <c r="D10577" s="29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183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183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182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181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183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183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181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183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181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183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181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181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183</v>
      </c>
      <c r="D10590" s="29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183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183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183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183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183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183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183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183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183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>
        <v>6.0299999999999999E-2</v>
      </c>
      <c r="C10600" t="s">
        <v>183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183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181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182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183</v>
      </c>
      <c r="D10604" s="29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181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183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181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183</v>
      </c>
      <c r="D10608">
        <v>79500</v>
      </c>
      <c r="E10608">
        <v>36</v>
      </c>
      <c r="F10608">
        <v>9</v>
      </c>
      <c r="G10608">
        <v>0</v>
      </c>
    </row>
    <row r="10609" spans="1:7" x14ac:dyDescent="0.2">
      <c r="A10609">
        <v>10000</v>
      </c>
      <c r="B10609">
        <v>0.1757</v>
      </c>
      <c r="C10609" t="s">
        <v>181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183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182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>
        <v>35000</v>
      </c>
      <c r="B10612">
        <v>0.13980000000000001</v>
      </c>
      <c r="C10612" t="s">
        <v>181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182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181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183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183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183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182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181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181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183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183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183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>
        <v>0.19969999999999999</v>
      </c>
      <c r="C10624" t="s">
        <v>183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183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181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181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181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183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183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183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183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181</v>
      </c>
      <c r="D10633">
        <v>90000</v>
      </c>
      <c r="E10633">
        <v>36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183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181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181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183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183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181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181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181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181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181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183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183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183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183</v>
      </c>
      <c r="D10647" s="29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181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181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183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181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181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181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183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181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183</v>
      </c>
      <c r="D10656" s="29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181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181</v>
      </c>
      <c r="D10658" s="29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183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183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181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181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183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183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181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183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183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183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182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183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183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183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181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183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183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183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183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183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181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183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183</v>
      </c>
      <c r="D10681">
        <v>72000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183</v>
      </c>
      <c r="D10682" s="29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181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181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182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183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181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183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181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181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183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>
        <v>9100</v>
      </c>
      <c r="B10692">
        <v>0.14979999999999999</v>
      </c>
      <c r="C10692" t="s">
        <v>183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181</v>
      </c>
      <c r="D10693" s="29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183</v>
      </c>
      <c r="D10694">
        <v>150000</v>
      </c>
      <c r="E10694">
        <v>36</v>
      </c>
      <c r="F10694">
        <v>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183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183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183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183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183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181</v>
      </c>
      <c r="D10700">
        <v>42000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183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183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181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181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181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183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183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183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183</v>
      </c>
      <c r="D10709">
        <v>66500</v>
      </c>
      <c r="E10709">
        <v>36</v>
      </c>
      <c r="F10709">
        <v>7</v>
      </c>
      <c r="G10709">
        <v>0</v>
      </c>
    </row>
    <row r="10710" spans="1:7" x14ac:dyDescent="0.2">
      <c r="A10710">
        <v>6000</v>
      </c>
      <c r="B10710">
        <v>0.11990000000000001</v>
      </c>
      <c r="C10710" t="s">
        <v>182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183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181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183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183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182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183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181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181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183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183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181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183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183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183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181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181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183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183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182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183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181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181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181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183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183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183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181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183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183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183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181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183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181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183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>
        <v>10000</v>
      </c>
      <c r="B10745">
        <v>0.1699</v>
      </c>
      <c r="C10745" t="s">
        <v>182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181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181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183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183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183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183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183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183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182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183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181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182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181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183</v>
      </c>
      <c r="D10759" s="2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183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181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183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181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183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181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183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183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181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183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181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183</v>
      </c>
      <c r="D10771" s="29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182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181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181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181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183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183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183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183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183</v>
      </c>
      <c r="D10780">
        <v>85000</v>
      </c>
      <c r="E10780">
        <v>36</v>
      </c>
      <c r="F10780">
        <v>10</v>
      </c>
      <c r="G10780">
        <v>0</v>
      </c>
    </row>
    <row r="10781" spans="1:7" x14ac:dyDescent="0.2">
      <c r="A10781">
        <v>18000</v>
      </c>
      <c r="B10781">
        <v>0.1285</v>
      </c>
      <c r="C10781" t="s">
        <v>181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183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>
        <v>13600</v>
      </c>
      <c r="B10783">
        <v>0.1099</v>
      </c>
      <c r="C10783" t="s">
        <v>183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183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181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182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183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181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181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181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181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181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181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181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183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>
        <v>0.1285</v>
      </c>
      <c r="C10796" t="s">
        <v>183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183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183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183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181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182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183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183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183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181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181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181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181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181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183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183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181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183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183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183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181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183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183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183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183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183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183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183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181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183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181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181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181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183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183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182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181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181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183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183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183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183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183</v>
      </c>
      <c r="D10838">
        <v>165000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181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181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183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183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183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183</v>
      </c>
      <c r="D10844" s="29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183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182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181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181</v>
      </c>
      <c r="D10848" s="29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181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183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183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183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181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181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183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183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181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181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181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183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181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182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181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183</v>
      </c>
      <c r="D10864">
        <v>88000</v>
      </c>
      <c r="E10864">
        <v>60</v>
      </c>
      <c r="F10864">
        <v>10</v>
      </c>
      <c r="G10864">
        <v>0</v>
      </c>
    </row>
    <row r="10865" spans="1:7" x14ac:dyDescent="0.2">
      <c r="A10865">
        <v>16000</v>
      </c>
      <c r="B10865">
        <v>0.11990000000000001</v>
      </c>
      <c r="C10865" t="s">
        <v>181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182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181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183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183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183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182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182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182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181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181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181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183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181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181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183</v>
      </c>
      <c r="D10880">
        <v>31000</v>
      </c>
      <c r="E10880">
        <v>36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181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183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183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183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183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183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181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181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183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181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181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181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183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183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183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181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>
        <v>0.11990000000000001</v>
      </c>
      <c r="C10897" t="s">
        <v>183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183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181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181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183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183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183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183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183</v>
      </c>
      <c r="D10905" s="29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181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181</v>
      </c>
      <c r="D10907" s="29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183</v>
      </c>
      <c r="D10908" s="29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183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183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183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>
        <v>0.1825</v>
      </c>
      <c r="C10912" t="s">
        <v>181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183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183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183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183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183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183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183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183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181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183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181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181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183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183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181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182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181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183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183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181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181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181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183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183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183</v>
      </c>
      <c r="D10937">
        <v>51157</v>
      </c>
      <c r="E10937">
        <v>60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183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183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183</v>
      </c>
      <c r="D10940">
        <v>130000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182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181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183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183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181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183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181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181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183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182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183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181</v>
      </c>
      <c r="D10952">
        <v>77200</v>
      </c>
      <c r="E10952">
        <v>60</v>
      </c>
      <c r="F10952">
        <v>5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181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183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183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183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181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181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181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183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181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183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181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181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182</v>
      </c>
      <c r="D10965" s="29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182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181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182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183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183</v>
      </c>
      <c r="D10970">
        <v>118000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183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181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183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182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183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181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181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181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183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181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183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183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182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181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183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183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182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183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183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183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181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181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183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183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182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183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181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181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181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183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181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183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183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183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183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183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183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183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181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183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181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>
        <v>6000</v>
      </c>
      <c r="B11012">
        <v>0.14979999999999999</v>
      </c>
      <c r="C11012" t="s">
        <v>181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183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182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183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182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181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183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181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182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182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181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183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>
        <v>0.11219999999999999</v>
      </c>
      <c r="C11024" t="s">
        <v>182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181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183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182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181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>
        <v>30000</v>
      </c>
      <c r="B11029">
        <v>9.7600000000000006E-2</v>
      </c>
      <c r="C11029" t="s">
        <v>182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181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183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183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181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181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183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181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181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183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183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183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181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183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182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181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>
        <v>0.16550000000000001</v>
      </c>
      <c r="C11045" t="s">
        <v>183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183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183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181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183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183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183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181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183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181</v>
      </c>
      <c r="D11054">
        <v>68000</v>
      </c>
      <c r="E11054">
        <v>36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181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183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183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183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183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183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183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183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183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183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181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182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183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182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182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181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181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>
        <v>13000</v>
      </c>
      <c r="B11072">
        <v>7.8899999999999998E-2</v>
      </c>
      <c r="C11072" t="s">
        <v>183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183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183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183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183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181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181</v>
      </c>
      <c r="D11078" s="29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181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183</v>
      </c>
      <c r="D11080">
        <v>110000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183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183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183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181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181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183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181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183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183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181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183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183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183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183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183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181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183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181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181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181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183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181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181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183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183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181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181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181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181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183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181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181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182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181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181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183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183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183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181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181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183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181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183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>
        <v>8.1799999999999998E-2</v>
      </c>
      <c r="C11124" t="s">
        <v>183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183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>
        <v>0.1333</v>
      </c>
      <c r="C11126" t="s">
        <v>181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181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182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181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182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181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181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183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181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182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181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183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183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183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183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182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183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181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182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181</v>
      </c>
      <c r="D11145">
        <v>42500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181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181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183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183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183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183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183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181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181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183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183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183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181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181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183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183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183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183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181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183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183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183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181</v>
      </c>
      <c r="D11168">
        <v>63000</v>
      </c>
      <c r="E11168">
        <v>36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181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181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183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183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183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183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183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181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183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182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182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183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183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183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181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181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182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181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181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183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183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183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183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>
        <v>6.2399999999999997E-2</v>
      </c>
      <c r="C11192" t="s">
        <v>182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183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183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181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183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183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181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183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183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181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181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183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183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183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183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181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183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181</v>
      </c>
      <c r="D11209">
        <v>42000</v>
      </c>
      <c r="E11209">
        <v>36</v>
      </c>
      <c r="F11209">
        <v>2</v>
      </c>
      <c r="G11209">
        <v>0</v>
      </c>
    </row>
    <row r="11210" spans="1:7" x14ac:dyDescent="0.2">
      <c r="A11210">
        <v>6025</v>
      </c>
      <c r="B11210">
        <v>0.1825</v>
      </c>
      <c r="C11210" t="s">
        <v>182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181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181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181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181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181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181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181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181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181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181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181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183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183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183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183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>
        <v>0.1757</v>
      </c>
      <c r="C11226" t="s">
        <v>181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181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181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182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183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181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183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183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181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182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181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181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181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181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183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183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183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183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181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181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183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181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183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>
        <v>7.2599999999999998E-2</v>
      </c>
      <c r="C11249" t="s">
        <v>181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181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181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183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>
        <v>0.17860000000000001</v>
      </c>
      <c r="C11253" t="s">
        <v>181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181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183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182</v>
      </c>
      <c r="D11256" s="29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>
        <v>9.9900000000000003E-2</v>
      </c>
      <c r="C11257" t="s">
        <v>182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181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183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183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182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183</v>
      </c>
      <c r="D11262">
        <v>105000</v>
      </c>
      <c r="E11262">
        <v>36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181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183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183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183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181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181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183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183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181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183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182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181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183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182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183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181</v>
      </c>
      <c r="D11278">
        <v>50000</v>
      </c>
      <c r="E11278">
        <v>36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181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181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181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183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183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183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181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181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182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183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>
        <v>8000</v>
      </c>
      <c r="B11289">
        <v>8.1799999999999998E-2</v>
      </c>
      <c r="C11289" t="s">
        <v>182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181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181</v>
      </c>
      <c r="D11291">
        <v>80000</v>
      </c>
      <c r="E11291">
        <v>36</v>
      </c>
      <c r="F11291">
        <v>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181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183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182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181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181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183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183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183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181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182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183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181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183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183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183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183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183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183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183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181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183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183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181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181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183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182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183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183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181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181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182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181</v>
      </c>
      <c r="D11323">
        <v>55000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181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181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181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183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183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183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181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181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183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182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183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181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181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183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183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183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183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183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183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182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181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183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183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183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182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181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181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181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181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183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181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183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181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181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181</v>
      </c>
      <c r="D11358">
        <v>35000</v>
      </c>
      <c r="E11358">
        <v>60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182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183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183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183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181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181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181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183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183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183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183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181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181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183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181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181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181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181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181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>
        <v>20000</v>
      </c>
      <c r="B11378">
        <v>0.15609999999999999</v>
      </c>
      <c r="C11378" t="s">
        <v>181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183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183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181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181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183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181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183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183</v>
      </c>
      <c r="D11386">
        <v>70000</v>
      </c>
      <c r="E11386">
        <v>36</v>
      </c>
      <c r="F11386">
        <v>7</v>
      </c>
      <c r="G11386">
        <v>0</v>
      </c>
    </row>
    <row r="11387" spans="1:7" x14ac:dyDescent="0.2">
      <c r="A11387">
        <v>10000</v>
      </c>
      <c r="B11387">
        <v>0.1229</v>
      </c>
      <c r="C11387" t="s">
        <v>182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183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183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183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183</v>
      </c>
      <c r="D11391">
        <v>528000</v>
      </c>
      <c r="E11391">
        <v>60</v>
      </c>
      <c r="F11391">
        <v>6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183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183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183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183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183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183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183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183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181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183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181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183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181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183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181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181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183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183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183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181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182</v>
      </c>
      <c r="D11412">
        <v>1300000</v>
      </c>
      <c r="E11412">
        <v>36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181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182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181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181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181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181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181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181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183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181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183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183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183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183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>
        <v>20000</v>
      </c>
      <c r="B11427">
        <v>0.1399</v>
      </c>
      <c r="C11427" t="s">
        <v>181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183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181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183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183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181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183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183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183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181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181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183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181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>
        <v>0.1855</v>
      </c>
      <c r="C11440" t="s">
        <v>183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181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183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183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183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183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181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183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183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181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183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181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183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181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182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183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181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181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181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183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181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183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183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183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183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181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181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183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183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183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183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182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181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181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181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181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183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181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183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181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183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183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183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181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181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181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181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181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183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183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183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182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183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181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183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181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183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181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181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182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183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183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183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183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183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181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183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183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181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181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183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182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181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183</v>
      </c>
      <c r="D11513">
        <v>127000</v>
      </c>
      <c r="E11513">
        <v>36</v>
      </c>
      <c r="F11513">
        <v>10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181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183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183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183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181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183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181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183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182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181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183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183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183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181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181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182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181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182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183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183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181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183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181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183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183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183</v>
      </c>
      <c r="D11539">
        <v>110000</v>
      </c>
      <c r="E11539">
        <v>36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181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181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183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181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181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181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181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183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>
        <v>0.15609999999999999</v>
      </c>
      <c r="C11548" t="s">
        <v>183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181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181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182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181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183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181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182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182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183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181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183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181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183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181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183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183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183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183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183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183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183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183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182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>
        <v>15000</v>
      </c>
      <c r="B11572">
        <v>6.9199999999999998E-2</v>
      </c>
      <c r="C11572" t="s">
        <v>183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183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183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183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183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181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183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183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181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181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181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181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183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181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183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183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181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181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181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183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182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181</v>
      </c>
      <c r="D11593">
        <v>25000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181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183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183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181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183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181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183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183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181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181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183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183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183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182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181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183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183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181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183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181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183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183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181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181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183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181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183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181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183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182</v>
      </c>
      <c r="D11623">
        <v>48928.17</v>
      </c>
      <c r="E11623">
        <v>36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181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183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182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183</v>
      </c>
      <c r="D11627" s="29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183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182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181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183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181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181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183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181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183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182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183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183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181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183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181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181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181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183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181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181</v>
      </c>
      <c r="D11647" s="29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182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181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181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183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181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183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181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183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181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181</v>
      </c>
      <c r="D11657">
        <v>91000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181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183</v>
      </c>
      <c r="D11659">
        <v>50000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183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183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181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183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183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183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183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182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183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183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183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183</v>
      </c>
      <c r="D11671" s="29">
        <v>100000</v>
      </c>
      <c r="E11671">
        <v>60</v>
      </c>
      <c r="F11671">
        <v>8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181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181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183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182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182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181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181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>
        <v>0.1229</v>
      </c>
      <c r="C11679" t="s">
        <v>183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183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183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181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183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182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183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183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183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181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181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183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181</v>
      </c>
      <c r="D11691" s="29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181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181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183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183</v>
      </c>
      <c r="D11695" s="29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182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182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183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183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183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181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182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182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183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181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183</v>
      </c>
      <c r="D11706" s="29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181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182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181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181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183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183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181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181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183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183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183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183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183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183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183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181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181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183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183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181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183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183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183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181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183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181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181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>
        <v>6.6799999999999998E-2</v>
      </c>
      <c r="C11734" t="s">
        <v>181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182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181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181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183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183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181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183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183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181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183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183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183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183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181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182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181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182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183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183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181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183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183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181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181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181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183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183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183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183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182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181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181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183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181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181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183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181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183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181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181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183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183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181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181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181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181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181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183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181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183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181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183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181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183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181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183</v>
      </c>
      <c r="D11790">
        <v>132600</v>
      </c>
      <c r="E11790">
        <v>36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183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183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183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183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182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181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183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182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183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183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183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183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181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182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181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183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182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183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181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>
        <v>9600</v>
      </c>
      <c r="B11810">
        <v>8.1799999999999998E-2</v>
      </c>
      <c r="C11810" t="s">
        <v>181</v>
      </c>
      <c r="D11810">
        <v>50000</v>
      </c>
      <c r="E11810">
        <v>36</v>
      </c>
      <c r="F11810">
        <v>0.5</v>
      </c>
      <c r="G11810">
        <v>0</v>
      </c>
    </row>
    <row r="11811" spans="1:7" x14ac:dyDescent="0.2">
      <c r="A11811">
        <v>16800</v>
      </c>
      <c r="B11811">
        <v>0.1333</v>
      </c>
      <c r="C11811" t="s">
        <v>181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181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183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181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181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183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181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181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181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181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183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181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183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181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181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183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183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183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181</v>
      </c>
      <c r="D11829">
        <v>28000</v>
      </c>
      <c r="E11829">
        <v>36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182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183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181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181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183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183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183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183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183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181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183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182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183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183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183</v>
      </c>
      <c r="D11844">
        <v>72000</v>
      </c>
      <c r="E11844">
        <v>36</v>
      </c>
      <c r="F11844">
        <v>3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181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183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183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183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181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181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183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>
        <v>0.14649999999999999</v>
      </c>
      <c r="C11852" t="s">
        <v>183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183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183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182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183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182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181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183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181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181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183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182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182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181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181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181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183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183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181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183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181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182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183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>
        <v>18450</v>
      </c>
      <c r="B11875">
        <v>0.25800000000000001</v>
      </c>
      <c r="C11875" t="s">
        <v>183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181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181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182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183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181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183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183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183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183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181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181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183</v>
      </c>
      <c r="D11887" s="29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183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181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183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>
        <v>10000</v>
      </c>
      <c r="B11891">
        <v>0.25890000000000002</v>
      </c>
      <c r="C11891" t="s">
        <v>181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181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182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181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183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181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183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183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181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183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182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181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183</v>
      </c>
      <c r="D11903">
        <v>57000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182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181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181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183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181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181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183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183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183</v>
      </c>
      <c r="D11912">
        <v>90000</v>
      </c>
      <c r="E11912">
        <v>60</v>
      </c>
      <c r="F11912">
        <v>10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181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181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181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182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183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>
        <v>6.6799999999999998E-2</v>
      </c>
      <c r="C11918" t="s">
        <v>183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183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181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181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>
        <v>14175</v>
      </c>
      <c r="B11922">
        <v>0.19520000000000001</v>
      </c>
      <c r="C11922" t="s">
        <v>183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182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183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183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181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183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181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183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183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183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181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183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181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181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181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181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183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182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183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>
        <v>21000</v>
      </c>
      <c r="B11941">
        <v>0.11990000000000001</v>
      </c>
      <c r="C11941" t="s">
        <v>181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182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183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181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183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181</v>
      </c>
      <c r="D11946" s="29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183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183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181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183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183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183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181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182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183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183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181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181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183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181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183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181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181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181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183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181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183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181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181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183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183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181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183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183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183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183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183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182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181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183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181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181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181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183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183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181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183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181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183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183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181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181</v>
      </c>
      <c r="D11992" s="29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183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181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181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183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181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181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183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183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181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181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181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183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183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183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181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183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182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181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181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181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183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183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183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181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181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183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181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181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181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181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183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183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183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181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183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181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181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181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>
        <v>0.14990000000000001</v>
      </c>
      <c r="C12031" t="s">
        <v>181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183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183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181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183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183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183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181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181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>
        <v>0.21990000000000001</v>
      </c>
      <c r="C12040" t="s">
        <v>183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181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181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183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183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181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183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183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183</v>
      </c>
      <c r="D12048">
        <v>63625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181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181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183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183</v>
      </c>
      <c r="D12052">
        <v>75000</v>
      </c>
      <c r="E12052">
        <v>36</v>
      </c>
      <c r="F12052">
        <v>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181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183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183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181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181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181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183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181</v>
      </c>
      <c r="D12060">
        <v>125000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183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183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182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181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183</v>
      </c>
      <c r="D12065">
        <v>59000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181</v>
      </c>
      <c r="D12066" s="29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183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181</v>
      </c>
      <c r="D12068" s="29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181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181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183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183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183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182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181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183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183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181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183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182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181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183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183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181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181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181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181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183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183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183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183</v>
      </c>
      <c r="D12091" s="29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181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183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183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183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181</v>
      </c>
      <c r="D12096" s="29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182</v>
      </c>
      <c r="D12097">
        <v>25000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183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181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183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183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182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181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181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182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183</v>
      </c>
      <c r="D12106">
        <v>70000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183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183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182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183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183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182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183</v>
      </c>
      <c r="D12113">
        <v>64400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>
        <v>6.9900000000000004E-2</v>
      </c>
      <c r="C12114" t="s">
        <v>183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183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181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181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183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>
        <v>6000</v>
      </c>
      <c r="B12119">
        <v>0.1239</v>
      </c>
      <c r="C12119" t="s">
        <v>183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181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181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181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183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182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181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183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182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183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182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183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183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182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181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181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183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183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181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183</v>
      </c>
      <c r="D12138">
        <v>50000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181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181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181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183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181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183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183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181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181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181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183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183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183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183</v>
      </c>
      <c r="D12152" s="29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183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183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183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183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181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183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183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183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181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181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181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181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182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183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183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182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181</v>
      </c>
      <c r="D12169">
        <v>28000</v>
      </c>
      <c r="E12169">
        <v>60</v>
      </c>
      <c r="F12169">
        <v>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181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183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183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181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181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183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182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181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183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181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181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182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181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183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181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181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183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183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181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183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183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183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181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181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183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183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181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181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183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183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183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181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183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182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183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181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183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183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182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183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>
        <v>0.15590000000000001</v>
      </c>
      <c r="C12210" t="s">
        <v>183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181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181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183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183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181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181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183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183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183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181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181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183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181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181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181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181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182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181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183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183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181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181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183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181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183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181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181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183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182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183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181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181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183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183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183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183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181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183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181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181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181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182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>
        <v>0.19989999999999999</v>
      </c>
      <c r="C12253" t="s">
        <v>183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183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182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181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181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>
        <v>24925</v>
      </c>
      <c r="B12258">
        <v>0.25890000000000002</v>
      </c>
      <c r="C12258" t="s">
        <v>183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183</v>
      </c>
      <c r="D12259" s="2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182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182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181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339DC-AA96-EC49-B2E5-D3B24884AAEF}">
  <sheetPr codeName="Sheet14">
    <tabColor rgb="FF00B0F0"/>
  </sheetPr>
  <dimension ref="A1:T323"/>
  <sheetViews>
    <sheetView workbookViewId="0"/>
  </sheetViews>
  <sheetFormatPr baseColWidth="10" defaultRowHeight="16" x14ac:dyDescent="0.2"/>
  <sheetData>
    <row r="1" spans="1:20" x14ac:dyDescent="0.2">
      <c r="A1" t="s">
        <v>217</v>
      </c>
      <c r="B1" t="s">
        <v>216</v>
      </c>
      <c r="C1" t="s">
        <v>215</v>
      </c>
      <c r="D1" t="s">
        <v>214</v>
      </c>
      <c r="E1" t="s">
        <v>213</v>
      </c>
      <c r="F1" t="s">
        <v>212</v>
      </c>
      <c r="G1" t="s">
        <v>211</v>
      </c>
      <c r="H1" t="s">
        <v>210</v>
      </c>
      <c r="I1" t="s">
        <v>209</v>
      </c>
      <c r="J1" t="s">
        <v>208</v>
      </c>
      <c r="K1" t="s">
        <v>207</v>
      </c>
      <c r="L1" t="s">
        <v>206</v>
      </c>
      <c r="M1" t="s">
        <v>205</v>
      </c>
      <c r="N1" t="s">
        <v>204</v>
      </c>
      <c r="O1" t="s">
        <v>203</v>
      </c>
      <c r="P1" t="s">
        <v>202</v>
      </c>
      <c r="Q1" t="s">
        <v>201</v>
      </c>
      <c r="R1" t="s">
        <v>200</v>
      </c>
      <c r="S1" t="s">
        <v>199</v>
      </c>
      <c r="T1" t="s">
        <v>198</v>
      </c>
    </row>
    <row r="2" spans="1:20" x14ac:dyDescent="0.2">
      <c r="A2">
        <v>293</v>
      </c>
      <c r="B2">
        <v>66</v>
      </c>
      <c r="C2">
        <v>1</v>
      </c>
      <c r="D2">
        <v>30</v>
      </c>
      <c r="E2">
        <v>29</v>
      </c>
      <c r="F2">
        <v>14</v>
      </c>
      <c r="G2">
        <v>1</v>
      </c>
      <c r="H2">
        <v>293</v>
      </c>
      <c r="I2">
        <v>66</v>
      </c>
      <c r="J2">
        <v>1</v>
      </c>
      <c r="K2">
        <v>30</v>
      </c>
      <c r="L2">
        <v>29</v>
      </c>
      <c r="M2">
        <v>14</v>
      </c>
      <c r="N2" t="s">
        <v>193</v>
      </c>
      <c r="O2" t="s">
        <v>195</v>
      </c>
      <c r="P2">
        <v>446</v>
      </c>
      <c r="Q2">
        <v>33</v>
      </c>
      <c r="R2">
        <v>20</v>
      </c>
      <c r="S2" t="s">
        <v>197</v>
      </c>
      <c r="T2" t="s">
        <v>193</v>
      </c>
    </row>
    <row r="3" spans="1:20" x14ac:dyDescent="0.2">
      <c r="A3">
        <v>315</v>
      </c>
      <c r="B3">
        <v>81</v>
      </c>
      <c r="C3">
        <v>7</v>
      </c>
      <c r="D3">
        <v>24</v>
      </c>
      <c r="E3">
        <v>38</v>
      </c>
      <c r="F3">
        <v>39</v>
      </c>
      <c r="G3">
        <v>14</v>
      </c>
      <c r="H3">
        <v>3449</v>
      </c>
      <c r="I3">
        <v>835</v>
      </c>
      <c r="J3">
        <v>69</v>
      </c>
      <c r="K3">
        <v>321</v>
      </c>
      <c r="L3">
        <v>414</v>
      </c>
      <c r="M3">
        <v>375</v>
      </c>
      <c r="N3" t="s">
        <v>196</v>
      </c>
      <c r="O3" t="s">
        <v>194</v>
      </c>
      <c r="P3">
        <v>632</v>
      </c>
      <c r="Q3">
        <v>43</v>
      </c>
      <c r="R3">
        <v>10</v>
      </c>
      <c r="S3">
        <v>475</v>
      </c>
      <c r="T3" t="s">
        <v>196</v>
      </c>
    </row>
    <row r="4" spans="1:20" x14ac:dyDescent="0.2">
      <c r="A4">
        <v>479</v>
      </c>
      <c r="B4">
        <v>130</v>
      </c>
      <c r="C4">
        <v>18</v>
      </c>
      <c r="D4">
        <v>66</v>
      </c>
      <c r="E4">
        <v>72</v>
      </c>
      <c r="F4">
        <v>76</v>
      </c>
      <c r="G4">
        <v>3</v>
      </c>
      <c r="H4">
        <v>1624</v>
      </c>
      <c r="I4">
        <v>457</v>
      </c>
      <c r="J4">
        <v>63</v>
      </c>
      <c r="K4">
        <v>224</v>
      </c>
      <c r="L4">
        <v>266</v>
      </c>
      <c r="M4">
        <v>263</v>
      </c>
      <c r="N4" t="s">
        <v>193</v>
      </c>
      <c r="O4" t="s">
        <v>194</v>
      </c>
      <c r="P4">
        <v>880</v>
      </c>
      <c r="Q4">
        <v>82</v>
      </c>
      <c r="R4">
        <v>14</v>
      </c>
      <c r="S4">
        <v>480</v>
      </c>
      <c r="T4" t="s">
        <v>193</v>
      </c>
    </row>
    <row r="5" spans="1:20" x14ac:dyDescent="0.2">
      <c r="A5">
        <v>496</v>
      </c>
      <c r="B5">
        <v>141</v>
      </c>
      <c r="C5">
        <v>20</v>
      </c>
      <c r="D5">
        <v>65</v>
      </c>
      <c r="E5">
        <v>78</v>
      </c>
      <c r="F5">
        <v>37</v>
      </c>
      <c r="G5">
        <v>11</v>
      </c>
      <c r="H5">
        <v>5628</v>
      </c>
      <c r="I5">
        <v>1575</v>
      </c>
      <c r="J5">
        <v>225</v>
      </c>
      <c r="K5">
        <v>828</v>
      </c>
      <c r="L5">
        <v>838</v>
      </c>
      <c r="M5">
        <v>354</v>
      </c>
      <c r="N5" t="s">
        <v>196</v>
      </c>
      <c r="O5" t="s">
        <v>195</v>
      </c>
      <c r="P5">
        <v>200</v>
      </c>
      <c r="Q5">
        <v>11</v>
      </c>
      <c r="R5">
        <v>3</v>
      </c>
      <c r="S5">
        <v>500</v>
      </c>
      <c r="T5" t="s">
        <v>196</v>
      </c>
    </row>
    <row r="6" spans="1:20" x14ac:dyDescent="0.2">
      <c r="A6">
        <v>321</v>
      </c>
      <c r="B6">
        <v>87</v>
      </c>
      <c r="C6">
        <v>10</v>
      </c>
      <c r="D6">
        <v>39</v>
      </c>
      <c r="E6">
        <v>42</v>
      </c>
      <c r="F6">
        <v>30</v>
      </c>
      <c r="G6">
        <v>2</v>
      </c>
      <c r="H6">
        <v>396</v>
      </c>
      <c r="I6">
        <v>101</v>
      </c>
      <c r="J6">
        <v>12</v>
      </c>
      <c r="K6">
        <v>48</v>
      </c>
      <c r="L6">
        <v>46</v>
      </c>
      <c r="M6">
        <v>33</v>
      </c>
      <c r="N6" t="s">
        <v>196</v>
      </c>
      <c r="O6" t="s">
        <v>195</v>
      </c>
      <c r="P6">
        <v>805</v>
      </c>
      <c r="Q6">
        <v>40</v>
      </c>
      <c r="R6">
        <v>4</v>
      </c>
      <c r="S6">
        <v>91.5</v>
      </c>
      <c r="T6" t="s">
        <v>196</v>
      </c>
    </row>
    <row r="7" spans="1:20" x14ac:dyDescent="0.2">
      <c r="A7">
        <v>594</v>
      </c>
      <c r="B7">
        <v>169</v>
      </c>
      <c r="C7">
        <v>4</v>
      </c>
      <c r="D7">
        <v>74</v>
      </c>
      <c r="E7">
        <v>51</v>
      </c>
      <c r="F7">
        <v>35</v>
      </c>
      <c r="G7">
        <v>11</v>
      </c>
      <c r="H7">
        <v>4408</v>
      </c>
      <c r="I7">
        <v>1133</v>
      </c>
      <c r="J7">
        <v>19</v>
      </c>
      <c r="K7">
        <v>501</v>
      </c>
      <c r="L7">
        <v>336</v>
      </c>
      <c r="M7">
        <v>194</v>
      </c>
      <c r="N7" t="s">
        <v>193</v>
      </c>
      <c r="O7" t="s">
        <v>194</v>
      </c>
      <c r="P7">
        <v>282</v>
      </c>
      <c r="Q7">
        <v>421</v>
      </c>
      <c r="R7">
        <v>25</v>
      </c>
      <c r="S7">
        <v>750</v>
      </c>
      <c r="T7" t="s">
        <v>193</v>
      </c>
    </row>
    <row r="8" spans="1:20" x14ac:dyDescent="0.2">
      <c r="A8">
        <v>185</v>
      </c>
      <c r="B8">
        <v>37</v>
      </c>
      <c r="C8">
        <v>1</v>
      </c>
      <c r="D8">
        <v>23</v>
      </c>
      <c r="E8">
        <v>8</v>
      </c>
      <c r="F8">
        <v>21</v>
      </c>
      <c r="G8">
        <v>2</v>
      </c>
      <c r="H8">
        <v>214</v>
      </c>
      <c r="I8">
        <v>42</v>
      </c>
      <c r="J8">
        <v>1</v>
      </c>
      <c r="K8">
        <v>30</v>
      </c>
      <c r="L8">
        <v>9</v>
      </c>
      <c r="M8">
        <v>24</v>
      </c>
      <c r="N8" t="s">
        <v>196</v>
      </c>
      <c r="O8" t="s">
        <v>195</v>
      </c>
      <c r="P8">
        <v>76</v>
      </c>
      <c r="Q8">
        <v>127</v>
      </c>
      <c r="R8">
        <v>7</v>
      </c>
      <c r="S8">
        <v>70</v>
      </c>
      <c r="T8" t="s">
        <v>193</v>
      </c>
    </row>
    <row r="9" spans="1:20" x14ac:dyDescent="0.2">
      <c r="A9">
        <v>298</v>
      </c>
      <c r="B9">
        <v>73</v>
      </c>
      <c r="C9">
        <v>0</v>
      </c>
      <c r="D9">
        <v>24</v>
      </c>
      <c r="E9">
        <v>24</v>
      </c>
      <c r="F9">
        <v>7</v>
      </c>
      <c r="G9">
        <v>3</v>
      </c>
      <c r="H9">
        <v>509</v>
      </c>
      <c r="I9">
        <v>108</v>
      </c>
      <c r="J9">
        <v>0</v>
      </c>
      <c r="K9">
        <v>41</v>
      </c>
      <c r="L9">
        <v>37</v>
      </c>
      <c r="M9">
        <v>12</v>
      </c>
      <c r="N9" t="s">
        <v>193</v>
      </c>
      <c r="O9" t="s">
        <v>194</v>
      </c>
      <c r="P9">
        <v>121</v>
      </c>
      <c r="Q9">
        <v>283</v>
      </c>
      <c r="R9">
        <v>9</v>
      </c>
      <c r="S9">
        <v>100</v>
      </c>
      <c r="T9" t="s">
        <v>193</v>
      </c>
    </row>
    <row r="10" spans="1:20" x14ac:dyDescent="0.2">
      <c r="A10">
        <v>323</v>
      </c>
      <c r="B10">
        <v>81</v>
      </c>
      <c r="C10">
        <v>6</v>
      </c>
      <c r="D10">
        <v>26</v>
      </c>
      <c r="E10">
        <v>32</v>
      </c>
      <c r="F10">
        <v>8</v>
      </c>
      <c r="G10">
        <v>2</v>
      </c>
      <c r="H10">
        <v>341</v>
      </c>
      <c r="I10">
        <v>86</v>
      </c>
      <c r="J10">
        <v>6</v>
      </c>
      <c r="K10">
        <v>32</v>
      </c>
      <c r="L10">
        <v>34</v>
      </c>
      <c r="M10">
        <v>8</v>
      </c>
      <c r="N10" t="s">
        <v>196</v>
      </c>
      <c r="O10" t="s">
        <v>194</v>
      </c>
      <c r="P10">
        <v>143</v>
      </c>
      <c r="Q10">
        <v>290</v>
      </c>
      <c r="R10">
        <v>19</v>
      </c>
      <c r="S10">
        <v>75</v>
      </c>
      <c r="T10" t="s">
        <v>196</v>
      </c>
    </row>
    <row r="11" spans="1:20" x14ac:dyDescent="0.2">
      <c r="A11">
        <v>401</v>
      </c>
      <c r="B11">
        <v>92</v>
      </c>
      <c r="C11">
        <v>17</v>
      </c>
      <c r="D11">
        <v>49</v>
      </c>
      <c r="E11">
        <v>66</v>
      </c>
      <c r="F11">
        <v>65</v>
      </c>
      <c r="G11">
        <v>13</v>
      </c>
      <c r="H11">
        <v>5206</v>
      </c>
      <c r="I11">
        <v>1332</v>
      </c>
      <c r="J11">
        <v>253</v>
      </c>
      <c r="K11">
        <v>784</v>
      </c>
      <c r="L11">
        <v>890</v>
      </c>
      <c r="M11">
        <v>866</v>
      </c>
      <c r="N11" t="s">
        <v>193</v>
      </c>
      <c r="O11" t="s">
        <v>195</v>
      </c>
      <c r="P11">
        <v>0</v>
      </c>
      <c r="Q11">
        <v>0</v>
      </c>
      <c r="R11">
        <v>0</v>
      </c>
      <c r="S11">
        <v>1100</v>
      </c>
      <c r="T11" t="s">
        <v>193</v>
      </c>
    </row>
    <row r="12" spans="1:20" x14ac:dyDescent="0.2">
      <c r="A12">
        <v>574</v>
      </c>
      <c r="B12">
        <v>159</v>
      </c>
      <c r="C12">
        <v>21</v>
      </c>
      <c r="D12">
        <v>107</v>
      </c>
      <c r="E12">
        <v>75</v>
      </c>
      <c r="F12">
        <v>59</v>
      </c>
      <c r="G12">
        <v>10</v>
      </c>
      <c r="H12">
        <v>4631</v>
      </c>
      <c r="I12">
        <v>1300</v>
      </c>
      <c r="J12">
        <v>90</v>
      </c>
      <c r="K12">
        <v>702</v>
      </c>
      <c r="L12">
        <v>504</v>
      </c>
      <c r="M12">
        <v>488</v>
      </c>
      <c r="N12" t="s">
        <v>193</v>
      </c>
      <c r="O12" t="s">
        <v>195</v>
      </c>
      <c r="P12">
        <v>238</v>
      </c>
      <c r="Q12">
        <v>445</v>
      </c>
      <c r="R12">
        <v>22</v>
      </c>
      <c r="S12">
        <v>517.14300000000003</v>
      </c>
      <c r="T12" t="s">
        <v>193</v>
      </c>
    </row>
    <row r="13" spans="1:20" x14ac:dyDescent="0.2">
      <c r="A13">
        <v>202</v>
      </c>
      <c r="B13">
        <v>53</v>
      </c>
      <c r="C13">
        <v>4</v>
      </c>
      <c r="D13">
        <v>31</v>
      </c>
      <c r="E13">
        <v>26</v>
      </c>
      <c r="F13">
        <v>27</v>
      </c>
      <c r="G13">
        <v>9</v>
      </c>
      <c r="H13">
        <v>1876</v>
      </c>
      <c r="I13">
        <v>467</v>
      </c>
      <c r="J13">
        <v>15</v>
      </c>
      <c r="K13">
        <v>192</v>
      </c>
      <c r="L13">
        <v>186</v>
      </c>
      <c r="M13">
        <v>161</v>
      </c>
      <c r="N13" t="s">
        <v>196</v>
      </c>
      <c r="O13" t="s">
        <v>194</v>
      </c>
      <c r="P13">
        <v>304</v>
      </c>
      <c r="Q13">
        <v>45</v>
      </c>
      <c r="R13">
        <v>11</v>
      </c>
      <c r="S13">
        <v>512.5</v>
      </c>
      <c r="T13" t="s">
        <v>196</v>
      </c>
    </row>
    <row r="14" spans="1:20" x14ac:dyDescent="0.2">
      <c r="A14">
        <v>418</v>
      </c>
      <c r="B14">
        <v>113</v>
      </c>
      <c r="C14">
        <v>13</v>
      </c>
      <c r="D14">
        <v>48</v>
      </c>
      <c r="E14">
        <v>61</v>
      </c>
      <c r="F14">
        <v>47</v>
      </c>
      <c r="G14">
        <v>4</v>
      </c>
      <c r="H14">
        <v>1512</v>
      </c>
      <c r="I14">
        <v>392</v>
      </c>
      <c r="J14">
        <v>41</v>
      </c>
      <c r="K14">
        <v>205</v>
      </c>
      <c r="L14">
        <v>204</v>
      </c>
      <c r="M14">
        <v>203</v>
      </c>
      <c r="N14" t="s">
        <v>196</v>
      </c>
      <c r="O14" t="s">
        <v>195</v>
      </c>
      <c r="P14">
        <v>211</v>
      </c>
      <c r="Q14">
        <v>11</v>
      </c>
      <c r="R14">
        <v>7</v>
      </c>
      <c r="S14">
        <v>550</v>
      </c>
      <c r="T14" t="s">
        <v>196</v>
      </c>
    </row>
    <row r="15" spans="1:20" x14ac:dyDescent="0.2">
      <c r="A15">
        <v>239</v>
      </c>
      <c r="B15">
        <v>60</v>
      </c>
      <c r="C15">
        <v>0</v>
      </c>
      <c r="D15">
        <v>30</v>
      </c>
      <c r="E15">
        <v>11</v>
      </c>
      <c r="F15">
        <v>22</v>
      </c>
      <c r="G15">
        <v>6</v>
      </c>
      <c r="H15">
        <v>1941</v>
      </c>
      <c r="I15">
        <v>510</v>
      </c>
      <c r="J15">
        <v>4</v>
      </c>
      <c r="K15">
        <v>309</v>
      </c>
      <c r="L15">
        <v>103</v>
      </c>
      <c r="M15">
        <v>207</v>
      </c>
      <c r="N15" t="s">
        <v>193</v>
      </c>
      <c r="O15" t="s">
        <v>195</v>
      </c>
      <c r="P15">
        <v>121</v>
      </c>
      <c r="Q15">
        <v>151</v>
      </c>
      <c r="R15">
        <v>6</v>
      </c>
      <c r="S15">
        <v>700</v>
      </c>
      <c r="T15" t="s">
        <v>193</v>
      </c>
    </row>
    <row r="16" spans="1:20" x14ac:dyDescent="0.2">
      <c r="A16">
        <v>196</v>
      </c>
      <c r="B16">
        <v>43</v>
      </c>
      <c r="C16">
        <v>7</v>
      </c>
      <c r="D16">
        <v>29</v>
      </c>
      <c r="E16">
        <v>27</v>
      </c>
      <c r="F16">
        <v>30</v>
      </c>
      <c r="G16">
        <v>13</v>
      </c>
      <c r="H16">
        <v>3231</v>
      </c>
      <c r="I16">
        <v>825</v>
      </c>
      <c r="J16">
        <v>36</v>
      </c>
      <c r="K16">
        <v>376</v>
      </c>
      <c r="L16">
        <v>290</v>
      </c>
      <c r="M16">
        <v>238</v>
      </c>
      <c r="N16" t="s">
        <v>196</v>
      </c>
      <c r="O16" t="s">
        <v>195</v>
      </c>
      <c r="P16">
        <v>80</v>
      </c>
      <c r="Q16">
        <v>45</v>
      </c>
      <c r="R16">
        <v>8</v>
      </c>
      <c r="S16">
        <v>240</v>
      </c>
      <c r="T16" t="s">
        <v>196</v>
      </c>
    </row>
    <row r="17" spans="1:20" x14ac:dyDescent="0.2">
      <c r="A17">
        <v>183</v>
      </c>
      <c r="B17">
        <v>39</v>
      </c>
      <c r="C17">
        <v>3</v>
      </c>
      <c r="D17">
        <v>20</v>
      </c>
      <c r="E17">
        <v>15</v>
      </c>
      <c r="F17">
        <v>11</v>
      </c>
      <c r="G17">
        <v>3</v>
      </c>
      <c r="H17">
        <v>201</v>
      </c>
      <c r="I17">
        <v>42</v>
      </c>
      <c r="J17">
        <v>3</v>
      </c>
      <c r="K17">
        <v>20</v>
      </c>
      <c r="L17">
        <v>16</v>
      </c>
      <c r="M17">
        <v>11</v>
      </c>
      <c r="N17" t="s">
        <v>193</v>
      </c>
      <c r="O17" t="s">
        <v>194</v>
      </c>
      <c r="P17">
        <v>118</v>
      </c>
      <c r="Q17">
        <v>0</v>
      </c>
      <c r="R17">
        <v>0</v>
      </c>
      <c r="S17" t="s">
        <v>197</v>
      </c>
      <c r="T17" t="s">
        <v>193</v>
      </c>
    </row>
    <row r="18" spans="1:20" x14ac:dyDescent="0.2">
      <c r="A18">
        <v>568</v>
      </c>
      <c r="B18">
        <v>158</v>
      </c>
      <c r="C18">
        <v>20</v>
      </c>
      <c r="D18">
        <v>89</v>
      </c>
      <c r="E18">
        <v>75</v>
      </c>
      <c r="F18">
        <v>73</v>
      </c>
      <c r="G18">
        <v>15</v>
      </c>
      <c r="H18">
        <v>8068</v>
      </c>
      <c r="I18">
        <v>2273</v>
      </c>
      <c r="J18">
        <v>177</v>
      </c>
      <c r="K18">
        <v>1045</v>
      </c>
      <c r="L18">
        <v>993</v>
      </c>
      <c r="M18">
        <v>732</v>
      </c>
      <c r="N18" t="s">
        <v>196</v>
      </c>
      <c r="O18" t="s">
        <v>194</v>
      </c>
      <c r="P18">
        <v>105</v>
      </c>
      <c r="Q18">
        <v>290</v>
      </c>
      <c r="R18">
        <v>10</v>
      </c>
      <c r="S18">
        <v>775</v>
      </c>
      <c r="T18" t="s">
        <v>196</v>
      </c>
    </row>
    <row r="19" spans="1:20" x14ac:dyDescent="0.2">
      <c r="A19">
        <v>190</v>
      </c>
      <c r="B19">
        <v>46</v>
      </c>
      <c r="C19">
        <v>2</v>
      </c>
      <c r="D19">
        <v>24</v>
      </c>
      <c r="E19">
        <v>8</v>
      </c>
      <c r="F19">
        <v>15</v>
      </c>
      <c r="G19">
        <v>5</v>
      </c>
      <c r="H19">
        <v>479</v>
      </c>
      <c r="I19">
        <v>102</v>
      </c>
      <c r="J19">
        <v>5</v>
      </c>
      <c r="K19">
        <v>65</v>
      </c>
      <c r="L19">
        <v>23</v>
      </c>
      <c r="M19">
        <v>39</v>
      </c>
      <c r="N19" t="s">
        <v>193</v>
      </c>
      <c r="O19" t="s">
        <v>194</v>
      </c>
      <c r="P19">
        <v>102</v>
      </c>
      <c r="Q19">
        <v>177</v>
      </c>
      <c r="R19">
        <v>16</v>
      </c>
      <c r="S19">
        <v>175</v>
      </c>
      <c r="T19" t="s">
        <v>193</v>
      </c>
    </row>
    <row r="20" spans="1:20" x14ac:dyDescent="0.2">
      <c r="A20">
        <v>407</v>
      </c>
      <c r="B20">
        <v>104</v>
      </c>
      <c r="C20">
        <v>6</v>
      </c>
      <c r="D20">
        <v>57</v>
      </c>
      <c r="E20">
        <v>43</v>
      </c>
      <c r="F20">
        <v>65</v>
      </c>
      <c r="G20">
        <v>12</v>
      </c>
      <c r="H20">
        <v>5233</v>
      </c>
      <c r="I20">
        <v>1478</v>
      </c>
      <c r="J20">
        <v>100</v>
      </c>
      <c r="K20">
        <v>643</v>
      </c>
      <c r="L20">
        <v>658</v>
      </c>
      <c r="M20">
        <v>653</v>
      </c>
      <c r="N20" t="s">
        <v>193</v>
      </c>
      <c r="O20" t="s">
        <v>194</v>
      </c>
      <c r="P20">
        <v>912</v>
      </c>
      <c r="Q20">
        <v>88</v>
      </c>
      <c r="R20">
        <v>9</v>
      </c>
      <c r="S20" t="s">
        <v>197</v>
      </c>
      <c r="T20" t="s">
        <v>193</v>
      </c>
    </row>
    <row r="21" spans="1:20" x14ac:dyDescent="0.2">
      <c r="A21">
        <v>127</v>
      </c>
      <c r="B21">
        <v>32</v>
      </c>
      <c r="C21">
        <v>8</v>
      </c>
      <c r="D21">
        <v>16</v>
      </c>
      <c r="E21">
        <v>22</v>
      </c>
      <c r="F21">
        <v>14</v>
      </c>
      <c r="G21">
        <v>8</v>
      </c>
      <c r="H21">
        <v>727</v>
      </c>
      <c r="I21">
        <v>180</v>
      </c>
      <c r="J21">
        <v>24</v>
      </c>
      <c r="K21">
        <v>67</v>
      </c>
      <c r="L21">
        <v>82</v>
      </c>
      <c r="M21">
        <v>56</v>
      </c>
      <c r="N21" t="s">
        <v>196</v>
      </c>
      <c r="O21" t="s">
        <v>194</v>
      </c>
      <c r="P21">
        <v>202</v>
      </c>
      <c r="Q21">
        <v>22</v>
      </c>
      <c r="R21">
        <v>2</v>
      </c>
      <c r="S21">
        <v>135</v>
      </c>
      <c r="T21" t="s">
        <v>196</v>
      </c>
    </row>
    <row r="22" spans="1:20" x14ac:dyDescent="0.2">
      <c r="A22">
        <v>413</v>
      </c>
      <c r="B22">
        <v>92</v>
      </c>
      <c r="C22">
        <v>16</v>
      </c>
      <c r="D22">
        <v>72</v>
      </c>
      <c r="E22">
        <v>48</v>
      </c>
      <c r="F22">
        <v>65</v>
      </c>
      <c r="G22">
        <v>1</v>
      </c>
      <c r="H22">
        <v>413</v>
      </c>
      <c r="I22">
        <v>92</v>
      </c>
      <c r="J22">
        <v>16</v>
      </c>
      <c r="K22">
        <v>72</v>
      </c>
      <c r="L22">
        <v>48</v>
      </c>
      <c r="M22">
        <v>65</v>
      </c>
      <c r="N22" t="s">
        <v>196</v>
      </c>
      <c r="O22" t="s">
        <v>195</v>
      </c>
      <c r="P22">
        <v>280</v>
      </c>
      <c r="Q22">
        <v>9</v>
      </c>
      <c r="R22">
        <v>5</v>
      </c>
      <c r="S22">
        <v>100</v>
      </c>
      <c r="T22" t="s">
        <v>196</v>
      </c>
    </row>
    <row r="23" spans="1:20" x14ac:dyDescent="0.2">
      <c r="A23">
        <v>426</v>
      </c>
      <c r="B23">
        <v>109</v>
      </c>
      <c r="C23">
        <v>3</v>
      </c>
      <c r="D23">
        <v>55</v>
      </c>
      <c r="E23">
        <v>43</v>
      </c>
      <c r="F23">
        <v>62</v>
      </c>
      <c r="G23">
        <v>1</v>
      </c>
      <c r="H23">
        <v>426</v>
      </c>
      <c r="I23">
        <v>109</v>
      </c>
      <c r="J23">
        <v>3</v>
      </c>
      <c r="K23">
        <v>55</v>
      </c>
      <c r="L23">
        <v>43</v>
      </c>
      <c r="M23">
        <v>62</v>
      </c>
      <c r="N23" t="s">
        <v>193</v>
      </c>
      <c r="O23" t="s">
        <v>194</v>
      </c>
      <c r="P23">
        <v>361</v>
      </c>
      <c r="Q23">
        <v>22</v>
      </c>
      <c r="R23">
        <v>2</v>
      </c>
      <c r="S23">
        <v>115</v>
      </c>
      <c r="T23" t="s">
        <v>196</v>
      </c>
    </row>
    <row r="24" spans="1:20" x14ac:dyDescent="0.2">
      <c r="A24">
        <v>22</v>
      </c>
      <c r="B24">
        <v>10</v>
      </c>
      <c r="C24">
        <v>1</v>
      </c>
      <c r="D24">
        <v>4</v>
      </c>
      <c r="E24">
        <v>2</v>
      </c>
      <c r="F24">
        <v>1</v>
      </c>
      <c r="G24">
        <v>6</v>
      </c>
      <c r="H24">
        <v>84</v>
      </c>
      <c r="I24">
        <v>26</v>
      </c>
      <c r="J24">
        <v>2</v>
      </c>
      <c r="K24">
        <v>9</v>
      </c>
      <c r="L24">
        <v>9</v>
      </c>
      <c r="M24">
        <v>3</v>
      </c>
      <c r="N24" t="s">
        <v>193</v>
      </c>
      <c r="O24" t="s">
        <v>194</v>
      </c>
      <c r="P24">
        <v>812</v>
      </c>
      <c r="Q24">
        <v>84</v>
      </c>
      <c r="R24">
        <v>11</v>
      </c>
      <c r="S24" t="s">
        <v>197</v>
      </c>
      <c r="T24" t="s">
        <v>193</v>
      </c>
    </row>
    <row r="25" spans="1:20" x14ac:dyDescent="0.2">
      <c r="A25">
        <v>472</v>
      </c>
      <c r="B25">
        <v>116</v>
      </c>
      <c r="C25">
        <v>16</v>
      </c>
      <c r="D25">
        <v>60</v>
      </c>
      <c r="E25">
        <v>62</v>
      </c>
      <c r="F25">
        <v>74</v>
      </c>
      <c r="G25">
        <v>6</v>
      </c>
      <c r="H25">
        <v>1924</v>
      </c>
      <c r="I25">
        <v>489</v>
      </c>
      <c r="J25">
        <v>67</v>
      </c>
      <c r="K25">
        <v>242</v>
      </c>
      <c r="L25">
        <v>251</v>
      </c>
      <c r="M25">
        <v>240</v>
      </c>
      <c r="N25" t="s">
        <v>196</v>
      </c>
      <c r="O25" t="s">
        <v>194</v>
      </c>
      <c r="P25">
        <v>518</v>
      </c>
      <c r="Q25">
        <v>55</v>
      </c>
      <c r="R25">
        <v>3</v>
      </c>
      <c r="S25">
        <v>600</v>
      </c>
      <c r="T25" t="s">
        <v>196</v>
      </c>
    </row>
    <row r="26" spans="1:20" x14ac:dyDescent="0.2">
      <c r="A26">
        <v>629</v>
      </c>
      <c r="B26">
        <v>168</v>
      </c>
      <c r="C26">
        <v>18</v>
      </c>
      <c r="D26">
        <v>73</v>
      </c>
      <c r="E26">
        <v>102</v>
      </c>
      <c r="F26">
        <v>40</v>
      </c>
      <c r="G26">
        <v>18</v>
      </c>
      <c r="H26">
        <v>8424</v>
      </c>
      <c r="I26">
        <v>2464</v>
      </c>
      <c r="J26">
        <v>164</v>
      </c>
      <c r="K26">
        <v>1008</v>
      </c>
      <c r="L26">
        <v>1072</v>
      </c>
      <c r="M26">
        <v>402</v>
      </c>
      <c r="N26" t="s">
        <v>193</v>
      </c>
      <c r="O26" t="s">
        <v>195</v>
      </c>
      <c r="P26">
        <v>1067</v>
      </c>
      <c r="Q26">
        <v>157</v>
      </c>
      <c r="R26">
        <v>14</v>
      </c>
      <c r="S26">
        <v>776.66700000000003</v>
      </c>
      <c r="T26" t="s">
        <v>193</v>
      </c>
    </row>
    <row r="27" spans="1:20" x14ac:dyDescent="0.2">
      <c r="A27">
        <v>587</v>
      </c>
      <c r="B27">
        <v>163</v>
      </c>
      <c r="C27">
        <v>4</v>
      </c>
      <c r="D27">
        <v>92</v>
      </c>
      <c r="E27">
        <v>51</v>
      </c>
      <c r="F27">
        <v>70</v>
      </c>
      <c r="G27">
        <v>6</v>
      </c>
      <c r="H27">
        <v>2695</v>
      </c>
      <c r="I27">
        <v>747</v>
      </c>
      <c r="J27">
        <v>17</v>
      </c>
      <c r="K27">
        <v>442</v>
      </c>
      <c r="L27">
        <v>198</v>
      </c>
      <c r="M27">
        <v>317</v>
      </c>
      <c r="N27" t="s">
        <v>193</v>
      </c>
      <c r="O27" t="s">
        <v>195</v>
      </c>
      <c r="P27">
        <v>434</v>
      </c>
      <c r="Q27">
        <v>9</v>
      </c>
      <c r="R27">
        <v>3</v>
      </c>
      <c r="S27">
        <v>765</v>
      </c>
      <c r="T27" t="s">
        <v>193</v>
      </c>
    </row>
    <row r="28" spans="1:20" x14ac:dyDescent="0.2">
      <c r="A28">
        <v>324</v>
      </c>
      <c r="B28">
        <v>73</v>
      </c>
      <c r="C28">
        <v>4</v>
      </c>
      <c r="D28">
        <v>32</v>
      </c>
      <c r="E28">
        <v>18</v>
      </c>
      <c r="F28">
        <v>22</v>
      </c>
      <c r="G28">
        <v>7</v>
      </c>
      <c r="H28">
        <v>1931</v>
      </c>
      <c r="I28">
        <v>491</v>
      </c>
      <c r="J28">
        <v>13</v>
      </c>
      <c r="K28">
        <v>291</v>
      </c>
      <c r="L28">
        <v>108</v>
      </c>
      <c r="M28">
        <v>180</v>
      </c>
      <c r="N28" t="s">
        <v>196</v>
      </c>
      <c r="O28" t="s">
        <v>195</v>
      </c>
      <c r="P28">
        <v>222</v>
      </c>
      <c r="Q28">
        <v>3</v>
      </c>
      <c r="R28">
        <v>3</v>
      </c>
      <c r="S28">
        <v>708.33299999999997</v>
      </c>
      <c r="T28" t="s">
        <v>196</v>
      </c>
    </row>
    <row r="29" spans="1:20" x14ac:dyDescent="0.2">
      <c r="A29">
        <v>474</v>
      </c>
      <c r="B29">
        <v>129</v>
      </c>
      <c r="C29">
        <v>10</v>
      </c>
      <c r="D29">
        <v>50</v>
      </c>
      <c r="E29">
        <v>56</v>
      </c>
      <c r="F29">
        <v>40</v>
      </c>
      <c r="G29">
        <v>10</v>
      </c>
      <c r="H29">
        <v>2331</v>
      </c>
      <c r="I29">
        <v>604</v>
      </c>
      <c r="J29">
        <v>61</v>
      </c>
      <c r="K29">
        <v>246</v>
      </c>
      <c r="L29">
        <v>327</v>
      </c>
      <c r="M29">
        <v>166</v>
      </c>
      <c r="N29" t="s">
        <v>196</v>
      </c>
      <c r="O29" t="s">
        <v>194</v>
      </c>
      <c r="P29">
        <v>732</v>
      </c>
      <c r="Q29">
        <v>83</v>
      </c>
      <c r="R29">
        <v>13</v>
      </c>
      <c r="S29">
        <v>750</v>
      </c>
      <c r="T29" t="s">
        <v>196</v>
      </c>
    </row>
    <row r="30" spans="1:20" x14ac:dyDescent="0.2">
      <c r="A30">
        <v>550</v>
      </c>
      <c r="B30">
        <v>152</v>
      </c>
      <c r="C30">
        <v>6</v>
      </c>
      <c r="D30">
        <v>92</v>
      </c>
      <c r="E30">
        <v>37</v>
      </c>
      <c r="F30">
        <v>81</v>
      </c>
      <c r="G30">
        <v>5</v>
      </c>
      <c r="H30">
        <v>2308</v>
      </c>
      <c r="I30">
        <v>633</v>
      </c>
      <c r="J30">
        <v>32</v>
      </c>
      <c r="K30">
        <v>349</v>
      </c>
      <c r="L30">
        <v>182</v>
      </c>
      <c r="M30">
        <v>308</v>
      </c>
      <c r="N30" t="s">
        <v>196</v>
      </c>
      <c r="O30" t="s">
        <v>194</v>
      </c>
      <c r="P30">
        <v>262</v>
      </c>
      <c r="Q30">
        <v>329</v>
      </c>
      <c r="R30">
        <v>16</v>
      </c>
      <c r="S30">
        <v>625</v>
      </c>
      <c r="T30" t="s">
        <v>196</v>
      </c>
    </row>
    <row r="31" spans="1:20" x14ac:dyDescent="0.2">
      <c r="A31">
        <v>513</v>
      </c>
      <c r="B31">
        <v>137</v>
      </c>
      <c r="C31">
        <v>20</v>
      </c>
      <c r="D31">
        <v>90</v>
      </c>
      <c r="E31">
        <v>95</v>
      </c>
      <c r="F31">
        <v>90</v>
      </c>
      <c r="G31">
        <v>14</v>
      </c>
      <c r="H31">
        <v>5201</v>
      </c>
      <c r="I31">
        <v>1382</v>
      </c>
      <c r="J31">
        <v>166</v>
      </c>
      <c r="K31">
        <v>763</v>
      </c>
      <c r="L31">
        <v>734</v>
      </c>
      <c r="M31">
        <v>784</v>
      </c>
      <c r="N31" t="s">
        <v>193</v>
      </c>
      <c r="O31" t="s">
        <v>194</v>
      </c>
      <c r="P31">
        <v>267</v>
      </c>
      <c r="Q31">
        <v>5</v>
      </c>
      <c r="R31">
        <v>3</v>
      </c>
      <c r="S31">
        <v>900</v>
      </c>
      <c r="T31" t="s">
        <v>193</v>
      </c>
    </row>
    <row r="32" spans="1:20" x14ac:dyDescent="0.2">
      <c r="A32">
        <v>313</v>
      </c>
      <c r="B32">
        <v>84</v>
      </c>
      <c r="C32">
        <v>9</v>
      </c>
      <c r="D32">
        <v>42</v>
      </c>
      <c r="E32">
        <v>30</v>
      </c>
      <c r="F32">
        <v>39</v>
      </c>
      <c r="G32">
        <v>17</v>
      </c>
      <c r="H32">
        <v>6890</v>
      </c>
      <c r="I32">
        <v>1833</v>
      </c>
      <c r="J32">
        <v>224</v>
      </c>
      <c r="K32">
        <v>1033</v>
      </c>
      <c r="L32">
        <v>864</v>
      </c>
      <c r="M32">
        <v>1087</v>
      </c>
      <c r="N32" t="s">
        <v>193</v>
      </c>
      <c r="O32" t="s">
        <v>194</v>
      </c>
      <c r="P32">
        <v>127</v>
      </c>
      <c r="Q32">
        <v>221</v>
      </c>
      <c r="R32">
        <v>7</v>
      </c>
      <c r="S32" t="s">
        <v>197</v>
      </c>
      <c r="T32" t="s">
        <v>193</v>
      </c>
    </row>
    <row r="33" spans="1:20" x14ac:dyDescent="0.2">
      <c r="A33">
        <v>419</v>
      </c>
      <c r="B33">
        <v>108</v>
      </c>
      <c r="C33">
        <v>6</v>
      </c>
      <c r="D33">
        <v>55</v>
      </c>
      <c r="E33">
        <v>36</v>
      </c>
      <c r="F33">
        <v>22</v>
      </c>
      <c r="G33">
        <v>3</v>
      </c>
      <c r="H33">
        <v>591</v>
      </c>
      <c r="I33">
        <v>149</v>
      </c>
      <c r="J33">
        <v>8</v>
      </c>
      <c r="K33">
        <v>80</v>
      </c>
      <c r="L33">
        <v>46</v>
      </c>
      <c r="M33">
        <v>31</v>
      </c>
      <c r="N33" t="s">
        <v>196</v>
      </c>
      <c r="O33" t="s">
        <v>194</v>
      </c>
      <c r="P33">
        <v>226</v>
      </c>
      <c r="Q33">
        <v>7</v>
      </c>
      <c r="R33">
        <v>4</v>
      </c>
      <c r="S33">
        <v>110</v>
      </c>
      <c r="T33" t="s">
        <v>196</v>
      </c>
    </row>
    <row r="34" spans="1:20" x14ac:dyDescent="0.2">
      <c r="A34">
        <v>517</v>
      </c>
      <c r="B34">
        <v>141</v>
      </c>
      <c r="C34">
        <v>27</v>
      </c>
      <c r="D34">
        <v>70</v>
      </c>
      <c r="E34">
        <v>87</v>
      </c>
      <c r="F34">
        <v>52</v>
      </c>
      <c r="G34">
        <v>9</v>
      </c>
      <c r="H34">
        <v>3571</v>
      </c>
      <c r="I34">
        <v>994</v>
      </c>
      <c r="J34">
        <v>215</v>
      </c>
      <c r="K34">
        <v>545</v>
      </c>
      <c r="L34">
        <v>652</v>
      </c>
      <c r="M34">
        <v>337</v>
      </c>
      <c r="N34" t="s">
        <v>196</v>
      </c>
      <c r="O34" t="s">
        <v>194</v>
      </c>
      <c r="P34">
        <v>1378</v>
      </c>
      <c r="Q34">
        <v>102</v>
      </c>
      <c r="R34">
        <v>8</v>
      </c>
      <c r="S34" t="s">
        <v>197</v>
      </c>
      <c r="T34" t="s">
        <v>196</v>
      </c>
    </row>
    <row r="35" spans="1:20" x14ac:dyDescent="0.2">
      <c r="A35">
        <v>583</v>
      </c>
      <c r="B35">
        <v>168</v>
      </c>
      <c r="C35">
        <v>17</v>
      </c>
      <c r="D35">
        <v>83</v>
      </c>
      <c r="E35">
        <v>80</v>
      </c>
      <c r="F35">
        <v>56</v>
      </c>
      <c r="G35">
        <v>5</v>
      </c>
      <c r="H35">
        <v>1646</v>
      </c>
      <c r="I35">
        <v>452</v>
      </c>
      <c r="J35">
        <v>44</v>
      </c>
      <c r="K35">
        <v>219</v>
      </c>
      <c r="L35">
        <v>208</v>
      </c>
      <c r="M35">
        <v>136</v>
      </c>
      <c r="N35" t="s">
        <v>193</v>
      </c>
      <c r="O35" t="s">
        <v>195</v>
      </c>
      <c r="P35">
        <v>109</v>
      </c>
      <c r="Q35">
        <v>292</v>
      </c>
      <c r="R35">
        <v>25</v>
      </c>
      <c r="S35">
        <v>612.5</v>
      </c>
      <c r="T35" t="s">
        <v>193</v>
      </c>
    </row>
    <row r="36" spans="1:20" x14ac:dyDescent="0.2">
      <c r="A36">
        <v>204</v>
      </c>
      <c r="B36">
        <v>49</v>
      </c>
      <c r="C36">
        <v>6</v>
      </c>
      <c r="D36">
        <v>23</v>
      </c>
      <c r="E36">
        <v>25</v>
      </c>
      <c r="F36">
        <v>12</v>
      </c>
      <c r="G36">
        <v>7</v>
      </c>
      <c r="H36">
        <v>1309</v>
      </c>
      <c r="I36">
        <v>308</v>
      </c>
      <c r="J36">
        <v>27</v>
      </c>
      <c r="K36">
        <v>126</v>
      </c>
      <c r="L36">
        <v>132</v>
      </c>
      <c r="M36">
        <v>66</v>
      </c>
      <c r="N36" t="s">
        <v>193</v>
      </c>
      <c r="O36" t="s">
        <v>194</v>
      </c>
      <c r="P36">
        <v>419</v>
      </c>
      <c r="Q36">
        <v>46</v>
      </c>
      <c r="R36">
        <v>5</v>
      </c>
      <c r="S36">
        <v>300</v>
      </c>
      <c r="T36" t="s">
        <v>193</v>
      </c>
    </row>
    <row r="37" spans="1:20" x14ac:dyDescent="0.2">
      <c r="A37">
        <v>379</v>
      </c>
      <c r="B37">
        <v>106</v>
      </c>
      <c r="C37">
        <v>10</v>
      </c>
      <c r="D37">
        <v>38</v>
      </c>
      <c r="E37">
        <v>60</v>
      </c>
      <c r="F37">
        <v>30</v>
      </c>
      <c r="G37">
        <v>14</v>
      </c>
      <c r="H37">
        <v>6207</v>
      </c>
      <c r="I37">
        <v>1906</v>
      </c>
      <c r="J37">
        <v>146</v>
      </c>
      <c r="K37">
        <v>859</v>
      </c>
      <c r="L37">
        <v>803</v>
      </c>
      <c r="M37">
        <v>571</v>
      </c>
      <c r="N37" t="s">
        <v>196</v>
      </c>
      <c r="O37" t="s">
        <v>194</v>
      </c>
      <c r="P37">
        <v>72</v>
      </c>
      <c r="Q37">
        <v>170</v>
      </c>
      <c r="R37">
        <v>24</v>
      </c>
      <c r="S37">
        <v>850</v>
      </c>
      <c r="T37" t="s">
        <v>196</v>
      </c>
    </row>
    <row r="38" spans="1:20" x14ac:dyDescent="0.2">
      <c r="A38">
        <v>161</v>
      </c>
      <c r="B38">
        <v>36</v>
      </c>
      <c r="C38">
        <v>0</v>
      </c>
      <c r="D38">
        <v>19</v>
      </c>
      <c r="E38">
        <v>10</v>
      </c>
      <c r="F38">
        <v>17</v>
      </c>
      <c r="G38">
        <v>4</v>
      </c>
      <c r="H38">
        <v>1053</v>
      </c>
      <c r="I38">
        <v>244</v>
      </c>
      <c r="J38">
        <v>3</v>
      </c>
      <c r="K38">
        <v>156</v>
      </c>
      <c r="L38">
        <v>86</v>
      </c>
      <c r="M38">
        <v>107</v>
      </c>
      <c r="N38" t="s">
        <v>193</v>
      </c>
      <c r="O38" t="s">
        <v>195</v>
      </c>
      <c r="P38">
        <v>70</v>
      </c>
      <c r="Q38">
        <v>149</v>
      </c>
      <c r="R38">
        <v>12</v>
      </c>
      <c r="S38" t="s">
        <v>197</v>
      </c>
      <c r="T38" t="s">
        <v>193</v>
      </c>
    </row>
    <row r="39" spans="1:20" x14ac:dyDescent="0.2">
      <c r="A39">
        <v>268</v>
      </c>
      <c r="B39">
        <v>60</v>
      </c>
      <c r="C39">
        <v>5</v>
      </c>
      <c r="D39">
        <v>24</v>
      </c>
      <c r="E39">
        <v>25</v>
      </c>
      <c r="F39">
        <v>15</v>
      </c>
      <c r="G39">
        <v>2</v>
      </c>
      <c r="H39">
        <v>350</v>
      </c>
      <c r="I39">
        <v>78</v>
      </c>
      <c r="J39">
        <v>5</v>
      </c>
      <c r="K39">
        <v>34</v>
      </c>
      <c r="L39">
        <v>29</v>
      </c>
      <c r="M39">
        <v>18</v>
      </c>
      <c r="N39" t="s">
        <v>196</v>
      </c>
      <c r="O39" t="s">
        <v>194</v>
      </c>
      <c r="P39">
        <v>442</v>
      </c>
      <c r="Q39">
        <v>59</v>
      </c>
      <c r="R39">
        <v>6</v>
      </c>
      <c r="S39">
        <v>90</v>
      </c>
      <c r="T39" t="s">
        <v>196</v>
      </c>
    </row>
    <row r="40" spans="1:20" x14ac:dyDescent="0.2">
      <c r="A40">
        <v>346</v>
      </c>
      <c r="B40">
        <v>98</v>
      </c>
      <c r="C40">
        <v>5</v>
      </c>
      <c r="D40">
        <v>31</v>
      </c>
      <c r="E40">
        <v>53</v>
      </c>
      <c r="F40">
        <v>30</v>
      </c>
      <c r="G40">
        <v>16</v>
      </c>
      <c r="H40">
        <v>5913</v>
      </c>
      <c r="I40">
        <v>1615</v>
      </c>
      <c r="J40">
        <v>235</v>
      </c>
      <c r="K40">
        <v>784</v>
      </c>
      <c r="L40">
        <v>901</v>
      </c>
      <c r="M40">
        <v>560</v>
      </c>
      <c r="N40" t="s">
        <v>193</v>
      </c>
      <c r="O40" t="s">
        <v>195</v>
      </c>
      <c r="P40">
        <v>0</v>
      </c>
      <c r="Q40">
        <v>0</v>
      </c>
      <c r="R40">
        <v>0</v>
      </c>
      <c r="S40" t="s">
        <v>197</v>
      </c>
      <c r="T40" t="s">
        <v>193</v>
      </c>
    </row>
    <row r="41" spans="1:20" x14ac:dyDescent="0.2">
      <c r="A41">
        <v>241</v>
      </c>
      <c r="B41">
        <v>61</v>
      </c>
      <c r="C41">
        <v>1</v>
      </c>
      <c r="D41">
        <v>34</v>
      </c>
      <c r="E41">
        <v>12</v>
      </c>
      <c r="F41">
        <v>14</v>
      </c>
      <c r="G41">
        <v>1</v>
      </c>
      <c r="H41">
        <v>241</v>
      </c>
      <c r="I41">
        <v>61</v>
      </c>
      <c r="J41">
        <v>1</v>
      </c>
      <c r="K41">
        <v>34</v>
      </c>
      <c r="L41">
        <v>12</v>
      </c>
      <c r="M41">
        <v>14</v>
      </c>
      <c r="N41" t="s">
        <v>196</v>
      </c>
      <c r="O41" t="s">
        <v>194</v>
      </c>
      <c r="P41">
        <v>166</v>
      </c>
      <c r="Q41">
        <v>172</v>
      </c>
      <c r="R41">
        <v>10</v>
      </c>
      <c r="S41" t="s">
        <v>197</v>
      </c>
      <c r="T41" t="s">
        <v>196</v>
      </c>
    </row>
    <row r="42" spans="1:20" x14ac:dyDescent="0.2">
      <c r="A42">
        <v>181</v>
      </c>
      <c r="B42">
        <v>41</v>
      </c>
      <c r="C42">
        <v>1</v>
      </c>
      <c r="D42">
        <v>15</v>
      </c>
      <c r="E42">
        <v>21</v>
      </c>
      <c r="F42">
        <v>33</v>
      </c>
      <c r="G42">
        <v>2</v>
      </c>
      <c r="H42">
        <v>232</v>
      </c>
      <c r="I42">
        <v>50</v>
      </c>
      <c r="J42">
        <v>4</v>
      </c>
      <c r="K42">
        <v>20</v>
      </c>
      <c r="L42">
        <v>29</v>
      </c>
      <c r="M42">
        <v>45</v>
      </c>
      <c r="N42" t="s">
        <v>193</v>
      </c>
      <c r="O42" t="s">
        <v>195</v>
      </c>
      <c r="P42">
        <v>326</v>
      </c>
      <c r="Q42">
        <v>29</v>
      </c>
      <c r="R42">
        <v>5</v>
      </c>
      <c r="S42">
        <v>67.5</v>
      </c>
      <c r="T42" t="s">
        <v>193</v>
      </c>
    </row>
    <row r="43" spans="1:20" x14ac:dyDescent="0.2">
      <c r="A43">
        <v>216</v>
      </c>
      <c r="B43">
        <v>54</v>
      </c>
      <c r="C43">
        <v>0</v>
      </c>
      <c r="D43">
        <v>21</v>
      </c>
      <c r="E43">
        <v>18</v>
      </c>
      <c r="F43">
        <v>15</v>
      </c>
      <c r="G43">
        <v>18</v>
      </c>
      <c r="H43">
        <v>7318</v>
      </c>
      <c r="I43">
        <v>1926</v>
      </c>
      <c r="J43">
        <v>46</v>
      </c>
      <c r="K43">
        <v>796</v>
      </c>
      <c r="L43">
        <v>627</v>
      </c>
      <c r="M43">
        <v>483</v>
      </c>
      <c r="N43" t="s">
        <v>196</v>
      </c>
      <c r="O43" t="s">
        <v>194</v>
      </c>
      <c r="P43">
        <v>103</v>
      </c>
      <c r="Q43">
        <v>84</v>
      </c>
      <c r="R43">
        <v>5</v>
      </c>
      <c r="S43" t="s">
        <v>197</v>
      </c>
      <c r="T43" t="s">
        <v>196</v>
      </c>
    </row>
    <row r="44" spans="1:20" x14ac:dyDescent="0.2">
      <c r="A44">
        <v>200</v>
      </c>
      <c r="B44">
        <v>57</v>
      </c>
      <c r="C44">
        <v>6</v>
      </c>
      <c r="D44">
        <v>23</v>
      </c>
      <c r="E44">
        <v>14</v>
      </c>
      <c r="F44">
        <v>14</v>
      </c>
      <c r="G44">
        <v>9</v>
      </c>
      <c r="H44">
        <v>2516</v>
      </c>
      <c r="I44">
        <v>684</v>
      </c>
      <c r="J44">
        <v>46</v>
      </c>
      <c r="K44">
        <v>371</v>
      </c>
      <c r="L44">
        <v>230</v>
      </c>
      <c r="M44">
        <v>195</v>
      </c>
      <c r="N44" t="s">
        <v>196</v>
      </c>
      <c r="O44" t="s">
        <v>194</v>
      </c>
      <c r="P44">
        <v>69</v>
      </c>
      <c r="Q44">
        <v>1</v>
      </c>
      <c r="R44">
        <v>1</v>
      </c>
      <c r="S44" t="s">
        <v>197</v>
      </c>
      <c r="T44" t="s">
        <v>196</v>
      </c>
    </row>
    <row r="45" spans="1:20" x14ac:dyDescent="0.2">
      <c r="A45">
        <v>217</v>
      </c>
      <c r="B45">
        <v>46</v>
      </c>
      <c r="C45">
        <v>7</v>
      </c>
      <c r="D45">
        <v>32</v>
      </c>
      <c r="E45">
        <v>19</v>
      </c>
      <c r="F45">
        <v>9</v>
      </c>
      <c r="G45">
        <v>4</v>
      </c>
      <c r="H45">
        <v>694</v>
      </c>
      <c r="I45">
        <v>160</v>
      </c>
      <c r="J45">
        <v>32</v>
      </c>
      <c r="K45">
        <v>86</v>
      </c>
      <c r="L45">
        <v>76</v>
      </c>
      <c r="M45">
        <v>32</v>
      </c>
      <c r="N45" t="s">
        <v>193</v>
      </c>
      <c r="O45" t="s">
        <v>195</v>
      </c>
      <c r="P45">
        <v>307</v>
      </c>
      <c r="Q45">
        <v>25</v>
      </c>
      <c r="R45">
        <v>1</v>
      </c>
      <c r="S45">
        <v>180</v>
      </c>
      <c r="T45" t="s">
        <v>193</v>
      </c>
    </row>
    <row r="46" spans="1:20" x14ac:dyDescent="0.2">
      <c r="A46">
        <v>194</v>
      </c>
      <c r="B46">
        <v>40</v>
      </c>
      <c r="C46">
        <v>7</v>
      </c>
      <c r="D46">
        <v>19</v>
      </c>
      <c r="E46">
        <v>29</v>
      </c>
      <c r="F46">
        <v>30</v>
      </c>
      <c r="G46">
        <v>11</v>
      </c>
      <c r="H46">
        <v>4183</v>
      </c>
      <c r="I46">
        <v>1069</v>
      </c>
      <c r="J46">
        <v>64</v>
      </c>
      <c r="K46">
        <v>486</v>
      </c>
      <c r="L46">
        <v>493</v>
      </c>
      <c r="M46">
        <v>608</v>
      </c>
      <c r="N46" t="s">
        <v>193</v>
      </c>
      <c r="O46" t="s">
        <v>195</v>
      </c>
      <c r="P46">
        <v>325</v>
      </c>
      <c r="Q46">
        <v>22</v>
      </c>
      <c r="R46">
        <v>2</v>
      </c>
      <c r="S46" t="s">
        <v>197</v>
      </c>
      <c r="T46" t="s">
        <v>193</v>
      </c>
    </row>
    <row r="47" spans="1:20" x14ac:dyDescent="0.2">
      <c r="A47">
        <v>254</v>
      </c>
      <c r="B47">
        <v>68</v>
      </c>
      <c r="C47">
        <v>2</v>
      </c>
      <c r="D47">
        <v>28</v>
      </c>
      <c r="E47">
        <v>26</v>
      </c>
      <c r="F47">
        <v>22</v>
      </c>
      <c r="G47">
        <v>6</v>
      </c>
      <c r="H47">
        <v>999</v>
      </c>
      <c r="I47">
        <v>236</v>
      </c>
      <c r="J47">
        <v>21</v>
      </c>
      <c r="K47">
        <v>108</v>
      </c>
      <c r="L47">
        <v>117</v>
      </c>
      <c r="M47">
        <v>118</v>
      </c>
      <c r="N47" t="s">
        <v>193</v>
      </c>
      <c r="O47" t="s">
        <v>195</v>
      </c>
      <c r="P47">
        <v>359</v>
      </c>
      <c r="Q47">
        <v>30</v>
      </c>
      <c r="R47">
        <v>4</v>
      </c>
      <c r="S47">
        <v>305</v>
      </c>
      <c r="T47" t="s">
        <v>193</v>
      </c>
    </row>
    <row r="48" spans="1:20" x14ac:dyDescent="0.2">
      <c r="A48">
        <v>416</v>
      </c>
      <c r="B48">
        <v>132</v>
      </c>
      <c r="C48">
        <v>7</v>
      </c>
      <c r="D48">
        <v>57</v>
      </c>
      <c r="E48">
        <v>49</v>
      </c>
      <c r="F48">
        <v>33</v>
      </c>
      <c r="G48">
        <v>3</v>
      </c>
      <c r="H48">
        <v>932</v>
      </c>
      <c r="I48">
        <v>273</v>
      </c>
      <c r="J48">
        <v>24</v>
      </c>
      <c r="K48">
        <v>113</v>
      </c>
      <c r="L48">
        <v>121</v>
      </c>
      <c r="M48">
        <v>80</v>
      </c>
      <c r="N48" t="s">
        <v>196</v>
      </c>
      <c r="O48" t="s">
        <v>194</v>
      </c>
      <c r="P48">
        <v>73</v>
      </c>
      <c r="Q48">
        <v>177</v>
      </c>
      <c r="R48">
        <v>18</v>
      </c>
      <c r="S48">
        <v>215</v>
      </c>
      <c r="T48" t="s">
        <v>196</v>
      </c>
    </row>
    <row r="49" spans="1:20" x14ac:dyDescent="0.2">
      <c r="A49">
        <v>205</v>
      </c>
      <c r="B49">
        <v>57</v>
      </c>
      <c r="C49">
        <v>8</v>
      </c>
      <c r="D49">
        <v>34</v>
      </c>
      <c r="E49">
        <v>32</v>
      </c>
      <c r="F49">
        <v>9</v>
      </c>
      <c r="G49">
        <v>5</v>
      </c>
      <c r="H49">
        <v>756</v>
      </c>
      <c r="I49">
        <v>192</v>
      </c>
      <c r="J49">
        <v>32</v>
      </c>
      <c r="K49">
        <v>117</v>
      </c>
      <c r="L49">
        <v>107</v>
      </c>
      <c r="M49">
        <v>51</v>
      </c>
      <c r="N49" t="s">
        <v>193</v>
      </c>
      <c r="O49" t="s">
        <v>195</v>
      </c>
      <c r="P49">
        <v>58</v>
      </c>
      <c r="Q49">
        <v>4</v>
      </c>
      <c r="R49">
        <v>4</v>
      </c>
      <c r="S49">
        <v>247.5</v>
      </c>
      <c r="T49" t="s">
        <v>193</v>
      </c>
    </row>
    <row r="50" spans="1:20" x14ac:dyDescent="0.2">
      <c r="A50">
        <v>542</v>
      </c>
      <c r="B50">
        <v>140</v>
      </c>
      <c r="C50">
        <v>12</v>
      </c>
      <c r="D50">
        <v>46</v>
      </c>
      <c r="E50">
        <v>75</v>
      </c>
      <c r="F50">
        <v>41</v>
      </c>
      <c r="G50">
        <v>16</v>
      </c>
      <c r="H50">
        <v>7099</v>
      </c>
      <c r="I50">
        <v>2130</v>
      </c>
      <c r="J50">
        <v>235</v>
      </c>
      <c r="K50">
        <v>987</v>
      </c>
      <c r="L50">
        <v>1089</v>
      </c>
      <c r="M50">
        <v>431</v>
      </c>
      <c r="N50" t="s">
        <v>193</v>
      </c>
      <c r="O50" t="s">
        <v>195</v>
      </c>
      <c r="P50">
        <v>697</v>
      </c>
      <c r="Q50">
        <v>61</v>
      </c>
      <c r="R50">
        <v>9</v>
      </c>
      <c r="S50" t="s">
        <v>197</v>
      </c>
      <c r="T50" t="s">
        <v>193</v>
      </c>
    </row>
    <row r="51" spans="1:20" x14ac:dyDescent="0.2">
      <c r="A51">
        <v>526</v>
      </c>
      <c r="B51">
        <v>146</v>
      </c>
      <c r="C51">
        <v>13</v>
      </c>
      <c r="D51">
        <v>71</v>
      </c>
      <c r="E51">
        <v>70</v>
      </c>
      <c r="F51">
        <v>84</v>
      </c>
      <c r="G51">
        <v>6</v>
      </c>
      <c r="H51">
        <v>2648</v>
      </c>
      <c r="I51">
        <v>715</v>
      </c>
      <c r="J51">
        <v>77</v>
      </c>
      <c r="K51">
        <v>352</v>
      </c>
      <c r="L51">
        <v>342</v>
      </c>
      <c r="M51">
        <v>289</v>
      </c>
      <c r="N51" t="s">
        <v>196</v>
      </c>
      <c r="O51" t="s">
        <v>194</v>
      </c>
      <c r="P51">
        <v>303</v>
      </c>
      <c r="Q51">
        <v>9</v>
      </c>
      <c r="R51">
        <v>9</v>
      </c>
      <c r="S51">
        <v>815</v>
      </c>
      <c r="T51" t="s">
        <v>196</v>
      </c>
    </row>
    <row r="52" spans="1:20" x14ac:dyDescent="0.2">
      <c r="A52">
        <v>457</v>
      </c>
      <c r="B52">
        <v>101</v>
      </c>
      <c r="C52">
        <v>14</v>
      </c>
      <c r="D52">
        <v>42</v>
      </c>
      <c r="E52">
        <v>63</v>
      </c>
      <c r="F52">
        <v>22</v>
      </c>
      <c r="G52">
        <v>17</v>
      </c>
      <c r="H52">
        <v>6521</v>
      </c>
      <c r="I52">
        <v>1767</v>
      </c>
      <c r="J52">
        <v>281</v>
      </c>
      <c r="K52">
        <v>1003</v>
      </c>
      <c r="L52">
        <v>977</v>
      </c>
      <c r="M52">
        <v>619</v>
      </c>
      <c r="N52" t="s">
        <v>193</v>
      </c>
      <c r="O52" t="s">
        <v>194</v>
      </c>
      <c r="P52">
        <v>389</v>
      </c>
      <c r="Q52">
        <v>39</v>
      </c>
      <c r="R52">
        <v>4</v>
      </c>
      <c r="S52">
        <v>875</v>
      </c>
      <c r="T52" t="s">
        <v>193</v>
      </c>
    </row>
    <row r="53" spans="1:20" x14ac:dyDescent="0.2">
      <c r="A53">
        <v>214</v>
      </c>
      <c r="B53">
        <v>53</v>
      </c>
      <c r="C53">
        <v>2</v>
      </c>
      <c r="D53">
        <v>30</v>
      </c>
      <c r="E53">
        <v>29</v>
      </c>
      <c r="F53">
        <v>23</v>
      </c>
      <c r="G53">
        <v>2</v>
      </c>
      <c r="H53">
        <v>226</v>
      </c>
      <c r="I53">
        <v>59</v>
      </c>
      <c r="J53">
        <v>2</v>
      </c>
      <c r="K53">
        <v>32</v>
      </c>
      <c r="L53">
        <v>32</v>
      </c>
      <c r="M53">
        <v>27</v>
      </c>
      <c r="N53" t="s">
        <v>196</v>
      </c>
      <c r="O53" t="s">
        <v>195</v>
      </c>
      <c r="P53">
        <v>109</v>
      </c>
      <c r="Q53">
        <v>7</v>
      </c>
      <c r="R53">
        <v>3</v>
      </c>
      <c r="S53">
        <v>70</v>
      </c>
      <c r="T53" t="s">
        <v>196</v>
      </c>
    </row>
    <row r="54" spans="1:20" x14ac:dyDescent="0.2">
      <c r="A54">
        <v>19</v>
      </c>
      <c r="B54">
        <v>7</v>
      </c>
      <c r="C54">
        <v>0</v>
      </c>
      <c r="D54">
        <v>1</v>
      </c>
      <c r="E54">
        <v>2</v>
      </c>
      <c r="F54">
        <v>1</v>
      </c>
      <c r="G54">
        <v>4</v>
      </c>
      <c r="H54">
        <v>41</v>
      </c>
      <c r="I54">
        <v>13</v>
      </c>
      <c r="J54">
        <v>1</v>
      </c>
      <c r="K54">
        <v>3</v>
      </c>
      <c r="L54">
        <v>4</v>
      </c>
      <c r="M54">
        <v>4</v>
      </c>
      <c r="N54" t="s">
        <v>193</v>
      </c>
      <c r="O54" t="s">
        <v>195</v>
      </c>
      <c r="P54">
        <v>0</v>
      </c>
      <c r="Q54">
        <v>0</v>
      </c>
      <c r="R54">
        <v>0</v>
      </c>
      <c r="S54" t="s">
        <v>197</v>
      </c>
      <c r="T54" t="s">
        <v>193</v>
      </c>
    </row>
    <row r="55" spans="1:20" x14ac:dyDescent="0.2">
      <c r="A55">
        <v>591</v>
      </c>
      <c r="B55">
        <v>168</v>
      </c>
      <c r="C55">
        <v>19</v>
      </c>
      <c r="D55">
        <v>80</v>
      </c>
      <c r="E55">
        <v>72</v>
      </c>
      <c r="F55">
        <v>39</v>
      </c>
      <c r="G55">
        <v>9</v>
      </c>
      <c r="H55">
        <v>4478</v>
      </c>
      <c r="I55">
        <v>1307</v>
      </c>
      <c r="J55">
        <v>113</v>
      </c>
      <c r="K55">
        <v>634</v>
      </c>
      <c r="L55">
        <v>563</v>
      </c>
      <c r="M55">
        <v>319</v>
      </c>
      <c r="N55" t="s">
        <v>193</v>
      </c>
      <c r="O55" t="s">
        <v>194</v>
      </c>
      <c r="P55">
        <v>67</v>
      </c>
      <c r="Q55">
        <v>147</v>
      </c>
      <c r="R55">
        <v>4</v>
      </c>
      <c r="S55">
        <v>1200</v>
      </c>
      <c r="T55" t="s">
        <v>193</v>
      </c>
    </row>
    <row r="56" spans="1:20" x14ac:dyDescent="0.2">
      <c r="A56">
        <v>403</v>
      </c>
      <c r="B56">
        <v>101</v>
      </c>
      <c r="C56">
        <v>12</v>
      </c>
      <c r="D56">
        <v>45</v>
      </c>
      <c r="E56">
        <v>53</v>
      </c>
      <c r="F56">
        <v>39</v>
      </c>
      <c r="G56">
        <v>12</v>
      </c>
      <c r="H56">
        <v>5150</v>
      </c>
      <c r="I56">
        <v>1429</v>
      </c>
      <c r="J56">
        <v>166</v>
      </c>
      <c r="K56">
        <v>747</v>
      </c>
      <c r="L56">
        <v>666</v>
      </c>
      <c r="M56">
        <v>526</v>
      </c>
      <c r="N56" t="s">
        <v>193</v>
      </c>
      <c r="O56" t="s">
        <v>195</v>
      </c>
      <c r="P56">
        <v>316</v>
      </c>
      <c r="Q56">
        <v>6</v>
      </c>
      <c r="R56">
        <v>5</v>
      </c>
      <c r="S56">
        <v>675</v>
      </c>
      <c r="T56" t="s">
        <v>193</v>
      </c>
    </row>
    <row r="57" spans="1:20" x14ac:dyDescent="0.2">
      <c r="A57">
        <v>405</v>
      </c>
      <c r="B57">
        <v>102</v>
      </c>
      <c r="C57">
        <v>18</v>
      </c>
      <c r="D57">
        <v>49</v>
      </c>
      <c r="E57">
        <v>85</v>
      </c>
      <c r="F57">
        <v>20</v>
      </c>
      <c r="G57">
        <v>6</v>
      </c>
      <c r="H57">
        <v>950</v>
      </c>
      <c r="I57">
        <v>231</v>
      </c>
      <c r="J57">
        <v>29</v>
      </c>
      <c r="K57">
        <v>99</v>
      </c>
      <c r="L57">
        <v>138</v>
      </c>
      <c r="M57">
        <v>64</v>
      </c>
      <c r="N57" t="s">
        <v>196</v>
      </c>
      <c r="O57" t="s">
        <v>194</v>
      </c>
      <c r="P57">
        <v>161</v>
      </c>
      <c r="Q57">
        <v>10</v>
      </c>
      <c r="R57">
        <v>3</v>
      </c>
      <c r="S57">
        <v>415</v>
      </c>
      <c r="T57" t="s">
        <v>196</v>
      </c>
    </row>
    <row r="58" spans="1:20" x14ac:dyDescent="0.2">
      <c r="A58">
        <v>244</v>
      </c>
      <c r="B58">
        <v>58</v>
      </c>
      <c r="C58">
        <v>9</v>
      </c>
      <c r="D58">
        <v>28</v>
      </c>
      <c r="E58">
        <v>25</v>
      </c>
      <c r="F58">
        <v>35</v>
      </c>
      <c r="G58">
        <v>4</v>
      </c>
      <c r="H58">
        <v>1335</v>
      </c>
      <c r="I58">
        <v>333</v>
      </c>
      <c r="J58">
        <v>49</v>
      </c>
      <c r="K58">
        <v>164</v>
      </c>
      <c r="L58">
        <v>179</v>
      </c>
      <c r="M58">
        <v>194</v>
      </c>
      <c r="N58" t="s">
        <v>196</v>
      </c>
      <c r="O58" t="s">
        <v>194</v>
      </c>
      <c r="P58">
        <v>142</v>
      </c>
      <c r="Q58">
        <v>14</v>
      </c>
      <c r="R58">
        <v>2</v>
      </c>
      <c r="S58">
        <v>340</v>
      </c>
      <c r="T58" t="s">
        <v>196</v>
      </c>
    </row>
    <row r="59" spans="1:20" x14ac:dyDescent="0.2">
      <c r="A59">
        <v>235</v>
      </c>
      <c r="B59">
        <v>61</v>
      </c>
      <c r="C59">
        <v>3</v>
      </c>
      <c r="D59">
        <v>24</v>
      </c>
      <c r="E59">
        <v>39</v>
      </c>
      <c r="F59">
        <v>21</v>
      </c>
      <c r="G59">
        <v>14</v>
      </c>
      <c r="H59">
        <v>3926</v>
      </c>
      <c r="I59">
        <v>1029</v>
      </c>
      <c r="J59">
        <v>35</v>
      </c>
      <c r="K59">
        <v>441</v>
      </c>
      <c r="L59">
        <v>401</v>
      </c>
      <c r="M59">
        <v>333</v>
      </c>
      <c r="N59" t="s">
        <v>193</v>
      </c>
      <c r="O59" t="s">
        <v>195</v>
      </c>
      <c r="P59">
        <v>425</v>
      </c>
      <c r="Q59">
        <v>43</v>
      </c>
      <c r="R59">
        <v>4</v>
      </c>
      <c r="S59" t="s">
        <v>197</v>
      </c>
      <c r="T59" t="s">
        <v>193</v>
      </c>
    </row>
    <row r="60" spans="1:20" x14ac:dyDescent="0.2">
      <c r="A60">
        <v>313</v>
      </c>
      <c r="B60">
        <v>78</v>
      </c>
      <c r="C60">
        <v>6</v>
      </c>
      <c r="D60">
        <v>32</v>
      </c>
      <c r="E60">
        <v>41</v>
      </c>
      <c r="F60">
        <v>12</v>
      </c>
      <c r="G60">
        <v>12</v>
      </c>
      <c r="H60">
        <v>3742</v>
      </c>
      <c r="I60">
        <v>968</v>
      </c>
      <c r="J60">
        <v>35</v>
      </c>
      <c r="K60">
        <v>409</v>
      </c>
      <c r="L60">
        <v>321</v>
      </c>
      <c r="M60">
        <v>170</v>
      </c>
      <c r="N60" t="s">
        <v>196</v>
      </c>
      <c r="O60" t="s">
        <v>194</v>
      </c>
      <c r="P60">
        <v>106</v>
      </c>
      <c r="Q60">
        <v>206</v>
      </c>
      <c r="R60">
        <v>7</v>
      </c>
      <c r="S60">
        <v>416.66699999999997</v>
      </c>
      <c r="T60" t="s">
        <v>196</v>
      </c>
    </row>
    <row r="61" spans="1:20" x14ac:dyDescent="0.2">
      <c r="A61">
        <v>627</v>
      </c>
      <c r="B61">
        <v>177</v>
      </c>
      <c r="C61">
        <v>25</v>
      </c>
      <c r="D61">
        <v>98</v>
      </c>
      <c r="E61">
        <v>81</v>
      </c>
      <c r="F61">
        <v>70</v>
      </c>
      <c r="G61">
        <v>6</v>
      </c>
      <c r="H61">
        <v>3210</v>
      </c>
      <c r="I61">
        <v>927</v>
      </c>
      <c r="J61">
        <v>133</v>
      </c>
      <c r="K61">
        <v>529</v>
      </c>
      <c r="L61">
        <v>472</v>
      </c>
      <c r="M61">
        <v>313</v>
      </c>
      <c r="N61" t="s">
        <v>193</v>
      </c>
      <c r="O61" t="s">
        <v>195</v>
      </c>
      <c r="P61">
        <v>240</v>
      </c>
      <c r="Q61">
        <v>482</v>
      </c>
      <c r="R61">
        <v>13</v>
      </c>
      <c r="S61">
        <v>1350</v>
      </c>
      <c r="T61" t="s">
        <v>193</v>
      </c>
    </row>
    <row r="62" spans="1:20" x14ac:dyDescent="0.2">
      <c r="A62">
        <v>416</v>
      </c>
      <c r="B62">
        <v>113</v>
      </c>
      <c r="C62">
        <v>24</v>
      </c>
      <c r="D62">
        <v>58</v>
      </c>
      <c r="E62">
        <v>69</v>
      </c>
      <c r="F62">
        <v>16</v>
      </c>
      <c r="G62">
        <v>1</v>
      </c>
      <c r="H62">
        <v>416</v>
      </c>
      <c r="I62">
        <v>113</v>
      </c>
      <c r="J62">
        <v>24</v>
      </c>
      <c r="K62">
        <v>58</v>
      </c>
      <c r="L62">
        <v>69</v>
      </c>
      <c r="M62">
        <v>16</v>
      </c>
      <c r="N62" t="s">
        <v>193</v>
      </c>
      <c r="O62" t="s">
        <v>195</v>
      </c>
      <c r="P62">
        <v>203</v>
      </c>
      <c r="Q62">
        <v>70</v>
      </c>
      <c r="R62">
        <v>10</v>
      </c>
      <c r="S62">
        <v>90</v>
      </c>
      <c r="T62" t="s">
        <v>193</v>
      </c>
    </row>
    <row r="63" spans="1:20" x14ac:dyDescent="0.2">
      <c r="A63">
        <v>155</v>
      </c>
      <c r="B63">
        <v>44</v>
      </c>
      <c r="C63">
        <v>6</v>
      </c>
      <c r="D63">
        <v>21</v>
      </c>
      <c r="E63">
        <v>23</v>
      </c>
      <c r="F63">
        <v>15</v>
      </c>
      <c r="G63">
        <v>16</v>
      </c>
      <c r="H63">
        <v>6631</v>
      </c>
      <c r="I63">
        <v>1634</v>
      </c>
      <c r="J63">
        <v>98</v>
      </c>
      <c r="K63">
        <v>698</v>
      </c>
      <c r="L63">
        <v>661</v>
      </c>
      <c r="M63">
        <v>777</v>
      </c>
      <c r="N63" t="s">
        <v>196</v>
      </c>
      <c r="O63" t="s">
        <v>195</v>
      </c>
      <c r="P63">
        <v>53</v>
      </c>
      <c r="Q63">
        <v>88</v>
      </c>
      <c r="R63">
        <v>3</v>
      </c>
      <c r="S63">
        <v>275</v>
      </c>
      <c r="T63" t="s">
        <v>196</v>
      </c>
    </row>
    <row r="64" spans="1:20" x14ac:dyDescent="0.2">
      <c r="A64">
        <v>236</v>
      </c>
      <c r="B64">
        <v>56</v>
      </c>
      <c r="C64">
        <v>0</v>
      </c>
      <c r="D64">
        <v>27</v>
      </c>
      <c r="E64">
        <v>15</v>
      </c>
      <c r="F64">
        <v>11</v>
      </c>
      <c r="G64">
        <v>4</v>
      </c>
      <c r="H64">
        <v>1115</v>
      </c>
      <c r="I64">
        <v>270</v>
      </c>
      <c r="J64">
        <v>1</v>
      </c>
      <c r="K64">
        <v>116</v>
      </c>
      <c r="L64">
        <v>64</v>
      </c>
      <c r="M64">
        <v>57</v>
      </c>
      <c r="N64" t="s">
        <v>193</v>
      </c>
      <c r="O64" t="s">
        <v>194</v>
      </c>
      <c r="P64">
        <v>125</v>
      </c>
      <c r="Q64">
        <v>199</v>
      </c>
      <c r="R64">
        <v>13</v>
      </c>
      <c r="S64">
        <v>230</v>
      </c>
      <c r="T64" t="s">
        <v>193</v>
      </c>
    </row>
    <row r="65" spans="1:20" x14ac:dyDescent="0.2">
      <c r="A65">
        <v>216</v>
      </c>
      <c r="B65">
        <v>53</v>
      </c>
      <c r="C65">
        <v>1</v>
      </c>
      <c r="D65">
        <v>31</v>
      </c>
      <c r="E65">
        <v>15</v>
      </c>
      <c r="F65">
        <v>22</v>
      </c>
      <c r="G65">
        <v>4</v>
      </c>
      <c r="H65">
        <v>926</v>
      </c>
      <c r="I65">
        <v>210</v>
      </c>
      <c r="J65">
        <v>9</v>
      </c>
      <c r="K65">
        <v>118</v>
      </c>
      <c r="L65">
        <v>69</v>
      </c>
      <c r="M65">
        <v>114</v>
      </c>
      <c r="N65" t="s">
        <v>196</v>
      </c>
      <c r="O65" t="s">
        <v>194</v>
      </c>
      <c r="P65">
        <v>73</v>
      </c>
      <c r="Q65">
        <v>152</v>
      </c>
      <c r="R65">
        <v>11</v>
      </c>
      <c r="S65">
        <v>225</v>
      </c>
      <c r="T65" t="s">
        <v>196</v>
      </c>
    </row>
    <row r="66" spans="1:20" x14ac:dyDescent="0.2">
      <c r="A66">
        <v>24</v>
      </c>
      <c r="B66">
        <v>3</v>
      </c>
      <c r="C66">
        <v>0</v>
      </c>
      <c r="D66">
        <v>1</v>
      </c>
      <c r="E66">
        <v>0</v>
      </c>
      <c r="F66">
        <v>2</v>
      </c>
      <c r="G66">
        <v>3</v>
      </c>
      <c r="H66">
        <v>159</v>
      </c>
      <c r="I66">
        <v>28</v>
      </c>
      <c r="J66">
        <v>0</v>
      </c>
      <c r="K66">
        <v>20</v>
      </c>
      <c r="L66">
        <v>12</v>
      </c>
      <c r="M66">
        <v>9</v>
      </c>
      <c r="N66" t="s">
        <v>193</v>
      </c>
      <c r="O66" t="s">
        <v>194</v>
      </c>
      <c r="P66">
        <v>80</v>
      </c>
      <c r="Q66">
        <v>4</v>
      </c>
      <c r="R66">
        <v>0</v>
      </c>
      <c r="S66" t="s">
        <v>197</v>
      </c>
      <c r="T66" t="s">
        <v>193</v>
      </c>
    </row>
    <row r="67" spans="1:20" x14ac:dyDescent="0.2">
      <c r="A67">
        <v>585</v>
      </c>
      <c r="B67">
        <v>139</v>
      </c>
      <c r="C67">
        <v>31</v>
      </c>
      <c r="D67">
        <v>93</v>
      </c>
      <c r="E67">
        <v>94</v>
      </c>
      <c r="F67">
        <v>62</v>
      </c>
      <c r="G67">
        <v>17</v>
      </c>
      <c r="H67">
        <v>7546</v>
      </c>
      <c r="I67">
        <v>1982</v>
      </c>
      <c r="J67">
        <v>315</v>
      </c>
      <c r="K67">
        <v>1141</v>
      </c>
      <c r="L67">
        <v>1179</v>
      </c>
      <c r="M67">
        <v>727</v>
      </c>
      <c r="N67" t="s">
        <v>193</v>
      </c>
      <c r="O67" t="s">
        <v>195</v>
      </c>
      <c r="P67">
        <v>0</v>
      </c>
      <c r="Q67">
        <v>0</v>
      </c>
      <c r="R67">
        <v>0</v>
      </c>
      <c r="S67">
        <v>950</v>
      </c>
      <c r="T67" t="s">
        <v>193</v>
      </c>
    </row>
    <row r="68" spans="1:20" x14ac:dyDescent="0.2">
      <c r="A68">
        <v>191</v>
      </c>
      <c r="B68">
        <v>37</v>
      </c>
      <c r="C68">
        <v>4</v>
      </c>
      <c r="D68">
        <v>12</v>
      </c>
      <c r="E68">
        <v>17</v>
      </c>
      <c r="F68">
        <v>14</v>
      </c>
      <c r="G68">
        <v>4</v>
      </c>
      <c r="H68">
        <v>773</v>
      </c>
      <c r="I68">
        <v>163</v>
      </c>
      <c r="J68">
        <v>16</v>
      </c>
      <c r="K68">
        <v>61</v>
      </c>
      <c r="L68">
        <v>74</v>
      </c>
      <c r="M68">
        <v>52</v>
      </c>
      <c r="N68" t="s">
        <v>196</v>
      </c>
      <c r="O68" t="s">
        <v>195</v>
      </c>
      <c r="P68">
        <v>391</v>
      </c>
      <c r="Q68">
        <v>38</v>
      </c>
      <c r="R68">
        <v>8</v>
      </c>
      <c r="S68" t="s">
        <v>197</v>
      </c>
      <c r="T68" t="s">
        <v>196</v>
      </c>
    </row>
    <row r="69" spans="1:20" x14ac:dyDescent="0.2">
      <c r="A69">
        <v>199</v>
      </c>
      <c r="B69">
        <v>53</v>
      </c>
      <c r="C69">
        <v>5</v>
      </c>
      <c r="D69">
        <v>29</v>
      </c>
      <c r="E69">
        <v>22</v>
      </c>
      <c r="F69">
        <v>21</v>
      </c>
      <c r="G69">
        <v>3</v>
      </c>
      <c r="H69">
        <v>514</v>
      </c>
      <c r="I69">
        <v>120</v>
      </c>
      <c r="J69">
        <v>8</v>
      </c>
      <c r="K69">
        <v>57</v>
      </c>
      <c r="L69">
        <v>40</v>
      </c>
      <c r="M69">
        <v>39</v>
      </c>
      <c r="N69" t="s">
        <v>193</v>
      </c>
      <c r="O69" t="s">
        <v>194</v>
      </c>
      <c r="P69">
        <v>152</v>
      </c>
      <c r="Q69">
        <v>3</v>
      </c>
      <c r="R69">
        <v>5</v>
      </c>
      <c r="S69">
        <v>75</v>
      </c>
      <c r="T69" t="s">
        <v>193</v>
      </c>
    </row>
    <row r="70" spans="1:20" x14ac:dyDescent="0.2">
      <c r="A70">
        <v>521</v>
      </c>
      <c r="B70">
        <v>142</v>
      </c>
      <c r="C70">
        <v>20</v>
      </c>
      <c r="D70">
        <v>67</v>
      </c>
      <c r="E70">
        <v>86</v>
      </c>
      <c r="F70">
        <v>45</v>
      </c>
      <c r="G70">
        <v>4</v>
      </c>
      <c r="H70">
        <v>815</v>
      </c>
      <c r="I70">
        <v>205</v>
      </c>
      <c r="J70">
        <v>22</v>
      </c>
      <c r="K70">
        <v>99</v>
      </c>
      <c r="L70">
        <v>103</v>
      </c>
      <c r="M70">
        <v>78</v>
      </c>
      <c r="N70" t="s">
        <v>193</v>
      </c>
      <c r="O70" t="s">
        <v>195</v>
      </c>
      <c r="P70">
        <v>107</v>
      </c>
      <c r="Q70">
        <v>242</v>
      </c>
      <c r="R70">
        <v>23</v>
      </c>
      <c r="S70">
        <v>105</v>
      </c>
      <c r="T70" t="s">
        <v>193</v>
      </c>
    </row>
    <row r="71" spans="1:20" x14ac:dyDescent="0.2">
      <c r="A71">
        <v>419</v>
      </c>
      <c r="B71">
        <v>113</v>
      </c>
      <c r="C71">
        <v>1</v>
      </c>
      <c r="D71">
        <v>44</v>
      </c>
      <c r="E71">
        <v>27</v>
      </c>
      <c r="F71">
        <v>44</v>
      </c>
      <c r="G71">
        <v>12</v>
      </c>
      <c r="H71">
        <v>4484</v>
      </c>
      <c r="I71">
        <v>1231</v>
      </c>
      <c r="J71">
        <v>32</v>
      </c>
      <c r="K71">
        <v>612</v>
      </c>
      <c r="L71">
        <v>344</v>
      </c>
      <c r="M71">
        <v>422</v>
      </c>
      <c r="N71" t="s">
        <v>193</v>
      </c>
      <c r="O71" t="s">
        <v>195</v>
      </c>
      <c r="P71">
        <v>211</v>
      </c>
      <c r="Q71">
        <v>2</v>
      </c>
      <c r="R71">
        <v>1</v>
      </c>
      <c r="S71" t="s">
        <v>197</v>
      </c>
      <c r="T71" t="s">
        <v>193</v>
      </c>
    </row>
    <row r="72" spans="1:20" x14ac:dyDescent="0.2">
      <c r="A72">
        <v>311</v>
      </c>
      <c r="B72">
        <v>81</v>
      </c>
      <c r="C72">
        <v>3</v>
      </c>
      <c r="D72">
        <v>42</v>
      </c>
      <c r="E72">
        <v>30</v>
      </c>
      <c r="F72">
        <v>26</v>
      </c>
      <c r="G72">
        <v>17</v>
      </c>
      <c r="H72">
        <v>8247</v>
      </c>
      <c r="I72">
        <v>2198</v>
      </c>
      <c r="J72">
        <v>100</v>
      </c>
      <c r="K72">
        <v>950</v>
      </c>
      <c r="L72">
        <v>909</v>
      </c>
      <c r="M72">
        <v>690</v>
      </c>
      <c r="N72" t="s">
        <v>196</v>
      </c>
      <c r="O72" t="s">
        <v>194</v>
      </c>
      <c r="P72">
        <v>153</v>
      </c>
      <c r="Q72">
        <v>223</v>
      </c>
      <c r="R72">
        <v>10</v>
      </c>
      <c r="S72">
        <v>320</v>
      </c>
      <c r="T72" t="s">
        <v>196</v>
      </c>
    </row>
    <row r="73" spans="1:20" x14ac:dyDescent="0.2">
      <c r="A73">
        <v>138</v>
      </c>
      <c r="B73">
        <v>31</v>
      </c>
      <c r="C73">
        <v>8</v>
      </c>
      <c r="D73">
        <v>18</v>
      </c>
      <c r="E73">
        <v>21</v>
      </c>
      <c r="F73">
        <v>38</v>
      </c>
      <c r="G73">
        <v>3</v>
      </c>
      <c r="H73">
        <v>244</v>
      </c>
      <c r="I73">
        <v>53</v>
      </c>
      <c r="J73">
        <v>12</v>
      </c>
      <c r="K73">
        <v>33</v>
      </c>
      <c r="L73">
        <v>32</v>
      </c>
      <c r="M73">
        <v>55</v>
      </c>
      <c r="N73" t="s">
        <v>196</v>
      </c>
      <c r="O73" t="s">
        <v>195</v>
      </c>
      <c r="P73">
        <v>244</v>
      </c>
      <c r="Q73">
        <v>21</v>
      </c>
      <c r="R73">
        <v>4</v>
      </c>
      <c r="S73" t="s">
        <v>197</v>
      </c>
      <c r="T73" t="s">
        <v>196</v>
      </c>
    </row>
    <row r="74" spans="1:20" x14ac:dyDescent="0.2">
      <c r="A74">
        <v>512</v>
      </c>
      <c r="B74">
        <v>131</v>
      </c>
      <c r="C74">
        <v>26</v>
      </c>
      <c r="D74">
        <v>69</v>
      </c>
      <c r="E74">
        <v>96</v>
      </c>
      <c r="F74">
        <v>52</v>
      </c>
      <c r="G74">
        <v>14</v>
      </c>
      <c r="H74">
        <v>5347</v>
      </c>
      <c r="I74">
        <v>1397</v>
      </c>
      <c r="J74">
        <v>221</v>
      </c>
      <c r="K74">
        <v>712</v>
      </c>
      <c r="L74">
        <v>815</v>
      </c>
      <c r="M74">
        <v>548</v>
      </c>
      <c r="N74" t="s">
        <v>193</v>
      </c>
      <c r="O74" t="s">
        <v>194</v>
      </c>
      <c r="P74">
        <v>119</v>
      </c>
      <c r="Q74">
        <v>216</v>
      </c>
      <c r="R74">
        <v>12</v>
      </c>
      <c r="S74">
        <v>850</v>
      </c>
      <c r="T74" t="s">
        <v>193</v>
      </c>
    </row>
    <row r="75" spans="1:20" x14ac:dyDescent="0.2">
      <c r="A75">
        <v>507</v>
      </c>
      <c r="B75">
        <v>122</v>
      </c>
      <c r="C75">
        <v>29</v>
      </c>
      <c r="D75">
        <v>78</v>
      </c>
      <c r="E75">
        <v>85</v>
      </c>
      <c r="F75">
        <v>91</v>
      </c>
      <c r="G75">
        <v>18</v>
      </c>
      <c r="H75">
        <v>7761</v>
      </c>
      <c r="I75">
        <v>1947</v>
      </c>
      <c r="J75">
        <v>347</v>
      </c>
      <c r="K75">
        <v>1175</v>
      </c>
      <c r="L75">
        <v>1152</v>
      </c>
      <c r="M75">
        <v>1380</v>
      </c>
      <c r="N75" t="s">
        <v>193</v>
      </c>
      <c r="O75" t="s">
        <v>195</v>
      </c>
      <c r="P75">
        <v>808</v>
      </c>
      <c r="Q75">
        <v>108</v>
      </c>
      <c r="R75">
        <v>2</v>
      </c>
      <c r="S75">
        <v>535</v>
      </c>
      <c r="T75" t="s">
        <v>193</v>
      </c>
    </row>
    <row r="76" spans="1:20" x14ac:dyDescent="0.2">
      <c r="A76">
        <v>529</v>
      </c>
      <c r="B76">
        <v>137</v>
      </c>
      <c r="C76">
        <v>26</v>
      </c>
      <c r="D76">
        <v>86</v>
      </c>
      <c r="E76">
        <v>97</v>
      </c>
      <c r="F76">
        <v>97</v>
      </c>
      <c r="G76">
        <v>15</v>
      </c>
      <c r="H76">
        <v>6661</v>
      </c>
      <c r="I76">
        <v>1785</v>
      </c>
      <c r="J76">
        <v>291</v>
      </c>
      <c r="K76">
        <v>1082</v>
      </c>
      <c r="L76">
        <v>949</v>
      </c>
      <c r="M76">
        <v>989</v>
      </c>
      <c r="N76" t="s">
        <v>193</v>
      </c>
      <c r="O76" t="s">
        <v>195</v>
      </c>
      <c r="P76">
        <v>280</v>
      </c>
      <c r="Q76">
        <v>10</v>
      </c>
      <c r="R76">
        <v>5</v>
      </c>
      <c r="S76">
        <v>933.33299999999997</v>
      </c>
      <c r="T76" t="s">
        <v>193</v>
      </c>
    </row>
    <row r="77" spans="1:20" x14ac:dyDescent="0.2">
      <c r="A77">
        <v>424</v>
      </c>
      <c r="B77">
        <v>119</v>
      </c>
      <c r="C77">
        <v>6</v>
      </c>
      <c r="D77">
        <v>57</v>
      </c>
      <c r="E77">
        <v>46</v>
      </c>
      <c r="F77">
        <v>13</v>
      </c>
      <c r="G77">
        <v>9</v>
      </c>
      <c r="H77">
        <v>3651</v>
      </c>
      <c r="I77">
        <v>1046</v>
      </c>
      <c r="J77">
        <v>32</v>
      </c>
      <c r="K77">
        <v>461</v>
      </c>
      <c r="L77">
        <v>301</v>
      </c>
      <c r="M77">
        <v>112</v>
      </c>
      <c r="N77" t="s">
        <v>193</v>
      </c>
      <c r="O77" t="s">
        <v>195</v>
      </c>
      <c r="P77">
        <v>224</v>
      </c>
      <c r="Q77">
        <v>286</v>
      </c>
      <c r="R77">
        <v>8</v>
      </c>
      <c r="S77">
        <v>850</v>
      </c>
      <c r="T77" t="s">
        <v>196</v>
      </c>
    </row>
    <row r="78" spans="1:20" x14ac:dyDescent="0.2">
      <c r="A78">
        <v>351</v>
      </c>
      <c r="B78">
        <v>97</v>
      </c>
      <c r="C78">
        <v>4</v>
      </c>
      <c r="D78">
        <v>55</v>
      </c>
      <c r="E78">
        <v>29</v>
      </c>
      <c r="F78">
        <v>39</v>
      </c>
      <c r="G78">
        <v>4</v>
      </c>
      <c r="H78">
        <v>1258</v>
      </c>
      <c r="I78">
        <v>353</v>
      </c>
      <c r="J78">
        <v>16</v>
      </c>
      <c r="K78">
        <v>196</v>
      </c>
      <c r="L78">
        <v>110</v>
      </c>
      <c r="M78">
        <v>117</v>
      </c>
      <c r="N78" t="s">
        <v>196</v>
      </c>
      <c r="O78" t="s">
        <v>194</v>
      </c>
      <c r="P78">
        <v>226</v>
      </c>
      <c r="Q78">
        <v>7</v>
      </c>
      <c r="R78">
        <v>3</v>
      </c>
      <c r="S78">
        <v>210</v>
      </c>
      <c r="T78" t="s">
        <v>193</v>
      </c>
    </row>
    <row r="79" spans="1:20" x14ac:dyDescent="0.2">
      <c r="A79">
        <v>195</v>
      </c>
      <c r="B79">
        <v>55</v>
      </c>
      <c r="C79">
        <v>5</v>
      </c>
      <c r="D79">
        <v>24</v>
      </c>
      <c r="E79">
        <v>33</v>
      </c>
      <c r="F79">
        <v>30</v>
      </c>
      <c r="G79">
        <v>8</v>
      </c>
      <c r="H79">
        <v>1313</v>
      </c>
      <c r="I79">
        <v>338</v>
      </c>
      <c r="J79">
        <v>25</v>
      </c>
      <c r="K79">
        <v>144</v>
      </c>
      <c r="L79">
        <v>149</v>
      </c>
      <c r="M79">
        <v>153</v>
      </c>
      <c r="N79" t="s">
        <v>196</v>
      </c>
      <c r="O79" t="s">
        <v>195</v>
      </c>
      <c r="P79">
        <v>83</v>
      </c>
      <c r="Q79">
        <v>2</v>
      </c>
      <c r="R79">
        <v>1</v>
      </c>
      <c r="S79" t="s">
        <v>197</v>
      </c>
      <c r="T79" t="s">
        <v>196</v>
      </c>
    </row>
    <row r="80" spans="1:20" x14ac:dyDescent="0.2">
      <c r="A80">
        <v>388</v>
      </c>
      <c r="B80">
        <v>103</v>
      </c>
      <c r="C80">
        <v>15</v>
      </c>
      <c r="D80">
        <v>59</v>
      </c>
      <c r="E80">
        <v>47</v>
      </c>
      <c r="F80">
        <v>39</v>
      </c>
      <c r="G80">
        <v>6</v>
      </c>
      <c r="H80">
        <v>2174</v>
      </c>
      <c r="I80">
        <v>555</v>
      </c>
      <c r="J80">
        <v>80</v>
      </c>
      <c r="K80">
        <v>285</v>
      </c>
      <c r="L80">
        <v>274</v>
      </c>
      <c r="M80">
        <v>186</v>
      </c>
      <c r="N80" t="s">
        <v>193</v>
      </c>
      <c r="O80" t="s">
        <v>194</v>
      </c>
      <c r="P80">
        <v>182</v>
      </c>
      <c r="Q80">
        <v>9</v>
      </c>
      <c r="R80">
        <v>4</v>
      </c>
      <c r="S80">
        <v>325</v>
      </c>
      <c r="T80" t="s">
        <v>193</v>
      </c>
    </row>
    <row r="81" spans="1:20" x14ac:dyDescent="0.2">
      <c r="A81">
        <v>339</v>
      </c>
      <c r="B81">
        <v>96</v>
      </c>
      <c r="C81">
        <v>4</v>
      </c>
      <c r="D81">
        <v>37</v>
      </c>
      <c r="E81">
        <v>29</v>
      </c>
      <c r="F81">
        <v>23</v>
      </c>
      <c r="G81">
        <v>4</v>
      </c>
      <c r="H81">
        <v>1064</v>
      </c>
      <c r="I81">
        <v>290</v>
      </c>
      <c r="J81">
        <v>11</v>
      </c>
      <c r="K81">
        <v>123</v>
      </c>
      <c r="L81">
        <v>108</v>
      </c>
      <c r="M81">
        <v>55</v>
      </c>
      <c r="N81" t="s">
        <v>193</v>
      </c>
      <c r="O81" t="s">
        <v>194</v>
      </c>
      <c r="P81">
        <v>104</v>
      </c>
      <c r="Q81">
        <v>213</v>
      </c>
      <c r="R81">
        <v>9</v>
      </c>
      <c r="S81">
        <v>275</v>
      </c>
      <c r="T81" t="s">
        <v>193</v>
      </c>
    </row>
    <row r="82" spans="1:20" x14ac:dyDescent="0.2">
      <c r="A82">
        <v>561</v>
      </c>
      <c r="B82">
        <v>118</v>
      </c>
      <c r="C82">
        <v>35</v>
      </c>
      <c r="D82">
        <v>70</v>
      </c>
      <c r="E82">
        <v>94</v>
      </c>
      <c r="F82">
        <v>33</v>
      </c>
      <c r="G82">
        <v>16</v>
      </c>
      <c r="H82">
        <v>6677</v>
      </c>
      <c r="I82">
        <v>1575</v>
      </c>
      <c r="J82">
        <v>442</v>
      </c>
      <c r="K82">
        <v>901</v>
      </c>
      <c r="L82">
        <v>1210</v>
      </c>
      <c r="M82">
        <v>608</v>
      </c>
      <c r="N82" t="s">
        <v>193</v>
      </c>
      <c r="O82" t="s">
        <v>194</v>
      </c>
      <c r="P82">
        <v>463</v>
      </c>
      <c r="Q82">
        <v>32</v>
      </c>
      <c r="R82">
        <v>8</v>
      </c>
      <c r="S82" t="s">
        <v>197</v>
      </c>
      <c r="T82" t="s">
        <v>193</v>
      </c>
    </row>
    <row r="83" spans="1:20" x14ac:dyDescent="0.2">
      <c r="A83">
        <v>255</v>
      </c>
      <c r="B83">
        <v>70</v>
      </c>
      <c r="C83">
        <v>7</v>
      </c>
      <c r="D83">
        <v>49</v>
      </c>
      <c r="E83">
        <v>35</v>
      </c>
      <c r="F83">
        <v>43</v>
      </c>
      <c r="G83">
        <v>15</v>
      </c>
      <c r="H83">
        <v>6311</v>
      </c>
      <c r="I83">
        <v>1661</v>
      </c>
      <c r="J83">
        <v>154</v>
      </c>
      <c r="K83">
        <v>1019</v>
      </c>
      <c r="L83">
        <v>608</v>
      </c>
      <c r="M83">
        <v>820</v>
      </c>
      <c r="N83" t="s">
        <v>196</v>
      </c>
      <c r="O83" t="s">
        <v>195</v>
      </c>
      <c r="P83">
        <v>51</v>
      </c>
      <c r="Q83">
        <v>54</v>
      </c>
      <c r="R83">
        <v>8</v>
      </c>
      <c r="S83">
        <v>450</v>
      </c>
      <c r="T83" t="s">
        <v>196</v>
      </c>
    </row>
    <row r="84" spans="1:20" x14ac:dyDescent="0.2">
      <c r="A84">
        <v>677</v>
      </c>
      <c r="B84">
        <v>238</v>
      </c>
      <c r="C84">
        <v>31</v>
      </c>
      <c r="D84">
        <v>117</v>
      </c>
      <c r="E84">
        <v>113</v>
      </c>
      <c r="F84">
        <v>53</v>
      </c>
      <c r="G84">
        <v>5</v>
      </c>
      <c r="H84">
        <v>2223</v>
      </c>
      <c r="I84">
        <v>737</v>
      </c>
      <c r="J84">
        <v>93</v>
      </c>
      <c r="K84">
        <v>349</v>
      </c>
      <c r="L84">
        <v>401</v>
      </c>
      <c r="M84">
        <v>171</v>
      </c>
      <c r="N84" t="s">
        <v>193</v>
      </c>
      <c r="O84" t="s">
        <v>195</v>
      </c>
      <c r="P84">
        <v>1377</v>
      </c>
      <c r="Q84">
        <v>100</v>
      </c>
      <c r="R84">
        <v>6</v>
      </c>
      <c r="S84">
        <v>1975</v>
      </c>
      <c r="T84" t="s">
        <v>193</v>
      </c>
    </row>
    <row r="85" spans="1:20" x14ac:dyDescent="0.2">
      <c r="A85">
        <v>227</v>
      </c>
      <c r="B85">
        <v>46</v>
      </c>
      <c r="C85">
        <v>7</v>
      </c>
      <c r="D85">
        <v>23</v>
      </c>
      <c r="E85">
        <v>20</v>
      </c>
      <c r="F85">
        <v>12</v>
      </c>
      <c r="G85">
        <v>5</v>
      </c>
      <c r="H85">
        <v>1325</v>
      </c>
      <c r="I85">
        <v>324</v>
      </c>
      <c r="J85">
        <v>44</v>
      </c>
      <c r="K85">
        <v>156</v>
      </c>
      <c r="L85">
        <v>158</v>
      </c>
      <c r="M85">
        <v>67</v>
      </c>
      <c r="N85" t="s">
        <v>193</v>
      </c>
      <c r="O85" t="s">
        <v>194</v>
      </c>
      <c r="P85">
        <v>92</v>
      </c>
      <c r="Q85">
        <v>2</v>
      </c>
      <c r="R85">
        <v>2</v>
      </c>
      <c r="S85" t="s">
        <v>197</v>
      </c>
      <c r="T85" t="s">
        <v>193</v>
      </c>
    </row>
    <row r="86" spans="1:20" x14ac:dyDescent="0.2">
      <c r="A86">
        <v>614</v>
      </c>
      <c r="B86">
        <v>163</v>
      </c>
      <c r="C86">
        <v>29</v>
      </c>
      <c r="D86">
        <v>89</v>
      </c>
      <c r="E86">
        <v>83</v>
      </c>
      <c r="F86">
        <v>75</v>
      </c>
      <c r="G86">
        <v>11</v>
      </c>
      <c r="H86">
        <v>5017</v>
      </c>
      <c r="I86">
        <v>1388</v>
      </c>
      <c r="J86">
        <v>266</v>
      </c>
      <c r="K86">
        <v>813</v>
      </c>
      <c r="L86">
        <v>822</v>
      </c>
      <c r="M86">
        <v>617</v>
      </c>
      <c r="N86" t="s">
        <v>196</v>
      </c>
      <c r="O86" t="s">
        <v>194</v>
      </c>
      <c r="P86">
        <v>303</v>
      </c>
      <c r="Q86">
        <v>6</v>
      </c>
      <c r="R86">
        <v>6</v>
      </c>
      <c r="S86">
        <v>1900</v>
      </c>
      <c r="T86" t="s">
        <v>196</v>
      </c>
    </row>
    <row r="87" spans="1:20" x14ac:dyDescent="0.2">
      <c r="A87">
        <v>329</v>
      </c>
      <c r="B87">
        <v>83</v>
      </c>
      <c r="C87">
        <v>9</v>
      </c>
      <c r="D87">
        <v>50</v>
      </c>
      <c r="E87">
        <v>39</v>
      </c>
      <c r="F87">
        <v>56</v>
      </c>
      <c r="G87">
        <v>9</v>
      </c>
      <c r="H87">
        <v>3828</v>
      </c>
      <c r="I87">
        <v>948</v>
      </c>
      <c r="J87">
        <v>145</v>
      </c>
      <c r="K87">
        <v>575</v>
      </c>
      <c r="L87">
        <v>528</v>
      </c>
      <c r="M87">
        <v>635</v>
      </c>
      <c r="N87" t="s">
        <v>193</v>
      </c>
      <c r="O87" t="s">
        <v>194</v>
      </c>
      <c r="P87">
        <v>276</v>
      </c>
      <c r="Q87">
        <v>6</v>
      </c>
      <c r="R87">
        <v>2</v>
      </c>
      <c r="S87">
        <v>600</v>
      </c>
      <c r="T87" t="s">
        <v>193</v>
      </c>
    </row>
    <row r="88" spans="1:20" x14ac:dyDescent="0.2">
      <c r="A88">
        <v>637</v>
      </c>
      <c r="B88">
        <v>174</v>
      </c>
      <c r="C88">
        <v>31</v>
      </c>
      <c r="D88">
        <v>89</v>
      </c>
      <c r="E88">
        <v>116</v>
      </c>
      <c r="F88">
        <v>56</v>
      </c>
      <c r="G88">
        <v>14</v>
      </c>
      <c r="H88">
        <v>6727</v>
      </c>
      <c r="I88">
        <v>2024</v>
      </c>
      <c r="J88">
        <v>247</v>
      </c>
      <c r="K88">
        <v>978</v>
      </c>
      <c r="L88">
        <v>1093</v>
      </c>
      <c r="M88">
        <v>495</v>
      </c>
      <c r="N88" t="s">
        <v>196</v>
      </c>
      <c r="O88" t="s">
        <v>194</v>
      </c>
      <c r="P88">
        <v>278</v>
      </c>
      <c r="Q88">
        <v>9</v>
      </c>
      <c r="R88">
        <v>9</v>
      </c>
      <c r="S88">
        <v>1041.6669999999999</v>
      </c>
      <c r="T88" t="s">
        <v>196</v>
      </c>
    </row>
    <row r="89" spans="1:20" x14ac:dyDescent="0.2">
      <c r="A89">
        <v>280</v>
      </c>
      <c r="B89">
        <v>82</v>
      </c>
      <c r="C89">
        <v>16</v>
      </c>
      <c r="D89">
        <v>44</v>
      </c>
      <c r="E89">
        <v>45</v>
      </c>
      <c r="F89">
        <v>47</v>
      </c>
      <c r="G89">
        <v>2</v>
      </c>
      <c r="H89">
        <v>428</v>
      </c>
      <c r="I89">
        <v>113</v>
      </c>
      <c r="J89">
        <v>25</v>
      </c>
      <c r="K89">
        <v>61</v>
      </c>
      <c r="L89">
        <v>70</v>
      </c>
      <c r="M89">
        <v>63</v>
      </c>
      <c r="N89" t="s">
        <v>193</v>
      </c>
      <c r="O89" t="s">
        <v>195</v>
      </c>
      <c r="P89">
        <v>148</v>
      </c>
      <c r="Q89">
        <v>4</v>
      </c>
      <c r="R89">
        <v>2</v>
      </c>
      <c r="S89">
        <v>110</v>
      </c>
      <c r="T89" t="s">
        <v>193</v>
      </c>
    </row>
    <row r="90" spans="1:20" x14ac:dyDescent="0.2">
      <c r="A90">
        <v>155</v>
      </c>
      <c r="B90">
        <v>41</v>
      </c>
      <c r="C90">
        <v>12</v>
      </c>
      <c r="D90">
        <v>21</v>
      </c>
      <c r="E90">
        <v>29</v>
      </c>
      <c r="F90">
        <v>22</v>
      </c>
      <c r="G90">
        <v>16</v>
      </c>
      <c r="H90">
        <v>5409</v>
      </c>
      <c r="I90">
        <v>1338</v>
      </c>
      <c r="J90">
        <v>181</v>
      </c>
      <c r="K90">
        <v>746</v>
      </c>
      <c r="L90">
        <v>805</v>
      </c>
      <c r="M90">
        <v>875</v>
      </c>
      <c r="N90" t="s">
        <v>193</v>
      </c>
      <c r="O90" t="s">
        <v>194</v>
      </c>
      <c r="P90">
        <v>165</v>
      </c>
      <c r="Q90">
        <v>9</v>
      </c>
      <c r="R90">
        <v>1</v>
      </c>
      <c r="S90">
        <v>260</v>
      </c>
      <c r="T90" t="s">
        <v>193</v>
      </c>
    </row>
    <row r="91" spans="1:20" x14ac:dyDescent="0.2">
      <c r="A91">
        <v>458</v>
      </c>
      <c r="B91">
        <v>114</v>
      </c>
      <c r="C91">
        <v>13</v>
      </c>
      <c r="D91">
        <v>67</v>
      </c>
      <c r="E91">
        <v>57</v>
      </c>
      <c r="F91">
        <v>48</v>
      </c>
      <c r="G91">
        <v>4</v>
      </c>
      <c r="H91">
        <v>1350</v>
      </c>
      <c r="I91">
        <v>298</v>
      </c>
      <c r="J91">
        <v>28</v>
      </c>
      <c r="K91">
        <v>160</v>
      </c>
      <c r="L91">
        <v>123</v>
      </c>
      <c r="M91">
        <v>122</v>
      </c>
      <c r="N91" t="s">
        <v>193</v>
      </c>
      <c r="O91" t="s">
        <v>194</v>
      </c>
      <c r="P91">
        <v>246</v>
      </c>
      <c r="Q91">
        <v>389</v>
      </c>
      <c r="R91">
        <v>18</v>
      </c>
      <c r="S91">
        <v>475</v>
      </c>
      <c r="T91" t="s">
        <v>193</v>
      </c>
    </row>
    <row r="92" spans="1:20" x14ac:dyDescent="0.2">
      <c r="A92">
        <v>314</v>
      </c>
      <c r="B92">
        <v>83</v>
      </c>
      <c r="C92">
        <v>13</v>
      </c>
      <c r="D92">
        <v>39</v>
      </c>
      <c r="E92">
        <v>46</v>
      </c>
      <c r="F92">
        <v>16</v>
      </c>
      <c r="G92">
        <v>5</v>
      </c>
      <c r="H92">
        <v>1457</v>
      </c>
      <c r="I92">
        <v>405</v>
      </c>
      <c r="J92">
        <v>28</v>
      </c>
      <c r="K92">
        <v>156</v>
      </c>
      <c r="L92">
        <v>159</v>
      </c>
      <c r="M92">
        <v>76</v>
      </c>
      <c r="N92" t="s">
        <v>193</v>
      </c>
      <c r="O92" t="s">
        <v>194</v>
      </c>
      <c r="P92">
        <v>533</v>
      </c>
      <c r="Q92">
        <v>40</v>
      </c>
      <c r="R92">
        <v>4</v>
      </c>
      <c r="S92">
        <v>431.5</v>
      </c>
      <c r="T92" t="s">
        <v>193</v>
      </c>
    </row>
    <row r="93" spans="1:20" x14ac:dyDescent="0.2">
      <c r="A93">
        <v>475</v>
      </c>
      <c r="B93">
        <v>123</v>
      </c>
      <c r="C93">
        <v>27</v>
      </c>
      <c r="D93">
        <v>76</v>
      </c>
      <c r="E93">
        <v>93</v>
      </c>
      <c r="F93">
        <v>72</v>
      </c>
      <c r="G93">
        <v>4</v>
      </c>
      <c r="H93">
        <v>1810</v>
      </c>
      <c r="I93">
        <v>471</v>
      </c>
      <c r="J93">
        <v>108</v>
      </c>
      <c r="K93">
        <v>292</v>
      </c>
      <c r="L93">
        <v>343</v>
      </c>
      <c r="M93">
        <v>267</v>
      </c>
      <c r="N93" t="s">
        <v>196</v>
      </c>
      <c r="O93" t="s">
        <v>195</v>
      </c>
      <c r="P93">
        <v>226</v>
      </c>
      <c r="Q93">
        <v>10</v>
      </c>
      <c r="R93">
        <v>6</v>
      </c>
      <c r="S93">
        <v>1220</v>
      </c>
      <c r="T93" t="s">
        <v>196</v>
      </c>
    </row>
    <row r="94" spans="1:20" x14ac:dyDescent="0.2">
      <c r="A94">
        <v>317</v>
      </c>
      <c r="B94">
        <v>78</v>
      </c>
      <c r="C94">
        <v>7</v>
      </c>
      <c r="D94">
        <v>35</v>
      </c>
      <c r="E94">
        <v>35</v>
      </c>
      <c r="F94">
        <v>32</v>
      </c>
      <c r="G94">
        <v>1</v>
      </c>
      <c r="H94">
        <v>317</v>
      </c>
      <c r="I94">
        <v>78</v>
      </c>
      <c r="J94">
        <v>7</v>
      </c>
      <c r="K94">
        <v>35</v>
      </c>
      <c r="L94">
        <v>35</v>
      </c>
      <c r="M94">
        <v>32</v>
      </c>
      <c r="N94" t="s">
        <v>193</v>
      </c>
      <c r="O94" t="s">
        <v>195</v>
      </c>
      <c r="P94">
        <v>45</v>
      </c>
      <c r="Q94">
        <v>122</v>
      </c>
      <c r="R94">
        <v>26</v>
      </c>
      <c r="S94">
        <v>70</v>
      </c>
      <c r="T94" t="s">
        <v>193</v>
      </c>
    </row>
    <row r="95" spans="1:20" x14ac:dyDescent="0.2">
      <c r="A95">
        <v>511</v>
      </c>
      <c r="B95">
        <v>138</v>
      </c>
      <c r="C95">
        <v>25</v>
      </c>
      <c r="D95">
        <v>76</v>
      </c>
      <c r="E95">
        <v>96</v>
      </c>
      <c r="F95">
        <v>61</v>
      </c>
      <c r="G95">
        <v>3</v>
      </c>
      <c r="H95">
        <v>592</v>
      </c>
      <c r="I95">
        <v>164</v>
      </c>
      <c r="J95">
        <v>28</v>
      </c>
      <c r="K95">
        <v>87</v>
      </c>
      <c r="L95">
        <v>110</v>
      </c>
      <c r="M95">
        <v>71</v>
      </c>
      <c r="N95" t="s">
        <v>193</v>
      </c>
      <c r="O95" t="s">
        <v>194</v>
      </c>
      <c r="P95">
        <v>157</v>
      </c>
      <c r="Q95">
        <v>7</v>
      </c>
      <c r="R95">
        <v>8</v>
      </c>
      <c r="S95">
        <v>145</v>
      </c>
      <c r="T95" t="s">
        <v>193</v>
      </c>
    </row>
    <row r="96" spans="1:20" x14ac:dyDescent="0.2">
      <c r="A96">
        <v>278</v>
      </c>
      <c r="B96">
        <v>69</v>
      </c>
      <c r="C96">
        <v>3</v>
      </c>
      <c r="D96">
        <v>24</v>
      </c>
      <c r="E96">
        <v>21</v>
      </c>
      <c r="F96">
        <v>29</v>
      </c>
      <c r="G96">
        <v>8</v>
      </c>
      <c r="H96">
        <v>2079</v>
      </c>
      <c r="I96">
        <v>565</v>
      </c>
      <c r="J96">
        <v>32</v>
      </c>
      <c r="K96">
        <v>258</v>
      </c>
      <c r="L96">
        <v>192</v>
      </c>
      <c r="M96">
        <v>162</v>
      </c>
      <c r="N96" t="s">
        <v>196</v>
      </c>
      <c r="O96" t="s">
        <v>194</v>
      </c>
      <c r="P96">
        <v>142</v>
      </c>
      <c r="Q96">
        <v>210</v>
      </c>
      <c r="R96">
        <v>10</v>
      </c>
      <c r="S96" t="s">
        <v>197</v>
      </c>
      <c r="T96" t="s">
        <v>196</v>
      </c>
    </row>
    <row r="97" spans="1:20" x14ac:dyDescent="0.2">
      <c r="A97">
        <v>382</v>
      </c>
      <c r="B97">
        <v>119</v>
      </c>
      <c r="C97">
        <v>13</v>
      </c>
      <c r="D97">
        <v>54</v>
      </c>
      <c r="E97">
        <v>58</v>
      </c>
      <c r="F97">
        <v>36</v>
      </c>
      <c r="G97">
        <v>12</v>
      </c>
      <c r="H97">
        <v>2133</v>
      </c>
      <c r="I97">
        <v>594</v>
      </c>
      <c r="J97">
        <v>41</v>
      </c>
      <c r="K97">
        <v>287</v>
      </c>
      <c r="L97">
        <v>294</v>
      </c>
      <c r="M97">
        <v>227</v>
      </c>
      <c r="N97" t="s">
        <v>196</v>
      </c>
      <c r="O97" t="s">
        <v>194</v>
      </c>
      <c r="P97">
        <v>59</v>
      </c>
      <c r="Q97">
        <v>156</v>
      </c>
      <c r="R97">
        <v>9</v>
      </c>
      <c r="S97">
        <v>595</v>
      </c>
      <c r="T97" t="s">
        <v>196</v>
      </c>
    </row>
    <row r="98" spans="1:20" x14ac:dyDescent="0.2">
      <c r="A98">
        <v>565</v>
      </c>
      <c r="B98">
        <v>148</v>
      </c>
      <c r="C98">
        <v>24</v>
      </c>
      <c r="D98">
        <v>90</v>
      </c>
      <c r="E98">
        <v>104</v>
      </c>
      <c r="F98">
        <v>77</v>
      </c>
      <c r="G98">
        <v>14</v>
      </c>
      <c r="H98">
        <v>7287</v>
      </c>
      <c r="I98">
        <v>2083</v>
      </c>
      <c r="J98">
        <v>305</v>
      </c>
      <c r="K98">
        <v>1135</v>
      </c>
      <c r="L98">
        <v>1234</v>
      </c>
      <c r="M98">
        <v>791</v>
      </c>
      <c r="N98" t="s">
        <v>193</v>
      </c>
      <c r="O98" t="s">
        <v>195</v>
      </c>
      <c r="P98">
        <v>292</v>
      </c>
      <c r="Q98">
        <v>9</v>
      </c>
      <c r="R98">
        <v>5</v>
      </c>
      <c r="S98">
        <v>1861.46</v>
      </c>
      <c r="T98" t="s">
        <v>193</v>
      </c>
    </row>
    <row r="99" spans="1:20" x14ac:dyDescent="0.2">
      <c r="A99">
        <v>277</v>
      </c>
      <c r="B99">
        <v>71</v>
      </c>
      <c r="C99">
        <v>2</v>
      </c>
      <c r="D99">
        <v>27</v>
      </c>
      <c r="E99">
        <v>29</v>
      </c>
      <c r="F99">
        <v>14</v>
      </c>
      <c r="G99">
        <v>15</v>
      </c>
      <c r="H99">
        <v>5952</v>
      </c>
      <c r="I99">
        <v>1647</v>
      </c>
      <c r="J99">
        <v>60</v>
      </c>
      <c r="K99">
        <v>753</v>
      </c>
      <c r="L99">
        <v>596</v>
      </c>
      <c r="M99">
        <v>259</v>
      </c>
      <c r="N99" t="s">
        <v>196</v>
      </c>
      <c r="O99" t="s">
        <v>194</v>
      </c>
      <c r="P99">
        <v>360</v>
      </c>
      <c r="Q99">
        <v>32</v>
      </c>
      <c r="R99">
        <v>5</v>
      </c>
      <c r="S99" t="s">
        <v>197</v>
      </c>
      <c r="T99" t="s">
        <v>196</v>
      </c>
    </row>
    <row r="100" spans="1:20" x14ac:dyDescent="0.2">
      <c r="A100">
        <v>415</v>
      </c>
      <c r="B100">
        <v>115</v>
      </c>
      <c r="C100">
        <v>27</v>
      </c>
      <c r="D100">
        <v>97</v>
      </c>
      <c r="E100">
        <v>71</v>
      </c>
      <c r="F100">
        <v>68</v>
      </c>
      <c r="G100">
        <v>3</v>
      </c>
      <c r="H100">
        <v>711</v>
      </c>
      <c r="I100">
        <v>184</v>
      </c>
      <c r="J100">
        <v>45</v>
      </c>
      <c r="K100">
        <v>156</v>
      </c>
      <c r="L100">
        <v>119</v>
      </c>
      <c r="M100">
        <v>99</v>
      </c>
      <c r="N100" t="s">
        <v>196</v>
      </c>
      <c r="O100" t="s">
        <v>194</v>
      </c>
      <c r="P100">
        <v>274</v>
      </c>
      <c r="Q100">
        <v>2</v>
      </c>
      <c r="R100">
        <v>7</v>
      </c>
      <c r="S100">
        <v>300</v>
      </c>
      <c r="T100" t="s">
        <v>196</v>
      </c>
    </row>
    <row r="101" spans="1:20" x14ac:dyDescent="0.2">
      <c r="A101">
        <v>424</v>
      </c>
      <c r="B101">
        <v>110</v>
      </c>
      <c r="C101">
        <v>15</v>
      </c>
      <c r="D101">
        <v>70</v>
      </c>
      <c r="E101">
        <v>47</v>
      </c>
      <c r="F101">
        <v>36</v>
      </c>
      <c r="G101">
        <v>7</v>
      </c>
      <c r="H101">
        <v>2130</v>
      </c>
      <c r="I101">
        <v>544</v>
      </c>
      <c r="J101">
        <v>38</v>
      </c>
      <c r="K101">
        <v>335</v>
      </c>
      <c r="L101">
        <v>174</v>
      </c>
      <c r="M101">
        <v>258</v>
      </c>
      <c r="N101" t="s">
        <v>196</v>
      </c>
      <c r="O101" t="s">
        <v>194</v>
      </c>
      <c r="P101">
        <v>292</v>
      </c>
      <c r="Q101">
        <v>6</v>
      </c>
      <c r="R101">
        <v>3</v>
      </c>
      <c r="S101">
        <v>490</v>
      </c>
      <c r="T101" t="s">
        <v>196</v>
      </c>
    </row>
    <row r="102" spans="1:20" x14ac:dyDescent="0.2">
      <c r="A102">
        <v>495</v>
      </c>
      <c r="B102">
        <v>151</v>
      </c>
      <c r="C102">
        <v>17</v>
      </c>
      <c r="D102">
        <v>61</v>
      </c>
      <c r="E102">
        <v>84</v>
      </c>
      <c r="F102">
        <v>78</v>
      </c>
      <c r="G102">
        <v>10</v>
      </c>
      <c r="H102">
        <v>5624</v>
      </c>
      <c r="I102">
        <v>1679</v>
      </c>
      <c r="J102">
        <v>275</v>
      </c>
      <c r="K102">
        <v>884</v>
      </c>
      <c r="L102">
        <v>1015</v>
      </c>
      <c r="M102">
        <v>709</v>
      </c>
      <c r="N102" t="s">
        <v>193</v>
      </c>
      <c r="O102" t="s">
        <v>195</v>
      </c>
      <c r="P102">
        <v>1045</v>
      </c>
      <c r="Q102">
        <v>88</v>
      </c>
      <c r="R102">
        <v>13</v>
      </c>
      <c r="S102">
        <v>2460</v>
      </c>
      <c r="T102" t="s">
        <v>193</v>
      </c>
    </row>
    <row r="103" spans="1:20" x14ac:dyDescent="0.2">
      <c r="A103">
        <v>524</v>
      </c>
      <c r="B103">
        <v>132</v>
      </c>
      <c r="C103">
        <v>9</v>
      </c>
      <c r="D103">
        <v>69</v>
      </c>
      <c r="E103">
        <v>47</v>
      </c>
      <c r="F103">
        <v>54</v>
      </c>
      <c r="G103">
        <v>2</v>
      </c>
      <c r="H103">
        <v>972</v>
      </c>
      <c r="I103">
        <v>260</v>
      </c>
      <c r="J103">
        <v>14</v>
      </c>
      <c r="K103">
        <v>123</v>
      </c>
      <c r="L103">
        <v>92</v>
      </c>
      <c r="M103">
        <v>90</v>
      </c>
      <c r="N103" t="s">
        <v>193</v>
      </c>
      <c r="O103" t="s">
        <v>195</v>
      </c>
      <c r="P103">
        <v>212</v>
      </c>
      <c r="Q103">
        <v>327</v>
      </c>
      <c r="R103">
        <v>20</v>
      </c>
      <c r="S103" t="s">
        <v>197</v>
      </c>
      <c r="T103" t="s">
        <v>193</v>
      </c>
    </row>
    <row r="104" spans="1:20" x14ac:dyDescent="0.2">
      <c r="A104">
        <v>233</v>
      </c>
      <c r="B104">
        <v>49</v>
      </c>
      <c r="C104">
        <v>2</v>
      </c>
      <c r="D104">
        <v>41</v>
      </c>
      <c r="E104">
        <v>23</v>
      </c>
      <c r="F104">
        <v>18</v>
      </c>
      <c r="G104">
        <v>8</v>
      </c>
      <c r="H104">
        <v>1350</v>
      </c>
      <c r="I104">
        <v>336</v>
      </c>
      <c r="J104">
        <v>7</v>
      </c>
      <c r="K104">
        <v>166</v>
      </c>
      <c r="L104">
        <v>122</v>
      </c>
      <c r="M104">
        <v>106</v>
      </c>
      <c r="N104" t="s">
        <v>193</v>
      </c>
      <c r="O104" t="s">
        <v>195</v>
      </c>
      <c r="P104">
        <v>102</v>
      </c>
      <c r="Q104">
        <v>132</v>
      </c>
      <c r="R104">
        <v>10</v>
      </c>
      <c r="S104">
        <v>375</v>
      </c>
      <c r="T104" t="s">
        <v>193</v>
      </c>
    </row>
    <row r="105" spans="1:20" x14ac:dyDescent="0.2">
      <c r="A105">
        <v>395</v>
      </c>
      <c r="B105">
        <v>106</v>
      </c>
      <c r="C105">
        <v>16</v>
      </c>
      <c r="D105">
        <v>48</v>
      </c>
      <c r="E105">
        <v>56</v>
      </c>
      <c r="F105">
        <v>35</v>
      </c>
      <c r="G105">
        <v>10</v>
      </c>
      <c r="H105">
        <v>2303</v>
      </c>
      <c r="I105">
        <v>571</v>
      </c>
      <c r="J105">
        <v>86</v>
      </c>
      <c r="K105">
        <v>266</v>
      </c>
      <c r="L105">
        <v>323</v>
      </c>
      <c r="M105">
        <v>248</v>
      </c>
      <c r="N105" t="s">
        <v>193</v>
      </c>
      <c r="O105" t="s">
        <v>195</v>
      </c>
      <c r="P105">
        <v>709</v>
      </c>
      <c r="Q105">
        <v>41</v>
      </c>
      <c r="R105">
        <v>7</v>
      </c>
      <c r="S105" t="s">
        <v>197</v>
      </c>
      <c r="T105" t="s">
        <v>193</v>
      </c>
    </row>
    <row r="106" spans="1:20" x14ac:dyDescent="0.2">
      <c r="A106">
        <v>397</v>
      </c>
      <c r="B106">
        <v>114</v>
      </c>
      <c r="C106">
        <v>23</v>
      </c>
      <c r="D106">
        <v>67</v>
      </c>
      <c r="E106">
        <v>67</v>
      </c>
      <c r="F106">
        <v>53</v>
      </c>
      <c r="G106">
        <v>13</v>
      </c>
      <c r="H106">
        <v>5589</v>
      </c>
      <c r="I106">
        <v>1632</v>
      </c>
      <c r="J106">
        <v>241</v>
      </c>
      <c r="K106">
        <v>906</v>
      </c>
      <c r="L106">
        <v>926</v>
      </c>
      <c r="M106">
        <v>716</v>
      </c>
      <c r="N106" t="s">
        <v>193</v>
      </c>
      <c r="O106" t="s">
        <v>195</v>
      </c>
      <c r="P106">
        <v>244</v>
      </c>
      <c r="Q106">
        <v>2</v>
      </c>
      <c r="R106">
        <v>4</v>
      </c>
      <c r="S106" t="s">
        <v>197</v>
      </c>
      <c r="T106" t="s">
        <v>193</v>
      </c>
    </row>
    <row r="107" spans="1:20" x14ac:dyDescent="0.2">
      <c r="A107">
        <v>210</v>
      </c>
      <c r="B107">
        <v>37</v>
      </c>
      <c r="C107">
        <v>8</v>
      </c>
      <c r="D107">
        <v>15</v>
      </c>
      <c r="E107">
        <v>19</v>
      </c>
      <c r="F107">
        <v>15</v>
      </c>
      <c r="G107">
        <v>6</v>
      </c>
      <c r="H107">
        <v>994</v>
      </c>
      <c r="I107">
        <v>244</v>
      </c>
      <c r="J107">
        <v>36</v>
      </c>
      <c r="K107">
        <v>107</v>
      </c>
      <c r="L107">
        <v>114</v>
      </c>
      <c r="M107">
        <v>53</v>
      </c>
      <c r="N107" t="s">
        <v>193</v>
      </c>
      <c r="O107" t="s">
        <v>195</v>
      </c>
      <c r="P107">
        <v>40</v>
      </c>
      <c r="Q107">
        <v>115</v>
      </c>
      <c r="R107">
        <v>15</v>
      </c>
      <c r="S107" t="s">
        <v>197</v>
      </c>
      <c r="T107" t="s">
        <v>193</v>
      </c>
    </row>
    <row r="108" spans="1:20" x14ac:dyDescent="0.2">
      <c r="A108">
        <v>420</v>
      </c>
      <c r="B108">
        <v>95</v>
      </c>
      <c r="C108">
        <v>23</v>
      </c>
      <c r="D108">
        <v>55</v>
      </c>
      <c r="E108">
        <v>58</v>
      </c>
      <c r="F108">
        <v>37</v>
      </c>
      <c r="G108">
        <v>3</v>
      </c>
      <c r="H108">
        <v>646</v>
      </c>
      <c r="I108">
        <v>139</v>
      </c>
      <c r="J108">
        <v>31</v>
      </c>
      <c r="K108">
        <v>77</v>
      </c>
      <c r="L108">
        <v>77</v>
      </c>
      <c r="M108">
        <v>61</v>
      </c>
      <c r="N108" t="s">
        <v>196</v>
      </c>
      <c r="O108" t="s">
        <v>194</v>
      </c>
      <c r="P108">
        <v>206</v>
      </c>
      <c r="Q108">
        <v>10</v>
      </c>
      <c r="R108">
        <v>7</v>
      </c>
      <c r="S108" t="s">
        <v>197</v>
      </c>
      <c r="T108" t="s">
        <v>196</v>
      </c>
    </row>
    <row r="109" spans="1:20" x14ac:dyDescent="0.2">
      <c r="A109">
        <v>566</v>
      </c>
      <c r="B109">
        <v>154</v>
      </c>
      <c r="C109">
        <v>22</v>
      </c>
      <c r="D109">
        <v>76</v>
      </c>
      <c r="E109">
        <v>84</v>
      </c>
      <c r="F109">
        <v>43</v>
      </c>
      <c r="G109">
        <v>14</v>
      </c>
      <c r="H109">
        <v>6100</v>
      </c>
      <c r="I109">
        <v>1583</v>
      </c>
      <c r="J109">
        <v>131</v>
      </c>
      <c r="K109">
        <v>743</v>
      </c>
      <c r="L109">
        <v>693</v>
      </c>
      <c r="M109">
        <v>300</v>
      </c>
      <c r="N109" t="s">
        <v>193</v>
      </c>
      <c r="O109" t="s">
        <v>194</v>
      </c>
      <c r="P109">
        <v>316</v>
      </c>
      <c r="Q109">
        <v>439</v>
      </c>
      <c r="R109">
        <v>10</v>
      </c>
      <c r="S109">
        <v>750</v>
      </c>
      <c r="T109" t="s">
        <v>193</v>
      </c>
    </row>
    <row r="110" spans="1:20" x14ac:dyDescent="0.2">
      <c r="A110">
        <v>641</v>
      </c>
      <c r="B110">
        <v>198</v>
      </c>
      <c r="C110">
        <v>31</v>
      </c>
      <c r="D110">
        <v>101</v>
      </c>
      <c r="E110">
        <v>108</v>
      </c>
      <c r="F110">
        <v>41</v>
      </c>
      <c r="G110">
        <v>5</v>
      </c>
      <c r="H110">
        <v>2129</v>
      </c>
      <c r="I110">
        <v>610</v>
      </c>
      <c r="J110">
        <v>92</v>
      </c>
      <c r="K110">
        <v>297</v>
      </c>
      <c r="L110">
        <v>319</v>
      </c>
      <c r="M110">
        <v>117</v>
      </c>
      <c r="N110" t="s">
        <v>193</v>
      </c>
      <c r="O110" t="s">
        <v>195</v>
      </c>
      <c r="P110">
        <v>269</v>
      </c>
      <c r="Q110">
        <v>17</v>
      </c>
      <c r="R110">
        <v>10</v>
      </c>
      <c r="S110">
        <v>1175</v>
      </c>
      <c r="T110" t="s">
        <v>193</v>
      </c>
    </row>
    <row r="111" spans="1:20" x14ac:dyDescent="0.2">
      <c r="A111">
        <v>215</v>
      </c>
      <c r="B111">
        <v>51</v>
      </c>
      <c r="C111">
        <v>4</v>
      </c>
      <c r="D111">
        <v>19</v>
      </c>
      <c r="E111">
        <v>18</v>
      </c>
      <c r="F111">
        <v>11</v>
      </c>
      <c r="G111">
        <v>1</v>
      </c>
      <c r="H111">
        <v>215</v>
      </c>
      <c r="I111">
        <v>51</v>
      </c>
      <c r="J111">
        <v>4</v>
      </c>
      <c r="K111">
        <v>19</v>
      </c>
      <c r="L111">
        <v>18</v>
      </c>
      <c r="M111">
        <v>11</v>
      </c>
      <c r="N111" t="s">
        <v>193</v>
      </c>
      <c r="O111" t="s">
        <v>195</v>
      </c>
      <c r="P111">
        <v>116</v>
      </c>
      <c r="Q111">
        <v>5</v>
      </c>
      <c r="R111">
        <v>12</v>
      </c>
      <c r="S111">
        <v>70</v>
      </c>
      <c r="T111" t="s">
        <v>193</v>
      </c>
    </row>
    <row r="112" spans="1:20" x14ac:dyDescent="0.2">
      <c r="A112">
        <v>441</v>
      </c>
      <c r="B112">
        <v>128</v>
      </c>
      <c r="C112">
        <v>16</v>
      </c>
      <c r="D112">
        <v>70</v>
      </c>
      <c r="E112">
        <v>73</v>
      </c>
      <c r="F112">
        <v>80</v>
      </c>
      <c r="G112">
        <v>14</v>
      </c>
      <c r="H112">
        <v>6675</v>
      </c>
      <c r="I112">
        <v>2095</v>
      </c>
      <c r="J112">
        <v>209</v>
      </c>
      <c r="K112">
        <v>1072</v>
      </c>
      <c r="L112">
        <v>1050</v>
      </c>
      <c r="M112">
        <v>695</v>
      </c>
      <c r="N112" t="s">
        <v>193</v>
      </c>
      <c r="O112" t="s">
        <v>194</v>
      </c>
      <c r="P112">
        <v>97</v>
      </c>
      <c r="Q112">
        <v>218</v>
      </c>
      <c r="R112">
        <v>16</v>
      </c>
      <c r="S112">
        <v>1500</v>
      </c>
      <c r="T112" t="s">
        <v>193</v>
      </c>
    </row>
    <row r="113" spans="1:20" x14ac:dyDescent="0.2">
      <c r="A113">
        <v>325</v>
      </c>
      <c r="B113">
        <v>76</v>
      </c>
      <c r="C113">
        <v>16</v>
      </c>
      <c r="D113">
        <v>33</v>
      </c>
      <c r="E113">
        <v>52</v>
      </c>
      <c r="F113">
        <v>37</v>
      </c>
      <c r="G113">
        <v>5</v>
      </c>
      <c r="H113">
        <v>1506</v>
      </c>
      <c r="I113">
        <v>351</v>
      </c>
      <c r="J113">
        <v>71</v>
      </c>
      <c r="K113">
        <v>195</v>
      </c>
      <c r="L113">
        <v>219</v>
      </c>
      <c r="M113">
        <v>214</v>
      </c>
      <c r="N113" t="s">
        <v>196</v>
      </c>
      <c r="O113" t="s">
        <v>194</v>
      </c>
      <c r="P113">
        <v>726</v>
      </c>
      <c r="Q113">
        <v>87</v>
      </c>
      <c r="R113">
        <v>3</v>
      </c>
      <c r="S113">
        <v>385</v>
      </c>
      <c r="T113" t="s">
        <v>193</v>
      </c>
    </row>
    <row r="114" spans="1:20" x14ac:dyDescent="0.2">
      <c r="A114">
        <v>490</v>
      </c>
      <c r="B114">
        <v>125</v>
      </c>
      <c r="C114">
        <v>24</v>
      </c>
      <c r="D114">
        <v>81</v>
      </c>
      <c r="E114">
        <v>105</v>
      </c>
      <c r="F114">
        <v>62</v>
      </c>
      <c r="G114">
        <v>13</v>
      </c>
      <c r="H114">
        <v>6063</v>
      </c>
      <c r="I114">
        <v>1646</v>
      </c>
      <c r="J114">
        <v>271</v>
      </c>
      <c r="K114">
        <v>847</v>
      </c>
      <c r="L114">
        <v>999</v>
      </c>
      <c r="M114">
        <v>680</v>
      </c>
      <c r="N114" t="s">
        <v>196</v>
      </c>
      <c r="O114" t="s">
        <v>195</v>
      </c>
      <c r="P114">
        <v>869</v>
      </c>
      <c r="Q114">
        <v>62</v>
      </c>
      <c r="R114">
        <v>8</v>
      </c>
      <c r="S114">
        <v>1925.5709999999999</v>
      </c>
      <c r="T114" t="s">
        <v>196</v>
      </c>
    </row>
    <row r="115" spans="1:20" x14ac:dyDescent="0.2">
      <c r="A115">
        <v>574</v>
      </c>
      <c r="B115">
        <v>152</v>
      </c>
      <c r="C115">
        <v>31</v>
      </c>
      <c r="D115">
        <v>91</v>
      </c>
      <c r="E115">
        <v>101</v>
      </c>
      <c r="F115">
        <v>64</v>
      </c>
      <c r="G115">
        <v>3</v>
      </c>
      <c r="H115">
        <v>985</v>
      </c>
      <c r="I115">
        <v>260</v>
      </c>
      <c r="J115">
        <v>53</v>
      </c>
      <c r="K115">
        <v>148</v>
      </c>
      <c r="L115">
        <v>173</v>
      </c>
      <c r="M115">
        <v>95</v>
      </c>
      <c r="N115" t="s">
        <v>196</v>
      </c>
      <c r="O115" t="s">
        <v>194</v>
      </c>
      <c r="P115">
        <v>1253</v>
      </c>
      <c r="Q115">
        <v>111</v>
      </c>
      <c r="R115">
        <v>11</v>
      </c>
      <c r="S115">
        <v>215</v>
      </c>
      <c r="T115" t="s">
        <v>196</v>
      </c>
    </row>
    <row r="116" spans="1:20" x14ac:dyDescent="0.2">
      <c r="A116">
        <v>284</v>
      </c>
      <c r="B116">
        <v>64</v>
      </c>
      <c r="C116">
        <v>14</v>
      </c>
      <c r="D116">
        <v>30</v>
      </c>
      <c r="E116">
        <v>42</v>
      </c>
      <c r="F116">
        <v>24</v>
      </c>
      <c r="G116">
        <v>18</v>
      </c>
      <c r="H116">
        <v>7023</v>
      </c>
      <c r="I116">
        <v>1925</v>
      </c>
      <c r="J116">
        <v>348</v>
      </c>
      <c r="K116">
        <v>986</v>
      </c>
      <c r="L116">
        <v>1239</v>
      </c>
      <c r="M116">
        <v>666</v>
      </c>
      <c r="N116" t="s">
        <v>196</v>
      </c>
      <c r="O116" t="s">
        <v>195</v>
      </c>
      <c r="P116">
        <v>96</v>
      </c>
      <c r="Q116">
        <v>4</v>
      </c>
      <c r="R116">
        <v>4</v>
      </c>
      <c r="S116" t="s">
        <v>197</v>
      </c>
      <c r="T116" t="s">
        <v>196</v>
      </c>
    </row>
    <row r="117" spans="1:20" x14ac:dyDescent="0.2">
      <c r="A117">
        <v>596</v>
      </c>
      <c r="B117">
        <v>171</v>
      </c>
      <c r="C117">
        <v>34</v>
      </c>
      <c r="D117">
        <v>91</v>
      </c>
      <c r="E117">
        <v>108</v>
      </c>
      <c r="F117">
        <v>52</v>
      </c>
      <c r="G117">
        <v>6</v>
      </c>
      <c r="H117">
        <v>2862</v>
      </c>
      <c r="I117">
        <v>728</v>
      </c>
      <c r="J117">
        <v>107</v>
      </c>
      <c r="K117">
        <v>361</v>
      </c>
      <c r="L117">
        <v>401</v>
      </c>
      <c r="M117">
        <v>224</v>
      </c>
      <c r="N117" t="s">
        <v>193</v>
      </c>
      <c r="O117" t="s">
        <v>194</v>
      </c>
      <c r="P117">
        <v>118</v>
      </c>
      <c r="Q117">
        <v>334</v>
      </c>
      <c r="R117">
        <v>21</v>
      </c>
      <c r="S117">
        <v>900</v>
      </c>
      <c r="T117" t="s">
        <v>193</v>
      </c>
    </row>
    <row r="118" spans="1:20" x14ac:dyDescent="0.2">
      <c r="A118">
        <v>472</v>
      </c>
      <c r="B118">
        <v>118</v>
      </c>
      <c r="C118">
        <v>12</v>
      </c>
      <c r="D118">
        <v>63</v>
      </c>
      <c r="E118">
        <v>54</v>
      </c>
      <c r="F118">
        <v>30</v>
      </c>
      <c r="G118">
        <v>4</v>
      </c>
      <c r="H118">
        <v>793</v>
      </c>
      <c r="I118">
        <v>187</v>
      </c>
      <c r="J118">
        <v>14</v>
      </c>
      <c r="K118">
        <v>102</v>
      </c>
      <c r="L118">
        <v>80</v>
      </c>
      <c r="M118">
        <v>50</v>
      </c>
      <c r="N118" t="s">
        <v>193</v>
      </c>
      <c r="O118" t="s">
        <v>194</v>
      </c>
      <c r="P118">
        <v>228</v>
      </c>
      <c r="Q118">
        <v>377</v>
      </c>
      <c r="R118">
        <v>26</v>
      </c>
      <c r="S118">
        <v>155</v>
      </c>
      <c r="T118" t="s">
        <v>193</v>
      </c>
    </row>
    <row r="119" spans="1:20" x14ac:dyDescent="0.2">
      <c r="A119">
        <v>283</v>
      </c>
      <c r="B119">
        <v>77</v>
      </c>
      <c r="C119">
        <v>14</v>
      </c>
      <c r="D119">
        <v>45</v>
      </c>
      <c r="E119">
        <v>47</v>
      </c>
      <c r="F119">
        <v>26</v>
      </c>
      <c r="G119">
        <v>16</v>
      </c>
      <c r="H119">
        <v>6840</v>
      </c>
      <c r="I119">
        <v>1910</v>
      </c>
      <c r="J119">
        <v>259</v>
      </c>
      <c r="K119">
        <v>915</v>
      </c>
      <c r="L119">
        <v>1067</v>
      </c>
      <c r="M119">
        <v>546</v>
      </c>
      <c r="N119" t="s">
        <v>193</v>
      </c>
      <c r="O119" t="s">
        <v>194</v>
      </c>
      <c r="P119">
        <v>144</v>
      </c>
      <c r="Q119">
        <v>6</v>
      </c>
      <c r="R119">
        <v>5</v>
      </c>
      <c r="S119">
        <v>700</v>
      </c>
      <c r="T119" t="s">
        <v>193</v>
      </c>
    </row>
    <row r="120" spans="1:20" x14ac:dyDescent="0.2">
      <c r="A120">
        <v>408</v>
      </c>
      <c r="B120">
        <v>94</v>
      </c>
      <c r="C120">
        <v>4</v>
      </c>
      <c r="D120">
        <v>42</v>
      </c>
      <c r="E120">
        <v>36</v>
      </c>
      <c r="F120">
        <v>66</v>
      </c>
      <c r="G120">
        <v>9</v>
      </c>
      <c r="H120">
        <v>3573</v>
      </c>
      <c r="I120">
        <v>866</v>
      </c>
      <c r="J120">
        <v>59</v>
      </c>
      <c r="K120">
        <v>429</v>
      </c>
      <c r="L120">
        <v>365</v>
      </c>
      <c r="M120">
        <v>410</v>
      </c>
      <c r="N120" t="s">
        <v>196</v>
      </c>
      <c r="O120" t="s">
        <v>194</v>
      </c>
      <c r="P120">
        <v>282</v>
      </c>
      <c r="Q120">
        <v>487</v>
      </c>
      <c r="R120">
        <v>19</v>
      </c>
      <c r="S120">
        <v>535</v>
      </c>
      <c r="T120" t="s">
        <v>196</v>
      </c>
    </row>
    <row r="121" spans="1:20" x14ac:dyDescent="0.2">
      <c r="A121">
        <v>327</v>
      </c>
      <c r="B121">
        <v>85</v>
      </c>
      <c r="C121">
        <v>3</v>
      </c>
      <c r="D121">
        <v>30</v>
      </c>
      <c r="E121">
        <v>44</v>
      </c>
      <c r="F121">
        <v>20</v>
      </c>
      <c r="G121">
        <v>8</v>
      </c>
      <c r="H121">
        <v>2140</v>
      </c>
      <c r="I121">
        <v>568</v>
      </c>
      <c r="J121">
        <v>16</v>
      </c>
      <c r="K121">
        <v>216</v>
      </c>
      <c r="L121">
        <v>208</v>
      </c>
      <c r="M121">
        <v>93</v>
      </c>
      <c r="N121" t="s">
        <v>193</v>
      </c>
      <c r="O121" t="s">
        <v>195</v>
      </c>
      <c r="P121">
        <v>91</v>
      </c>
      <c r="Q121">
        <v>185</v>
      </c>
      <c r="R121">
        <v>12</v>
      </c>
      <c r="S121">
        <v>362.5</v>
      </c>
      <c r="T121" t="s">
        <v>193</v>
      </c>
    </row>
    <row r="122" spans="1:20" x14ac:dyDescent="0.2">
      <c r="A122">
        <v>370</v>
      </c>
      <c r="B122">
        <v>96</v>
      </c>
      <c r="C122">
        <v>21</v>
      </c>
      <c r="D122">
        <v>49</v>
      </c>
      <c r="E122">
        <v>46</v>
      </c>
      <c r="F122">
        <v>60</v>
      </c>
      <c r="G122">
        <v>15</v>
      </c>
      <c r="H122">
        <v>6986</v>
      </c>
      <c r="I122">
        <v>1972</v>
      </c>
      <c r="J122">
        <v>231</v>
      </c>
      <c r="K122">
        <v>1070</v>
      </c>
      <c r="L122">
        <v>955</v>
      </c>
      <c r="M122">
        <v>921</v>
      </c>
      <c r="N122" t="s">
        <v>196</v>
      </c>
      <c r="O122" t="s">
        <v>195</v>
      </c>
      <c r="P122">
        <v>137</v>
      </c>
      <c r="Q122">
        <v>5</v>
      </c>
      <c r="R122">
        <v>9</v>
      </c>
      <c r="S122">
        <v>733.33299999999997</v>
      </c>
      <c r="T122" t="s">
        <v>196</v>
      </c>
    </row>
    <row r="123" spans="1:20" x14ac:dyDescent="0.2">
      <c r="A123">
        <v>354</v>
      </c>
      <c r="B123">
        <v>77</v>
      </c>
      <c r="C123">
        <v>16</v>
      </c>
      <c r="D123">
        <v>36</v>
      </c>
      <c r="E123">
        <v>55</v>
      </c>
      <c r="F123">
        <v>41</v>
      </c>
      <c r="G123">
        <v>20</v>
      </c>
      <c r="H123">
        <v>8716</v>
      </c>
      <c r="I123">
        <v>2172</v>
      </c>
      <c r="J123">
        <v>384</v>
      </c>
      <c r="K123">
        <v>1172</v>
      </c>
      <c r="L123">
        <v>1267</v>
      </c>
      <c r="M123">
        <v>1057</v>
      </c>
      <c r="N123" t="s">
        <v>196</v>
      </c>
      <c r="O123" t="s">
        <v>194</v>
      </c>
      <c r="P123">
        <v>83</v>
      </c>
      <c r="Q123">
        <v>174</v>
      </c>
      <c r="R123">
        <v>16</v>
      </c>
      <c r="S123">
        <v>200</v>
      </c>
      <c r="T123" t="s">
        <v>196</v>
      </c>
    </row>
    <row r="124" spans="1:20" x14ac:dyDescent="0.2">
      <c r="A124">
        <v>539</v>
      </c>
      <c r="B124">
        <v>139</v>
      </c>
      <c r="C124">
        <v>5</v>
      </c>
      <c r="D124">
        <v>93</v>
      </c>
      <c r="E124">
        <v>58</v>
      </c>
      <c r="F124">
        <v>69</v>
      </c>
      <c r="G124">
        <v>5</v>
      </c>
      <c r="H124">
        <v>1469</v>
      </c>
      <c r="I124">
        <v>369</v>
      </c>
      <c r="J124">
        <v>12</v>
      </c>
      <c r="K124">
        <v>247</v>
      </c>
      <c r="L124">
        <v>126</v>
      </c>
      <c r="M124">
        <v>198</v>
      </c>
      <c r="N124" t="s">
        <v>193</v>
      </c>
      <c r="O124" t="s">
        <v>194</v>
      </c>
      <c r="P124">
        <v>462</v>
      </c>
      <c r="Q124">
        <v>9</v>
      </c>
      <c r="R124">
        <v>7</v>
      </c>
      <c r="S124">
        <v>400</v>
      </c>
      <c r="T124" t="s">
        <v>193</v>
      </c>
    </row>
    <row r="125" spans="1:20" x14ac:dyDescent="0.2">
      <c r="A125">
        <v>340</v>
      </c>
      <c r="B125">
        <v>84</v>
      </c>
      <c r="C125">
        <v>11</v>
      </c>
      <c r="D125">
        <v>62</v>
      </c>
      <c r="E125">
        <v>33</v>
      </c>
      <c r="F125">
        <v>47</v>
      </c>
      <c r="G125">
        <v>5</v>
      </c>
      <c r="H125">
        <v>1516</v>
      </c>
      <c r="I125">
        <v>376</v>
      </c>
      <c r="J125">
        <v>42</v>
      </c>
      <c r="K125">
        <v>284</v>
      </c>
      <c r="L125">
        <v>141</v>
      </c>
      <c r="M125">
        <v>219</v>
      </c>
      <c r="N125" t="s">
        <v>196</v>
      </c>
      <c r="O125" t="s">
        <v>195</v>
      </c>
      <c r="P125">
        <v>185</v>
      </c>
      <c r="Q125">
        <v>8</v>
      </c>
      <c r="R125">
        <v>4</v>
      </c>
      <c r="S125">
        <v>400</v>
      </c>
      <c r="T125" t="s">
        <v>193</v>
      </c>
    </row>
    <row r="126" spans="1:20" x14ac:dyDescent="0.2">
      <c r="A126">
        <v>510</v>
      </c>
      <c r="B126">
        <v>126</v>
      </c>
      <c r="C126">
        <v>2</v>
      </c>
      <c r="D126">
        <v>42</v>
      </c>
      <c r="E126">
        <v>44</v>
      </c>
      <c r="F126">
        <v>35</v>
      </c>
      <c r="G126">
        <v>11</v>
      </c>
      <c r="H126">
        <v>5562</v>
      </c>
      <c r="I126">
        <v>1578</v>
      </c>
      <c r="J126">
        <v>44</v>
      </c>
      <c r="K126">
        <v>703</v>
      </c>
      <c r="L126">
        <v>519</v>
      </c>
      <c r="M126">
        <v>256</v>
      </c>
      <c r="N126" t="s">
        <v>196</v>
      </c>
      <c r="O126" t="s">
        <v>194</v>
      </c>
      <c r="P126">
        <v>207</v>
      </c>
      <c r="Q126">
        <v>358</v>
      </c>
      <c r="R126">
        <v>20</v>
      </c>
      <c r="S126">
        <v>737.5</v>
      </c>
      <c r="T126" t="s">
        <v>196</v>
      </c>
    </row>
    <row r="127" spans="1:20" x14ac:dyDescent="0.2">
      <c r="A127">
        <v>315</v>
      </c>
      <c r="B127">
        <v>59</v>
      </c>
      <c r="C127">
        <v>16</v>
      </c>
      <c r="D127">
        <v>45</v>
      </c>
      <c r="E127">
        <v>36</v>
      </c>
      <c r="F127">
        <v>58</v>
      </c>
      <c r="G127">
        <v>13</v>
      </c>
      <c r="H127">
        <v>4677</v>
      </c>
      <c r="I127">
        <v>1051</v>
      </c>
      <c r="J127">
        <v>268</v>
      </c>
      <c r="K127">
        <v>681</v>
      </c>
      <c r="L127">
        <v>782</v>
      </c>
      <c r="M127">
        <v>697</v>
      </c>
      <c r="N127" t="s">
        <v>193</v>
      </c>
      <c r="O127" t="s">
        <v>194</v>
      </c>
      <c r="P127">
        <v>0</v>
      </c>
      <c r="Q127">
        <v>0</v>
      </c>
      <c r="R127">
        <v>0</v>
      </c>
      <c r="S127" t="s">
        <v>197</v>
      </c>
      <c r="T127" t="s">
        <v>193</v>
      </c>
    </row>
    <row r="128" spans="1:20" x14ac:dyDescent="0.2">
      <c r="A128">
        <v>282</v>
      </c>
      <c r="B128">
        <v>78</v>
      </c>
      <c r="C128">
        <v>13</v>
      </c>
      <c r="D128">
        <v>37</v>
      </c>
      <c r="E128">
        <v>51</v>
      </c>
      <c r="F128">
        <v>29</v>
      </c>
      <c r="G128">
        <v>5</v>
      </c>
      <c r="H128">
        <v>1649</v>
      </c>
      <c r="I128">
        <v>453</v>
      </c>
      <c r="J128">
        <v>73</v>
      </c>
      <c r="K128">
        <v>211</v>
      </c>
      <c r="L128">
        <v>280</v>
      </c>
      <c r="M128">
        <v>138</v>
      </c>
      <c r="N128" t="s">
        <v>193</v>
      </c>
      <c r="O128" t="s">
        <v>194</v>
      </c>
      <c r="P128">
        <v>670</v>
      </c>
      <c r="Q128">
        <v>57</v>
      </c>
      <c r="R128">
        <v>5</v>
      </c>
      <c r="S128">
        <v>500</v>
      </c>
      <c r="T128" t="s">
        <v>193</v>
      </c>
    </row>
    <row r="129" spans="1:20" x14ac:dyDescent="0.2">
      <c r="A129">
        <v>380</v>
      </c>
      <c r="B129">
        <v>120</v>
      </c>
      <c r="C129">
        <v>5</v>
      </c>
      <c r="D129">
        <v>54</v>
      </c>
      <c r="E129">
        <v>51</v>
      </c>
      <c r="F129">
        <v>31</v>
      </c>
      <c r="G129">
        <v>8</v>
      </c>
      <c r="H129">
        <v>3118</v>
      </c>
      <c r="I129">
        <v>900</v>
      </c>
      <c r="J129">
        <v>92</v>
      </c>
      <c r="K129">
        <v>444</v>
      </c>
      <c r="L129">
        <v>419</v>
      </c>
      <c r="M129">
        <v>240</v>
      </c>
      <c r="N129" t="s">
        <v>193</v>
      </c>
      <c r="O129" t="s">
        <v>194</v>
      </c>
      <c r="P129">
        <v>237</v>
      </c>
      <c r="Q129">
        <v>8</v>
      </c>
      <c r="R129">
        <v>1</v>
      </c>
      <c r="S129">
        <v>600</v>
      </c>
      <c r="T129" t="s">
        <v>193</v>
      </c>
    </row>
    <row r="130" spans="1:20" x14ac:dyDescent="0.2">
      <c r="A130">
        <v>584</v>
      </c>
      <c r="B130">
        <v>158</v>
      </c>
      <c r="C130">
        <v>15</v>
      </c>
      <c r="D130">
        <v>70</v>
      </c>
      <c r="E130">
        <v>84</v>
      </c>
      <c r="F130">
        <v>42</v>
      </c>
      <c r="G130">
        <v>5</v>
      </c>
      <c r="H130">
        <v>2358</v>
      </c>
      <c r="I130">
        <v>636</v>
      </c>
      <c r="J130">
        <v>58</v>
      </c>
      <c r="K130">
        <v>265</v>
      </c>
      <c r="L130">
        <v>316</v>
      </c>
      <c r="M130">
        <v>134</v>
      </c>
      <c r="N130" t="s">
        <v>196</v>
      </c>
      <c r="O130" t="s">
        <v>195</v>
      </c>
      <c r="P130">
        <v>331</v>
      </c>
      <c r="Q130">
        <v>20</v>
      </c>
      <c r="R130">
        <v>4</v>
      </c>
      <c r="S130">
        <v>662.5</v>
      </c>
      <c r="T130" t="s">
        <v>196</v>
      </c>
    </row>
    <row r="131" spans="1:20" x14ac:dyDescent="0.2">
      <c r="A131">
        <v>570</v>
      </c>
      <c r="B131">
        <v>169</v>
      </c>
      <c r="C131">
        <v>21</v>
      </c>
      <c r="D131">
        <v>72</v>
      </c>
      <c r="E131">
        <v>88</v>
      </c>
      <c r="F131">
        <v>38</v>
      </c>
      <c r="G131">
        <v>7</v>
      </c>
      <c r="H131">
        <v>3754</v>
      </c>
      <c r="I131">
        <v>1077</v>
      </c>
      <c r="J131">
        <v>140</v>
      </c>
      <c r="K131">
        <v>492</v>
      </c>
      <c r="L131">
        <v>589</v>
      </c>
      <c r="M131">
        <v>263</v>
      </c>
      <c r="N131" t="s">
        <v>193</v>
      </c>
      <c r="O131" t="s">
        <v>194</v>
      </c>
      <c r="P131">
        <v>295</v>
      </c>
      <c r="Q131">
        <v>15</v>
      </c>
      <c r="R131">
        <v>5</v>
      </c>
      <c r="S131">
        <v>950</v>
      </c>
      <c r="T131" t="s">
        <v>193</v>
      </c>
    </row>
    <row r="132" spans="1:20" x14ac:dyDescent="0.2">
      <c r="A132">
        <v>306</v>
      </c>
      <c r="B132">
        <v>104</v>
      </c>
      <c r="C132">
        <v>14</v>
      </c>
      <c r="D132">
        <v>50</v>
      </c>
      <c r="E132">
        <v>58</v>
      </c>
      <c r="F132">
        <v>25</v>
      </c>
      <c r="G132">
        <v>7</v>
      </c>
      <c r="H132">
        <v>2954</v>
      </c>
      <c r="I132">
        <v>822</v>
      </c>
      <c r="J132">
        <v>55</v>
      </c>
      <c r="K132">
        <v>313</v>
      </c>
      <c r="L132">
        <v>377</v>
      </c>
      <c r="M132">
        <v>187</v>
      </c>
      <c r="N132" t="s">
        <v>196</v>
      </c>
      <c r="O132" t="s">
        <v>195</v>
      </c>
      <c r="P132">
        <v>116</v>
      </c>
      <c r="Q132">
        <v>222</v>
      </c>
      <c r="R132">
        <v>15</v>
      </c>
      <c r="S132">
        <v>750</v>
      </c>
      <c r="T132" t="s">
        <v>196</v>
      </c>
    </row>
    <row r="133" spans="1:20" x14ac:dyDescent="0.2">
      <c r="A133">
        <v>220</v>
      </c>
      <c r="B133">
        <v>54</v>
      </c>
      <c r="C133">
        <v>10</v>
      </c>
      <c r="D133">
        <v>30</v>
      </c>
      <c r="E133">
        <v>39</v>
      </c>
      <c r="F133">
        <v>31</v>
      </c>
      <c r="G133">
        <v>5</v>
      </c>
      <c r="H133">
        <v>1185</v>
      </c>
      <c r="I133">
        <v>299</v>
      </c>
      <c r="J133">
        <v>40</v>
      </c>
      <c r="K133">
        <v>145</v>
      </c>
      <c r="L133">
        <v>154</v>
      </c>
      <c r="M133">
        <v>128</v>
      </c>
      <c r="N133" t="s">
        <v>196</v>
      </c>
      <c r="O133" t="s">
        <v>195</v>
      </c>
      <c r="P133">
        <v>50</v>
      </c>
      <c r="Q133">
        <v>136</v>
      </c>
      <c r="R133">
        <v>20</v>
      </c>
      <c r="S133">
        <v>297.5</v>
      </c>
      <c r="T133" t="s">
        <v>196</v>
      </c>
    </row>
    <row r="134" spans="1:20" x14ac:dyDescent="0.2">
      <c r="A134">
        <v>278</v>
      </c>
      <c r="B134">
        <v>70</v>
      </c>
      <c r="C134">
        <v>7</v>
      </c>
      <c r="D134">
        <v>22</v>
      </c>
      <c r="E134">
        <v>37</v>
      </c>
      <c r="F134">
        <v>18</v>
      </c>
      <c r="G134">
        <v>18</v>
      </c>
      <c r="H134">
        <v>7186</v>
      </c>
      <c r="I134">
        <v>2081</v>
      </c>
      <c r="J134">
        <v>190</v>
      </c>
      <c r="K134">
        <v>935</v>
      </c>
      <c r="L134">
        <v>1088</v>
      </c>
      <c r="M134">
        <v>643</v>
      </c>
      <c r="N134" t="s">
        <v>193</v>
      </c>
      <c r="O134" t="s">
        <v>194</v>
      </c>
      <c r="P134">
        <v>0</v>
      </c>
      <c r="Q134">
        <v>0</v>
      </c>
      <c r="R134">
        <v>0</v>
      </c>
      <c r="S134">
        <v>325</v>
      </c>
      <c r="T134" t="s">
        <v>193</v>
      </c>
    </row>
    <row r="135" spans="1:20" x14ac:dyDescent="0.2">
      <c r="A135">
        <v>445</v>
      </c>
      <c r="B135">
        <v>99</v>
      </c>
      <c r="C135">
        <v>1</v>
      </c>
      <c r="D135">
        <v>46</v>
      </c>
      <c r="E135">
        <v>24</v>
      </c>
      <c r="F135">
        <v>29</v>
      </c>
      <c r="G135">
        <v>4</v>
      </c>
      <c r="H135">
        <v>618</v>
      </c>
      <c r="I135">
        <v>129</v>
      </c>
      <c r="J135">
        <v>1</v>
      </c>
      <c r="K135">
        <v>72</v>
      </c>
      <c r="L135">
        <v>31</v>
      </c>
      <c r="M135">
        <v>48</v>
      </c>
      <c r="N135" t="s">
        <v>193</v>
      </c>
      <c r="O135" t="s">
        <v>194</v>
      </c>
      <c r="P135">
        <v>278</v>
      </c>
      <c r="Q135">
        <v>415</v>
      </c>
      <c r="R135">
        <v>16</v>
      </c>
      <c r="S135">
        <v>87.5</v>
      </c>
      <c r="T135" t="s">
        <v>193</v>
      </c>
    </row>
    <row r="136" spans="1:20" x14ac:dyDescent="0.2">
      <c r="A136">
        <v>143</v>
      </c>
      <c r="B136">
        <v>39</v>
      </c>
      <c r="C136">
        <v>5</v>
      </c>
      <c r="D136">
        <v>18</v>
      </c>
      <c r="E136">
        <v>30</v>
      </c>
      <c r="F136">
        <v>15</v>
      </c>
      <c r="G136">
        <v>9</v>
      </c>
      <c r="H136">
        <v>639</v>
      </c>
      <c r="I136">
        <v>151</v>
      </c>
      <c r="J136">
        <v>16</v>
      </c>
      <c r="K136">
        <v>80</v>
      </c>
      <c r="L136">
        <v>97</v>
      </c>
      <c r="M136">
        <v>61</v>
      </c>
      <c r="N136" t="s">
        <v>196</v>
      </c>
      <c r="O136" t="s">
        <v>194</v>
      </c>
      <c r="P136">
        <v>138</v>
      </c>
      <c r="Q136">
        <v>15</v>
      </c>
      <c r="R136">
        <v>1</v>
      </c>
      <c r="S136">
        <v>175</v>
      </c>
      <c r="T136" t="s">
        <v>196</v>
      </c>
    </row>
    <row r="137" spans="1:20" x14ac:dyDescent="0.2">
      <c r="A137">
        <v>185</v>
      </c>
      <c r="B137">
        <v>40</v>
      </c>
      <c r="C137">
        <v>4</v>
      </c>
      <c r="D137">
        <v>23</v>
      </c>
      <c r="E137">
        <v>11</v>
      </c>
      <c r="F137">
        <v>18</v>
      </c>
      <c r="G137">
        <v>3</v>
      </c>
      <c r="H137">
        <v>524</v>
      </c>
      <c r="I137">
        <v>125</v>
      </c>
      <c r="J137">
        <v>7</v>
      </c>
      <c r="K137">
        <v>58</v>
      </c>
      <c r="L137">
        <v>37</v>
      </c>
      <c r="M137">
        <v>47</v>
      </c>
      <c r="N137" t="s">
        <v>196</v>
      </c>
      <c r="O137" t="s">
        <v>195</v>
      </c>
      <c r="P137">
        <v>97</v>
      </c>
      <c r="Q137">
        <v>2</v>
      </c>
      <c r="R137">
        <v>2</v>
      </c>
      <c r="S137">
        <v>90</v>
      </c>
      <c r="T137" t="s">
        <v>196</v>
      </c>
    </row>
    <row r="138" spans="1:20" x14ac:dyDescent="0.2">
      <c r="A138">
        <v>589</v>
      </c>
      <c r="B138">
        <v>170</v>
      </c>
      <c r="C138">
        <v>40</v>
      </c>
      <c r="D138">
        <v>107</v>
      </c>
      <c r="E138">
        <v>108</v>
      </c>
      <c r="F138">
        <v>69</v>
      </c>
      <c r="G138">
        <v>6</v>
      </c>
      <c r="H138">
        <v>2325</v>
      </c>
      <c r="I138">
        <v>634</v>
      </c>
      <c r="J138">
        <v>128</v>
      </c>
      <c r="K138">
        <v>371</v>
      </c>
      <c r="L138">
        <v>376</v>
      </c>
      <c r="M138">
        <v>238</v>
      </c>
      <c r="N138" t="s">
        <v>193</v>
      </c>
      <c r="O138" t="s">
        <v>195</v>
      </c>
      <c r="P138">
        <v>368</v>
      </c>
      <c r="Q138">
        <v>20</v>
      </c>
      <c r="R138">
        <v>3</v>
      </c>
      <c r="S138">
        <v>1237.5</v>
      </c>
      <c r="T138" t="s">
        <v>193</v>
      </c>
    </row>
    <row r="139" spans="1:20" x14ac:dyDescent="0.2">
      <c r="A139">
        <v>343</v>
      </c>
      <c r="B139">
        <v>103</v>
      </c>
      <c r="C139">
        <v>6</v>
      </c>
      <c r="D139">
        <v>48</v>
      </c>
      <c r="E139">
        <v>36</v>
      </c>
      <c r="F139">
        <v>40</v>
      </c>
      <c r="G139">
        <v>15</v>
      </c>
      <c r="H139">
        <v>4338</v>
      </c>
      <c r="I139">
        <v>1193</v>
      </c>
      <c r="J139">
        <v>70</v>
      </c>
      <c r="K139">
        <v>581</v>
      </c>
      <c r="L139">
        <v>421</v>
      </c>
      <c r="M139">
        <v>325</v>
      </c>
      <c r="N139" t="s">
        <v>193</v>
      </c>
      <c r="O139" t="s">
        <v>195</v>
      </c>
      <c r="P139">
        <v>211</v>
      </c>
      <c r="Q139">
        <v>56</v>
      </c>
      <c r="R139">
        <v>13</v>
      </c>
      <c r="S139">
        <v>430</v>
      </c>
      <c r="T139" t="s">
        <v>193</v>
      </c>
    </row>
    <row r="140" spans="1:20" x14ac:dyDescent="0.2">
      <c r="A140">
        <v>284</v>
      </c>
      <c r="B140">
        <v>69</v>
      </c>
      <c r="C140">
        <v>1</v>
      </c>
      <c r="D140">
        <v>33</v>
      </c>
      <c r="E140">
        <v>18</v>
      </c>
      <c r="F140">
        <v>25</v>
      </c>
      <c r="G140">
        <v>5</v>
      </c>
      <c r="H140">
        <v>1407</v>
      </c>
      <c r="I140">
        <v>361</v>
      </c>
      <c r="J140">
        <v>6</v>
      </c>
      <c r="K140">
        <v>139</v>
      </c>
      <c r="L140">
        <v>98</v>
      </c>
      <c r="M140">
        <v>111</v>
      </c>
      <c r="N140" t="s">
        <v>193</v>
      </c>
      <c r="O140" t="s">
        <v>195</v>
      </c>
      <c r="P140">
        <v>122</v>
      </c>
      <c r="Q140">
        <v>140</v>
      </c>
      <c r="R140">
        <v>5</v>
      </c>
      <c r="S140" t="s">
        <v>197</v>
      </c>
      <c r="T140" t="s">
        <v>196</v>
      </c>
    </row>
    <row r="141" spans="1:20" x14ac:dyDescent="0.2">
      <c r="A141">
        <v>438</v>
      </c>
      <c r="B141">
        <v>103</v>
      </c>
      <c r="C141">
        <v>2</v>
      </c>
      <c r="D141">
        <v>65</v>
      </c>
      <c r="E141">
        <v>32</v>
      </c>
      <c r="F141">
        <v>71</v>
      </c>
      <c r="G141">
        <v>2</v>
      </c>
      <c r="H141">
        <v>440</v>
      </c>
      <c r="I141">
        <v>103</v>
      </c>
      <c r="J141">
        <v>2</v>
      </c>
      <c r="K141">
        <v>67</v>
      </c>
      <c r="L141">
        <v>32</v>
      </c>
      <c r="M141">
        <v>71</v>
      </c>
      <c r="N141" t="s">
        <v>193</v>
      </c>
      <c r="O141" t="s">
        <v>194</v>
      </c>
      <c r="P141">
        <v>276</v>
      </c>
      <c r="Q141">
        <v>7</v>
      </c>
      <c r="R141">
        <v>9</v>
      </c>
      <c r="S141">
        <v>100</v>
      </c>
      <c r="T141" t="s">
        <v>196</v>
      </c>
    </row>
    <row r="142" spans="1:20" x14ac:dyDescent="0.2">
      <c r="A142">
        <v>600</v>
      </c>
      <c r="B142">
        <v>144</v>
      </c>
      <c r="C142">
        <v>33</v>
      </c>
      <c r="D142">
        <v>85</v>
      </c>
      <c r="E142">
        <v>117</v>
      </c>
      <c r="F142">
        <v>65</v>
      </c>
      <c r="G142">
        <v>2</v>
      </c>
      <c r="H142">
        <v>696</v>
      </c>
      <c r="I142">
        <v>173</v>
      </c>
      <c r="J142">
        <v>38</v>
      </c>
      <c r="K142">
        <v>101</v>
      </c>
      <c r="L142">
        <v>130</v>
      </c>
      <c r="M142">
        <v>69</v>
      </c>
      <c r="N142" t="s">
        <v>193</v>
      </c>
      <c r="O142" t="s">
        <v>194</v>
      </c>
      <c r="P142">
        <v>319</v>
      </c>
      <c r="Q142">
        <v>4</v>
      </c>
      <c r="R142">
        <v>14</v>
      </c>
      <c r="S142">
        <v>165</v>
      </c>
      <c r="T142" t="s">
        <v>193</v>
      </c>
    </row>
    <row r="143" spans="1:20" x14ac:dyDescent="0.2">
      <c r="A143">
        <v>663</v>
      </c>
      <c r="B143">
        <v>200</v>
      </c>
      <c r="C143">
        <v>29</v>
      </c>
      <c r="D143">
        <v>108</v>
      </c>
      <c r="E143">
        <v>121</v>
      </c>
      <c r="F143">
        <v>32</v>
      </c>
      <c r="G143">
        <v>4</v>
      </c>
      <c r="H143">
        <v>1447</v>
      </c>
      <c r="I143">
        <v>404</v>
      </c>
      <c r="J143">
        <v>57</v>
      </c>
      <c r="K143">
        <v>210</v>
      </c>
      <c r="L143">
        <v>222</v>
      </c>
      <c r="M143">
        <v>68</v>
      </c>
      <c r="N143" t="s">
        <v>193</v>
      </c>
      <c r="O143" t="s">
        <v>195</v>
      </c>
      <c r="P143">
        <v>241</v>
      </c>
      <c r="Q143">
        <v>8</v>
      </c>
      <c r="R143">
        <v>6</v>
      </c>
      <c r="S143">
        <v>250</v>
      </c>
      <c r="T143" t="s">
        <v>193</v>
      </c>
    </row>
    <row r="144" spans="1:20" x14ac:dyDescent="0.2">
      <c r="A144">
        <v>232</v>
      </c>
      <c r="B144">
        <v>55</v>
      </c>
      <c r="C144">
        <v>9</v>
      </c>
      <c r="D144">
        <v>34</v>
      </c>
      <c r="E144">
        <v>23</v>
      </c>
      <c r="F144">
        <v>45</v>
      </c>
      <c r="G144">
        <v>12</v>
      </c>
      <c r="H144">
        <v>4405</v>
      </c>
      <c r="I144">
        <v>1213</v>
      </c>
      <c r="J144">
        <v>194</v>
      </c>
      <c r="K144">
        <v>702</v>
      </c>
      <c r="L144">
        <v>705</v>
      </c>
      <c r="M144">
        <v>625</v>
      </c>
      <c r="N144" t="s">
        <v>196</v>
      </c>
      <c r="O144" t="s">
        <v>195</v>
      </c>
      <c r="P144">
        <v>623</v>
      </c>
      <c r="Q144">
        <v>35</v>
      </c>
      <c r="R144">
        <v>3</v>
      </c>
      <c r="S144">
        <v>1300</v>
      </c>
      <c r="T144" t="s">
        <v>196</v>
      </c>
    </row>
    <row r="145" spans="1:20" x14ac:dyDescent="0.2">
      <c r="A145">
        <v>479</v>
      </c>
      <c r="B145">
        <v>133</v>
      </c>
      <c r="C145">
        <v>10</v>
      </c>
      <c r="D145">
        <v>48</v>
      </c>
      <c r="E145">
        <v>72</v>
      </c>
      <c r="F145">
        <v>55</v>
      </c>
      <c r="G145">
        <v>17</v>
      </c>
      <c r="H145">
        <v>7472</v>
      </c>
      <c r="I145">
        <v>2147</v>
      </c>
      <c r="J145">
        <v>153</v>
      </c>
      <c r="K145">
        <v>980</v>
      </c>
      <c r="L145">
        <v>1032</v>
      </c>
      <c r="M145">
        <v>854</v>
      </c>
      <c r="N145" t="s">
        <v>196</v>
      </c>
      <c r="O145" t="s">
        <v>194</v>
      </c>
      <c r="P145">
        <v>237</v>
      </c>
      <c r="Q145">
        <v>5</v>
      </c>
      <c r="R145">
        <v>4</v>
      </c>
      <c r="S145">
        <v>773.33299999999997</v>
      </c>
      <c r="T145" t="s">
        <v>196</v>
      </c>
    </row>
    <row r="146" spans="1:20" x14ac:dyDescent="0.2">
      <c r="A146">
        <v>209</v>
      </c>
      <c r="B146">
        <v>45</v>
      </c>
      <c r="C146">
        <v>0</v>
      </c>
      <c r="D146">
        <v>38</v>
      </c>
      <c r="E146">
        <v>19</v>
      </c>
      <c r="F146">
        <v>42</v>
      </c>
      <c r="G146">
        <v>10</v>
      </c>
      <c r="H146">
        <v>3859</v>
      </c>
      <c r="I146">
        <v>916</v>
      </c>
      <c r="J146">
        <v>23</v>
      </c>
      <c r="K146">
        <v>557</v>
      </c>
      <c r="L146">
        <v>279</v>
      </c>
      <c r="M146">
        <v>478</v>
      </c>
      <c r="N146" t="s">
        <v>193</v>
      </c>
      <c r="O146" t="s">
        <v>194</v>
      </c>
      <c r="P146">
        <v>132</v>
      </c>
      <c r="Q146">
        <v>205</v>
      </c>
      <c r="R146">
        <v>5</v>
      </c>
      <c r="S146" t="s">
        <v>197</v>
      </c>
      <c r="T146" t="s">
        <v>193</v>
      </c>
    </row>
    <row r="147" spans="1:20" x14ac:dyDescent="0.2">
      <c r="A147">
        <v>528</v>
      </c>
      <c r="B147">
        <v>132</v>
      </c>
      <c r="C147">
        <v>21</v>
      </c>
      <c r="D147">
        <v>61</v>
      </c>
      <c r="E147">
        <v>74</v>
      </c>
      <c r="F147">
        <v>41</v>
      </c>
      <c r="G147">
        <v>6</v>
      </c>
      <c r="H147">
        <v>2641</v>
      </c>
      <c r="I147">
        <v>671</v>
      </c>
      <c r="J147">
        <v>97</v>
      </c>
      <c r="K147">
        <v>273</v>
      </c>
      <c r="L147">
        <v>383</v>
      </c>
      <c r="M147">
        <v>226</v>
      </c>
      <c r="N147" t="s">
        <v>196</v>
      </c>
      <c r="O147" t="s">
        <v>195</v>
      </c>
      <c r="P147">
        <v>885</v>
      </c>
      <c r="Q147">
        <v>105</v>
      </c>
      <c r="R147">
        <v>8</v>
      </c>
      <c r="S147">
        <v>1008.333</v>
      </c>
      <c r="T147" t="s">
        <v>196</v>
      </c>
    </row>
    <row r="148" spans="1:20" x14ac:dyDescent="0.2">
      <c r="A148">
        <v>160</v>
      </c>
      <c r="B148">
        <v>39</v>
      </c>
      <c r="C148">
        <v>8</v>
      </c>
      <c r="D148">
        <v>18</v>
      </c>
      <c r="E148">
        <v>31</v>
      </c>
      <c r="F148">
        <v>22</v>
      </c>
      <c r="G148">
        <v>14</v>
      </c>
      <c r="H148">
        <v>2128</v>
      </c>
      <c r="I148">
        <v>543</v>
      </c>
      <c r="J148">
        <v>56</v>
      </c>
      <c r="K148">
        <v>304</v>
      </c>
      <c r="L148">
        <v>268</v>
      </c>
      <c r="M148">
        <v>298</v>
      </c>
      <c r="N148" t="s">
        <v>193</v>
      </c>
      <c r="O148" t="s">
        <v>195</v>
      </c>
      <c r="P148">
        <v>33</v>
      </c>
      <c r="Q148">
        <v>3</v>
      </c>
      <c r="R148">
        <v>0</v>
      </c>
      <c r="S148">
        <v>275</v>
      </c>
      <c r="T148" t="s">
        <v>193</v>
      </c>
    </row>
    <row r="149" spans="1:20" x14ac:dyDescent="0.2">
      <c r="A149">
        <v>599</v>
      </c>
      <c r="B149">
        <v>183</v>
      </c>
      <c r="C149">
        <v>10</v>
      </c>
      <c r="D149">
        <v>80</v>
      </c>
      <c r="E149">
        <v>74</v>
      </c>
      <c r="F149">
        <v>32</v>
      </c>
      <c r="G149">
        <v>5</v>
      </c>
      <c r="H149">
        <v>2482</v>
      </c>
      <c r="I149">
        <v>715</v>
      </c>
      <c r="J149">
        <v>27</v>
      </c>
      <c r="K149">
        <v>330</v>
      </c>
      <c r="L149">
        <v>326</v>
      </c>
      <c r="M149">
        <v>158</v>
      </c>
      <c r="N149" t="s">
        <v>193</v>
      </c>
      <c r="O149" t="s">
        <v>195</v>
      </c>
      <c r="P149">
        <v>231</v>
      </c>
      <c r="Q149">
        <v>374</v>
      </c>
      <c r="R149">
        <v>18</v>
      </c>
      <c r="S149">
        <v>775</v>
      </c>
      <c r="T149" t="s">
        <v>193</v>
      </c>
    </row>
    <row r="150" spans="1:20" x14ac:dyDescent="0.2">
      <c r="A150">
        <v>497</v>
      </c>
      <c r="B150">
        <v>136</v>
      </c>
      <c r="C150">
        <v>7</v>
      </c>
      <c r="D150">
        <v>58</v>
      </c>
      <c r="E150">
        <v>38</v>
      </c>
      <c r="F150">
        <v>26</v>
      </c>
      <c r="G150">
        <v>11</v>
      </c>
      <c r="H150">
        <v>3871</v>
      </c>
      <c r="I150">
        <v>1066</v>
      </c>
      <c r="J150">
        <v>40</v>
      </c>
      <c r="K150">
        <v>450</v>
      </c>
      <c r="L150">
        <v>367</v>
      </c>
      <c r="M150">
        <v>241</v>
      </c>
      <c r="N150" t="s">
        <v>193</v>
      </c>
      <c r="O150" t="s">
        <v>195</v>
      </c>
      <c r="P150">
        <v>304</v>
      </c>
      <c r="Q150">
        <v>347</v>
      </c>
      <c r="R150">
        <v>10</v>
      </c>
      <c r="S150">
        <v>850</v>
      </c>
      <c r="T150" t="s">
        <v>193</v>
      </c>
    </row>
    <row r="151" spans="1:20" x14ac:dyDescent="0.2">
      <c r="A151">
        <v>210</v>
      </c>
      <c r="B151">
        <v>70</v>
      </c>
      <c r="C151">
        <v>13</v>
      </c>
      <c r="D151">
        <v>32</v>
      </c>
      <c r="E151">
        <v>51</v>
      </c>
      <c r="F151">
        <v>28</v>
      </c>
      <c r="G151">
        <v>15</v>
      </c>
      <c r="H151">
        <v>4040</v>
      </c>
      <c r="I151">
        <v>1130</v>
      </c>
      <c r="J151">
        <v>97</v>
      </c>
      <c r="K151">
        <v>544</v>
      </c>
      <c r="L151">
        <v>462</v>
      </c>
      <c r="M151">
        <v>551</v>
      </c>
      <c r="N151" t="s">
        <v>193</v>
      </c>
      <c r="O151" t="s">
        <v>195</v>
      </c>
      <c r="P151">
        <v>0</v>
      </c>
      <c r="Q151">
        <v>0</v>
      </c>
      <c r="R151">
        <v>0</v>
      </c>
      <c r="S151">
        <v>365</v>
      </c>
      <c r="T151" t="s">
        <v>193</v>
      </c>
    </row>
    <row r="152" spans="1:20" x14ac:dyDescent="0.2">
      <c r="A152">
        <v>225</v>
      </c>
      <c r="B152">
        <v>61</v>
      </c>
      <c r="C152">
        <v>5</v>
      </c>
      <c r="D152">
        <v>32</v>
      </c>
      <c r="E152">
        <v>26</v>
      </c>
      <c r="F152">
        <v>26</v>
      </c>
      <c r="G152">
        <v>11</v>
      </c>
      <c r="H152">
        <v>1568</v>
      </c>
      <c r="I152">
        <v>408</v>
      </c>
      <c r="J152">
        <v>25</v>
      </c>
      <c r="K152">
        <v>202</v>
      </c>
      <c r="L152">
        <v>185</v>
      </c>
      <c r="M152">
        <v>257</v>
      </c>
      <c r="N152" t="s">
        <v>193</v>
      </c>
      <c r="O152" t="s">
        <v>194</v>
      </c>
      <c r="P152">
        <v>132</v>
      </c>
      <c r="Q152">
        <v>9</v>
      </c>
      <c r="R152">
        <v>0</v>
      </c>
      <c r="S152" t="s">
        <v>197</v>
      </c>
      <c r="T152" t="s">
        <v>193</v>
      </c>
    </row>
    <row r="153" spans="1:20" x14ac:dyDescent="0.2">
      <c r="A153">
        <v>151</v>
      </c>
      <c r="B153">
        <v>41</v>
      </c>
      <c r="C153">
        <v>4</v>
      </c>
      <c r="D153">
        <v>26</v>
      </c>
      <c r="E153">
        <v>21</v>
      </c>
      <c r="F153">
        <v>19</v>
      </c>
      <c r="G153">
        <v>2</v>
      </c>
      <c r="H153">
        <v>288</v>
      </c>
      <c r="I153">
        <v>68</v>
      </c>
      <c r="J153">
        <v>9</v>
      </c>
      <c r="K153">
        <v>45</v>
      </c>
      <c r="L153">
        <v>39</v>
      </c>
      <c r="M153">
        <v>35</v>
      </c>
      <c r="N153" t="s">
        <v>193</v>
      </c>
      <c r="O153" t="s">
        <v>194</v>
      </c>
      <c r="P153">
        <v>28</v>
      </c>
      <c r="Q153">
        <v>56</v>
      </c>
      <c r="R153">
        <v>2</v>
      </c>
      <c r="S153">
        <v>95</v>
      </c>
      <c r="T153" t="s">
        <v>193</v>
      </c>
    </row>
    <row r="154" spans="1:20" x14ac:dyDescent="0.2">
      <c r="A154">
        <v>278</v>
      </c>
      <c r="B154">
        <v>86</v>
      </c>
      <c r="C154">
        <v>4</v>
      </c>
      <c r="D154">
        <v>33</v>
      </c>
      <c r="E154">
        <v>38</v>
      </c>
      <c r="F154">
        <v>45</v>
      </c>
      <c r="G154">
        <v>1</v>
      </c>
      <c r="H154">
        <v>278</v>
      </c>
      <c r="I154">
        <v>86</v>
      </c>
      <c r="J154">
        <v>4</v>
      </c>
      <c r="K154">
        <v>33</v>
      </c>
      <c r="L154">
        <v>38</v>
      </c>
      <c r="M154">
        <v>45</v>
      </c>
      <c r="N154" t="s">
        <v>196</v>
      </c>
      <c r="O154" t="s">
        <v>194</v>
      </c>
      <c r="P154">
        <v>102</v>
      </c>
      <c r="Q154">
        <v>4</v>
      </c>
      <c r="R154">
        <v>2</v>
      </c>
      <c r="S154">
        <v>110</v>
      </c>
      <c r="T154" t="s">
        <v>196</v>
      </c>
    </row>
    <row r="155" spans="1:20" x14ac:dyDescent="0.2">
      <c r="A155">
        <v>341</v>
      </c>
      <c r="B155">
        <v>95</v>
      </c>
      <c r="C155">
        <v>6</v>
      </c>
      <c r="D155">
        <v>48</v>
      </c>
      <c r="E155">
        <v>42</v>
      </c>
      <c r="F155">
        <v>20</v>
      </c>
      <c r="G155">
        <v>10</v>
      </c>
      <c r="H155">
        <v>2964</v>
      </c>
      <c r="I155">
        <v>808</v>
      </c>
      <c r="J155">
        <v>81</v>
      </c>
      <c r="K155">
        <v>379</v>
      </c>
      <c r="L155">
        <v>428</v>
      </c>
      <c r="M155">
        <v>221</v>
      </c>
      <c r="N155" t="s">
        <v>196</v>
      </c>
      <c r="O155" t="s">
        <v>194</v>
      </c>
      <c r="P155">
        <v>158</v>
      </c>
      <c r="Q155">
        <v>4</v>
      </c>
      <c r="R155">
        <v>5</v>
      </c>
      <c r="S155">
        <v>100</v>
      </c>
      <c r="T155" t="s">
        <v>196</v>
      </c>
    </row>
    <row r="156" spans="1:20" x14ac:dyDescent="0.2">
      <c r="A156">
        <v>537</v>
      </c>
      <c r="B156">
        <v>147</v>
      </c>
      <c r="C156">
        <v>23</v>
      </c>
      <c r="D156">
        <v>58</v>
      </c>
      <c r="E156">
        <v>88</v>
      </c>
      <c r="F156">
        <v>47</v>
      </c>
      <c r="G156">
        <v>10</v>
      </c>
      <c r="H156">
        <v>2744</v>
      </c>
      <c r="I156">
        <v>730</v>
      </c>
      <c r="J156">
        <v>97</v>
      </c>
      <c r="K156">
        <v>302</v>
      </c>
      <c r="L156">
        <v>351</v>
      </c>
      <c r="M156">
        <v>174</v>
      </c>
      <c r="N156" t="s">
        <v>196</v>
      </c>
      <c r="O156" t="s">
        <v>195</v>
      </c>
      <c r="P156">
        <v>92</v>
      </c>
      <c r="Q156">
        <v>257</v>
      </c>
      <c r="R156">
        <v>20</v>
      </c>
      <c r="S156">
        <v>277.5</v>
      </c>
      <c r="T156" t="s">
        <v>196</v>
      </c>
    </row>
    <row r="157" spans="1:20" x14ac:dyDescent="0.2">
      <c r="A157">
        <v>399</v>
      </c>
      <c r="B157">
        <v>102</v>
      </c>
      <c r="C157">
        <v>3</v>
      </c>
      <c r="D157">
        <v>56</v>
      </c>
      <c r="E157">
        <v>34</v>
      </c>
      <c r="F157">
        <v>34</v>
      </c>
      <c r="G157">
        <v>5</v>
      </c>
      <c r="H157">
        <v>670</v>
      </c>
      <c r="I157">
        <v>167</v>
      </c>
      <c r="J157">
        <v>4</v>
      </c>
      <c r="K157">
        <v>89</v>
      </c>
      <c r="L157">
        <v>48</v>
      </c>
      <c r="M157">
        <v>54</v>
      </c>
      <c r="N157" t="s">
        <v>193</v>
      </c>
      <c r="O157" t="s">
        <v>194</v>
      </c>
      <c r="P157">
        <v>211</v>
      </c>
      <c r="Q157">
        <v>9</v>
      </c>
      <c r="R157">
        <v>3</v>
      </c>
      <c r="S157">
        <v>80</v>
      </c>
      <c r="T157" t="s">
        <v>193</v>
      </c>
    </row>
    <row r="158" spans="1:20" x14ac:dyDescent="0.2">
      <c r="A158">
        <v>309</v>
      </c>
      <c r="B158">
        <v>94</v>
      </c>
      <c r="C158">
        <v>5</v>
      </c>
      <c r="D158">
        <v>37</v>
      </c>
      <c r="E158">
        <v>32</v>
      </c>
      <c r="F158">
        <v>26</v>
      </c>
      <c r="G158">
        <v>13</v>
      </c>
      <c r="H158">
        <v>4618</v>
      </c>
      <c r="I158">
        <v>1330</v>
      </c>
      <c r="J158">
        <v>57</v>
      </c>
      <c r="K158">
        <v>616</v>
      </c>
      <c r="L158">
        <v>522</v>
      </c>
      <c r="M158">
        <v>436</v>
      </c>
      <c r="N158" t="s">
        <v>196</v>
      </c>
      <c r="O158" t="s">
        <v>195</v>
      </c>
      <c r="P158">
        <v>161</v>
      </c>
      <c r="Q158">
        <v>3</v>
      </c>
      <c r="R158">
        <v>3</v>
      </c>
      <c r="S158">
        <v>600</v>
      </c>
      <c r="T158" t="s">
        <v>196</v>
      </c>
    </row>
    <row r="159" spans="1:20" x14ac:dyDescent="0.2">
      <c r="A159">
        <v>401</v>
      </c>
      <c r="B159">
        <v>100</v>
      </c>
      <c r="C159">
        <v>2</v>
      </c>
      <c r="D159">
        <v>60</v>
      </c>
      <c r="E159">
        <v>19</v>
      </c>
      <c r="F159">
        <v>28</v>
      </c>
      <c r="G159">
        <v>4</v>
      </c>
      <c r="H159">
        <v>876</v>
      </c>
      <c r="I159">
        <v>238</v>
      </c>
      <c r="J159">
        <v>2</v>
      </c>
      <c r="K159">
        <v>126</v>
      </c>
      <c r="L159">
        <v>44</v>
      </c>
      <c r="M159">
        <v>55</v>
      </c>
      <c r="N159" t="s">
        <v>196</v>
      </c>
      <c r="O159" t="s">
        <v>195</v>
      </c>
      <c r="P159">
        <v>193</v>
      </c>
      <c r="Q159">
        <v>11</v>
      </c>
      <c r="R159">
        <v>4</v>
      </c>
      <c r="S159" t="s">
        <v>197</v>
      </c>
      <c r="T159" t="s">
        <v>196</v>
      </c>
    </row>
    <row r="160" spans="1:20" x14ac:dyDescent="0.2">
      <c r="A160">
        <v>336</v>
      </c>
      <c r="B160">
        <v>93</v>
      </c>
      <c r="C160">
        <v>9</v>
      </c>
      <c r="D160">
        <v>35</v>
      </c>
      <c r="E160">
        <v>46</v>
      </c>
      <c r="F160">
        <v>23</v>
      </c>
      <c r="G160">
        <v>15</v>
      </c>
      <c r="H160">
        <v>5779</v>
      </c>
      <c r="I160">
        <v>1610</v>
      </c>
      <c r="J160">
        <v>128</v>
      </c>
      <c r="K160">
        <v>730</v>
      </c>
      <c r="L160">
        <v>741</v>
      </c>
      <c r="M160">
        <v>497</v>
      </c>
      <c r="N160" t="s">
        <v>193</v>
      </c>
      <c r="O160" t="s">
        <v>194</v>
      </c>
      <c r="P160">
        <v>0</v>
      </c>
      <c r="Q160">
        <v>0</v>
      </c>
      <c r="R160">
        <v>0</v>
      </c>
      <c r="S160" t="s">
        <v>197</v>
      </c>
      <c r="T160" t="s">
        <v>193</v>
      </c>
    </row>
    <row r="161" spans="1:20" x14ac:dyDescent="0.2">
      <c r="A161">
        <v>616</v>
      </c>
      <c r="B161">
        <v>163</v>
      </c>
      <c r="C161">
        <v>27</v>
      </c>
      <c r="D161">
        <v>83</v>
      </c>
      <c r="E161">
        <v>107</v>
      </c>
      <c r="F161">
        <v>32</v>
      </c>
      <c r="G161">
        <v>3</v>
      </c>
      <c r="H161">
        <v>1437</v>
      </c>
      <c r="I161">
        <v>377</v>
      </c>
      <c r="J161">
        <v>65</v>
      </c>
      <c r="K161">
        <v>181</v>
      </c>
      <c r="L161">
        <v>227</v>
      </c>
      <c r="M161">
        <v>82</v>
      </c>
      <c r="N161" t="s">
        <v>193</v>
      </c>
      <c r="O161" t="s">
        <v>194</v>
      </c>
      <c r="P161">
        <v>110</v>
      </c>
      <c r="Q161">
        <v>308</v>
      </c>
      <c r="R161">
        <v>15</v>
      </c>
      <c r="S161">
        <v>200</v>
      </c>
      <c r="T161" t="s">
        <v>193</v>
      </c>
    </row>
    <row r="162" spans="1:20" x14ac:dyDescent="0.2">
      <c r="A162">
        <v>219</v>
      </c>
      <c r="B162">
        <v>47</v>
      </c>
      <c r="C162">
        <v>8</v>
      </c>
      <c r="D162">
        <v>24</v>
      </c>
      <c r="E162">
        <v>26</v>
      </c>
      <c r="F162">
        <v>17</v>
      </c>
      <c r="G162">
        <v>12</v>
      </c>
      <c r="H162">
        <v>1188</v>
      </c>
      <c r="I162">
        <v>286</v>
      </c>
      <c r="J162">
        <v>23</v>
      </c>
      <c r="K162">
        <v>100</v>
      </c>
      <c r="L162">
        <v>125</v>
      </c>
      <c r="M162">
        <v>63</v>
      </c>
      <c r="N162" t="s">
        <v>193</v>
      </c>
      <c r="O162" t="s">
        <v>194</v>
      </c>
      <c r="P162">
        <v>260</v>
      </c>
      <c r="Q162">
        <v>58</v>
      </c>
      <c r="R162">
        <v>4</v>
      </c>
      <c r="S162" t="s">
        <v>197</v>
      </c>
      <c r="T162" t="s">
        <v>193</v>
      </c>
    </row>
    <row r="163" spans="1:20" x14ac:dyDescent="0.2">
      <c r="A163">
        <v>579</v>
      </c>
      <c r="B163">
        <v>174</v>
      </c>
      <c r="C163">
        <v>7</v>
      </c>
      <c r="D163">
        <v>67</v>
      </c>
      <c r="E163">
        <v>78</v>
      </c>
      <c r="F163">
        <v>58</v>
      </c>
      <c r="G163">
        <v>6</v>
      </c>
      <c r="H163">
        <v>3053</v>
      </c>
      <c r="I163">
        <v>880</v>
      </c>
      <c r="J163">
        <v>32</v>
      </c>
      <c r="K163">
        <v>366</v>
      </c>
      <c r="L163">
        <v>337</v>
      </c>
      <c r="M163">
        <v>218</v>
      </c>
      <c r="N163" t="s">
        <v>196</v>
      </c>
      <c r="O163" t="s">
        <v>195</v>
      </c>
      <c r="P163">
        <v>280</v>
      </c>
      <c r="Q163">
        <v>479</v>
      </c>
      <c r="R163">
        <v>5</v>
      </c>
      <c r="S163">
        <v>657</v>
      </c>
      <c r="T163" t="s">
        <v>196</v>
      </c>
    </row>
    <row r="164" spans="1:20" x14ac:dyDescent="0.2">
      <c r="A164">
        <v>165</v>
      </c>
      <c r="B164">
        <v>39</v>
      </c>
      <c r="C164">
        <v>2</v>
      </c>
      <c r="D164">
        <v>13</v>
      </c>
      <c r="E164">
        <v>9</v>
      </c>
      <c r="F164">
        <v>16</v>
      </c>
      <c r="G164">
        <v>3</v>
      </c>
      <c r="H164">
        <v>196</v>
      </c>
      <c r="I164">
        <v>44</v>
      </c>
      <c r="J164">
        <v>2</v>
      </c>
      <c r="K164">
        <v>18</v>
      </c>
      <c r="L164">
        <v>10</v>
      </c>
      <c r="M164">
        <v>18</v>
      </c>
      <c r="N164" t="s">
        <v>193</v>
      </c>
      <c r="O164" t="s">
        <v>194</v>
      </c>
      <c r="P164">
        <v>332</v>
      </c>
      <c r="Q164">
        <v>19</v>
      </c>
      <c r="R164">
        <v>2</v>
      </c>
      <c r="S164">
        <v>75</v>
      </c>
      <c r="T164" t="s">
        <v>196</v>
      </c>
    </row>
    <row r="165" spans="1:20" x14ac:dyDescent="0.2">
      <c r="A165">
        <v>618</v>
      </c>
      <c r="B165">
        <v>200</v>
      </c>
      <c r="C165">
        <v>20</v>
      </c>
      <c r="D165">
        <v>98</v>
      </c>
      <c r="E165">
        <v>110</v>
      </c>
      <c r="F165">
        <v>62</v>
      </c>
      <c r="G165">
        <v>13</v>
      </c>
      <c r="H165">
        <v>7127</v>
      </c>
      <c r="I165">
        <v>2163</v>
      </c>
      <c r="J165">
        <v>351</v>
      </c>
      <c r="K165">
        <v>1104</v>
      </c>
      <c r="L165">
        <v>1289</v>
      </c>
      <c r="M165">
        <v>564</v>
      </c>
      <c r="N165" t="s">
        <v>193</v>
      </c>
      <c r="O165" t="s">
        <v>195</v>
      </c>
      <c r="P165">
        <v>330</v>
      </c>
      <c r="Q165">
        <v>16</v>
      </c>
      <c r="R165">
        <v>8</v>
      </c>
      <c r="S165">
        <v>2412.5</v>
      </c>
      <c r="T165" t="s">
        <v>193</v>
      </c>
    </row>
    <row r="166" spans="1:20" x14ac:dyDescent="0.2">
      <c r="A166">
        <v>257</v>
      </c>
      <c r="B166">
        <v>66</v>
      </c>
      <c r="C166">
        <v>5</v>
      </c>
      <c r="D166">
        <v>31</v>
      </c>
      <c r="E166">
        <v>26</v>
      </c>
      <c r="F166">
        <v>32</v>
      </c>
      <c r="G166">
        <v>14</v>
      </c>
      <c r="H166">
        <v>3910</v>
      </c>
      <c r="I166">
        <v>979</v>
      </c>
      <c r="J166">
        <v>33</v>
      </c>
      <c r="K166">
        <v>518</v>
      </c>
      <c r="L166">
        <v>324</v>
      </c>
      <c r="M166">
        <v>382</v>
      </c>
      <c r="N166" t="s">
        <v>196</v>
      </c>
      <c r="O166" t="s">
        <v>194</v>
      </c>
      <c r="P166">
        <v>87</v>
      </c>
      <c r="Q166">
        <v>166</v>
      </c>
      <c r="R166">
        <v>14</v>
      </c>
      <c r="S166">
        <v>250</v>
      </c>
      <c r="T166" t="s">
        <v>193</v>
      </c>
    </row>
    <row r="167" spans="1:20" x14ac:dyDescent="0.2">
      <c r="A167">
        <v>315</v>
      </c>
      <c r="B167">
        <v>76</v>
      </c>
      <c r="C167">
        <v>13</v>
      </c>
      <c r="D167">
        <v>35</v>
      </c>
      <c r="E167">
        <v>60</v>
      </c>
      <c r="F167">
        <v>25</v>
      </c>
      <c r="G167">
        <v>3</v>
      </c>
      <c r="H167">
        <v>630</v>
      </c>
      <c r="I167">
        <v>151</v>
      </c>
      <c r="J167">
        <v>24</v>
      </c>
      <c r="K167">
        <v>68</v>
      </c>
      <c r="L167">
        <v>94</v>
      </c>
      <c r="M167">
        <v>55</v>
      </c>
      <c r="N167" t="s">
        <v>196</v>
      </c>
      <c r="O167" t="s">
        <v>195</v>
      </c>
      <c r="P167">
        <v>498</v>
      </c>
      <c r="Q167">
        <v>39</v>
      </c>
      <c r="R167">
        <v>13</v>
      </c>
      <c r="S167">
        <v>155</v>
      </c>
      <c r="T167" t="s">
        <v>196</v>
      </c>
    </row>
    <row r="168" spans="1:20" x14ac:dyDescent="0.2">
      <c r="A168">
        <v>591</v>
      </c>
      <c r="B168">
        <v>157</v>
      </c>
      <c r="C168">
        <v>16</v>
      </c>
      <c r="D168">
        <v>90</v>
      </c>
      <c r="E168">
        <v>78</v>
      </c>
      <c r="F168">
        <v>26</v>
      </c>
      <c r="G168">
        <v>4</v>
      </c>
      <c r="H168">
        <v>2020</v>
      </c>
      <c r="I168">
        <v>541</v>
      </c>
      <c r="J168">
        <v>52</v>
      </c>
      <c r="K168">
        <v>310</v>
      </c>
      <c r="L168">
        <v>226</v>
      </c>
      <c r="M168">
        <v>91</v>
      </c>
      <c r="N168" t="s">
        <v>196</v>
      </c>
      <c r="O168" t="s">
        <v>195</v>
      </c>
      <c r="P168">
        <v>290</v>
      </c>
      <c r="Q168">
        <v>440</v>
      </c>
      <c r="R168">
        <v>25</v>
      </c>
      <c r="S168">
        <v>640</v>
      </c>
      <c r="T168" t="s">
        <v>196</v>
      </c>
    </row>
    <row r="169" spans="1:20" x14ac:dyDescent="0.2">
      <c r="A169">
        <v>404</v>
      </c>
      <c r="B169">
        <v>92</v>
      </c>
      <c r="C169">
        <v>11</v>
      </c>
      <c r="D169">
        <v>54</v>
      </c>
      <c r="E169">
        <v>49</v>
      </c>
      <c r="F169">
        <v>18</v>
      </c>
      <c r="G169">
        <v>6</v>
      </c>
      <c r="H169">
        <v>1354</v>
      </c>
      <c r="I169">
        <v>325</v>
      </c>
      <c r="J169">
        <v>30</v>
      </c>
      <c r="K169">
        <v>188</v>
      </c>
      <c r="L169">
        <v>135</v>
      </c>
      <c r="M169">
        <v>63</v>
      </c>
      <c r="N169" t="s">
        <v>193</v>
      </c>
      <c r="O169" t="s">
        <v>195</v>
      </c>
      <c r="P169">
        <v>222</v>
      </c>
      <c r="Q169">
        <v>5</v>
      </c>
      <c r="R169">
        <v>5</v>
      </c>
      <c r="S169">
        <v>300</v>
      </c>
      <c r="T169" t="s">
        <v>193</v>
      </c>
    </row>
    <row r="170" spans="1:20" x14ac:dyDescent="0.2">
      <c r="A170">
        <v>315</v>
      </c>
      <c r="B170">
        <v>73</v>
      </c>
      <c r="C170">
        <v>5</v>
      </c>
      <c r="D170">
        <v>23</v>
      </c>
      <c r="E170">
        <v>37</v>
      </c>
      <c r="F170">
        <v>16</v>
      </c>
      <c r="G170">
        <v>4</v>
      </c>
      <c r="H170">
        <v>450</v>
      </c>
      <c r="I170">
        <v>108</v>
      </c>
      <c r="J170">
        <v>6</v>
      </c>
      <c r="K170">
        <v>38</v>
      </c>
      <c r="L170">
        <v>46</v>
      </c>
      <c r="M170">
        <v>28</v>
      </c>
      <c r="N170" t="s">
        <v>193</v>
      </c>
      <c r="O170" t="s">
        <v>194</v>
      </c>
      <c r="P170">
        <v>227</v>
      </c>
      <c r="Q170">
        <v>15</v>
      </c>
      <c r="R170">
        <v>3</v>
      </c>
      <c r="S170">
        <v>110</v>
      </c>
      <c r="T170" t="s">
        <v>193</v>
      </c>
    </row>
    <row r="171" spans="1:20" x14ac:dyDescent="0.2">
      <c r="A171">
        <v>249</v>
      </c>
      <c r="B171">
        <v>69</v>
      </c>
      <c r="C171">
        <v>6</v>
      </c>
      <c r="D171">
        <v>32</v>
      </c>
      <c r="E171">
        <v>19</v>
      </c>
      <c r="F171">
        <v>20</v>
      </c>
      <c r="G171">
        <v>4</v>
      </c>
      <c r="H171">
        <v>702</v>
      </c>
      <c r="I171">
        <v>209</v>
      </c>
      <c r="J171">
        <v>10</v>
      </c>
      <c r="K171">
        <v>97</v>
      </c>
      <c r="L171">
        <v>48</v>
      </c>
      <c r="M171">
        <v>44</v>
      </c>
      <c r="N171" t="s">
        <v>196</v>
      </c>
      <c r="O171" t="s">
        <v>195</v>
      </c>
      <c r="P171">
        <v>103</v>
      </c>
      <c r="Q171">
        <v>8</v>
      </c>
      <c r="R171">
        <v>2</v>
      </c>
      <c r="S171" t="s">
        <v>197</v>
      </c>
      <c r="T171" t="s">
        <v>196</v>
      </c>
    </row>
    <row r="172" spans="1:20" x14ac:dyDescent="0.2">
      <c r="A172">
        <v>429</v>
      </c>
      <c r="B172">
        <v>91</v>
      </c>
      <c r="C172">
        <v>12</v>
      </c>
      <c r="D172">
        <v>41</v>
      </c>
      <c r="E172">
        <v>42</v>
      </c>
      <c r="F172">
        <v>57</v>
      </c>
      <c r="G172">
        <v>13</v>
      </c>
      <c r="H172">
        <v>5590</v>
      </c>
      <c r="I172">
        <v>1397</v>
      </c>
      <c r="J172">
        <v>83</v>
      </c>
      <c r="K172">
        <v>578</v>
      </c>
      <c r="L172">
        <v>579</v>
      </c>
      <c r="M172">
        <v>644</v>
      </c>
      <c r="N172" t="s">
        <v>193</v>
      </c>
      <c r="O172" t="s">
        <v>194</v>
      </c>
      <c r="P172">
        <v>686</v>
      </c>
      <c r="Q172">
        <v>46</v>
      </c>
      <c r="R172">
        <v>4</v>
      </c>
      <c r="S172">
        <v>825</v>
      </c>
      <c r="T172" t="s">
        <v>196</v>
      </c>
    </row>
    <row r="173" spans="1:20" x14ac:dyDescent="0.2">
      <c r="A173">
        <v>212</v>
      </c>
      <c r="B173">
        <v>54</v>
      </c>
      <c r="C173">
        <v>13</v>
      </c>
      <c r="D173">
        <v>28</v>
      </c>
      <c r="E173">
        <v>44</v>
      </c>
      <c r="F173">
        <v>18</v>
      </c>
      <c r="G173">
        <v>2</v>
      </c>
      <c r="H173">
        <v>233</v>
      </c>
      <c r="I173">
        <v>59</v>
      </c>
      <c r="J173">
        <v>13</v>
      </c>
      <c r="K173">
        <v>31</v>
      </c>
      <c r="L173">
        <v>46</v>
      </c>
      <c r="M173">
        <v>20</v>
      </c>
      <c r="N173" t="s">
        <v>193</v>
      </c>
      <c r="O173" t="s">
        <v>195</v>
      </c>
      <c r="P173">
        <v>243</v>
      </c>
      <c r="Q173">
        <v>23</v>
      </c>
      <c r="R173">
        <v>5</v>
      </c>
      <c r="S173" t="s">
        <v>197</v>
      </c>
      <c r="T173" t="s">
        <v>193</v>
      </c>
    </row>
    <row r="174" spans="1:20" x14ac:dyDescent="0.2">
      <c r="A174">
        <v>453</v>
      </c>
      <c r="B174">
        <v>101</v>
      </c>
      <c r="C174">
        <v>3</v>
      </c>
      <c r="D174">
        <v>46</v>
      </c>
      <c r="E174">
        <v>43</v>
      </c>
      <c r="F174">
        <v>61</v>
      </c>
      <c r="G174">
        <v>3</v>
      </c>
      <c r="H174">
        <v>948</v>
      </c>
      <c r="I174">
        <v>218</v>
      </c>
      <c r="J174">
        <v>6</v>
      </c>
      <c r="K174">
        <v>96</v>
      </c>
      <c r="L174">
        <v>72</v>
      </c>
      <c r="M174">
        <v>91</v>
      </c>
      <c r="N174" t="s">
        <v>196</v>
      </c>
      <c r="O174" t="s">
        <v>194</v>
      </c>
      <c r="P174">
        <v>249</v>
      </c>
      <c r="Q174">
        <v>444</v>
      </c>
      <c r="R174">
        <v>16</v>
      </c>
      <c r="S174">
        <v>195</v>
      </c>
      <c r="T174" t="s">
        <v>196</v>
      </c>
    </row>
    <row r="175" spans="1:20" x14ac:dyDescent="0.2">
      <c r="A175">
        <v>161</v>
      </c>
      <c r="B175">
        <v>43</v>
      </c>
      <c r="C175">
        <v>4</v>
      </c>
      <c r="D175">
        <v>17</v>
      </c>
      <c r="E175">
        <v>26</v>
      </c>
      <c r="F175">
        <v>22</v>
      </c>
      <c r="G175">
        <v>3</v>
      </c>
      <c r="H175">
        <v>707</v>
      </c>
      <c r="I175">
        <v>179</v>
      </c>
      <c r="J175">
        <v>21</v>
      </c>
      <c r="K175">
        <v>77</v>
      </c>
      <c r="L175">
        <v>99</v>
      </c>
      <c r="M175">
        <v>76</v>
      </c>
      <c r="N175" t="s">
        <v>193</v>
      </c>
      <c r="O175" t="s">
        <v>194</v>
      </c>
      <c r="P175">
        <v>300</v>
      </c>
      <c r="Q175">
        <v>12</v>
      </c>
      <c r="R175">
        <v>2</v>
      </c>
      <c r="S175" t="s">
        <v>197</v>
      </c>
      <c r="T175" t="s">
        <v>193</v>
      </c>
    </row>
    <row r="176" spans="1:20" x14ac:dyDescent="0.2">
      <c r="A176">
        <v>184</v>
      </c>
      <c r="B176">
        <v>47</v>
      </c>
      <c r="C176">
        <v>5</v>
      </c>
      <c r="D176">
        <v>20</v>
      </c>
      <c r="E176">
        <v>28</v>
      </c>
      <c r="F176">
        <v>18</v>
      </c>
      <c r="G176">
        <v>11</v>
      </c>
      <c r="H176">
        <v>3327</v>
      </c>
      <c r="I176">
        <v>890</v>
      </c>
      <c r="J176">
        <v>74</v>
      </c>
      <c r="K176">
        <v>419</v>
      </c>
      <c r="L176">
        <v>382</v>
      </c>
      <c r="M176">
        <v>304</v>
      </c>
      <c r="N176" t="s">
        <v>196</v>
      </c>
      <c r="O176" t="s">
        <v>194</v>
      </c>
      <c r="P176">
        <v>49</v>
      </c>
      <c r="Q176">
        <v>2</v>
      </c>
      <c r="R176">
        <v>0</v>
      </c>
      <c r="S176">
        <v>450</v>
      </c>
      <c r="T176" t="s">
        <v>196</v>
      </c>
    </row>
    <row r="177" spans="1:20" x14ac:dyDescent="0.2">
      <c r="A177">
        <v>591</v>
      </c>
      <c r="B177">
        <v>184</v>
      </c>
      <c r="C177">
        <v>20</v>
      </c>
      <c r="D177">
        <v>83</v>
      </c>
      <c r="E177">
        <v>79</v>
      </c>
      <c r="F177">
        <v>38</v>
      </c>
      <c r="G177">
        <v>5</v>
      </c>
      <c r="H177">
        <v>1689</v>
      </c>
      <c r="I177">
        <v>462</v>
      </c>
      <c r="J177">
        <v>40</v>
      </c>
      <c r="K177">
        <v>219</v>
      </c>
      <c r="L177">
        <v>195</v>
      </c>
      <c r="M177">
        <v>82</v>
      </c>
      <c r="N177" t="s">
        <v>196</v>
      </c>
      <c r="O177" t="s">
        <v>194</v>
      </c>
      <c r="P177">
        <v>303</v>
      </c>
      <c r="Q177">
        <v>12</v>
      </c>
      <c r="R177">
        <v>5</v>
      </c>
      <c r="S177">
        <v>630</v>
      </c>
      <c r="T177" t="s">
        <v>196</v>
      </c>
    </row>
    <row r="178" spans="1:20" x14ac:dyDescent="0.2">
      <c r="A178">
        <v>181</v>
      </c>
      <c r="B178">
        <v>58</v>
      </c>
      <c r="C178">
        <v>6</v>
      </c>
      <c r="D178">
        <v>34</v>
      </c>
      <c r="E178">
        <v>23</v>
      </c>
      <c r="F178">
        <v>22</v>
      </c>
      <c r="G178">
        <v>1</v>
      </c>
      <c r="H178">
        <v>181</v>
      </c>
      <c r="I178">
        <v>58</v>
      </c>
      <c r="J178">
        <v>6</v>
      </c>
      <c r="K178">
        <v>34</v>
      </c>
      <c r="L178">
        <v>23</v>
      </c>
      <c r="M178">
        <v>22</v>
      </c>
      <c r="N178" t="s">
        <v>196</v>
      </c>
      <c r="O178" t="s">
        <v>194</v>
      </c>
      <c r="P178">
        <v>88</v>
      </c>
      <c r="Q178">
        <v>0</v>
      </c>
      <c r="R178">
        <v>3</v>
      </c>
      <c r="S178">
        <v>86.5</v>
      </c>
      <c r="T178" t="s">
        <v>196</v>
      </c>
    </row>
    <row r="179" spans="1:20" x14ac:dyDescent="0.2">
      <c r="A179">
        <v>441</v>
      </c>
      <c r="B179">
        <v>118</v>
      </c>
      <c r="C179">
        <v>28</v>
      </c>
      <c r="D179">
        <v>84</v>
      </c>
      <c r="E179">
        <v>86</v>
      </c>
      <c r="F179">
        <v>68</v>
      </c>
      <c r="G179">
        <v>8</v>
      </c>
      <c r="H179">
        <v>2723</v>
      </c>
      <c r="I179">
        <v>750</v>
      </c>
      <c r="J179">
        <v>126</v>
      </c>
      <c r="K179">
        <v>433</v>
      </c>
      <c r="L179">
        <v>420</v>
      </c>
      <c r="M179">
        <v>309</v>
      </c>
      <c r="N179" t="s">
        <v>193</v>
      </c>
      <c r="O179" t="s">
        <v>195</v>
      </c>
      <c r="P179">
        <v>190</v>
      </c>
      <c r="Q179">
        <v>2</v>
      </c>
      <c r="R179">
        <v>2</v>
      </c>
      <c r="S179">
        <v>1300</v>
      </c>
      <c r="T179" t="s">
        <v>193</v>
      </c>
    </row>
    <row r="180" spans="1:20" x14ac:dyDescent="0.2">
      <c r="A180">
        <v>490</v>
      </c>
      <c r="B180">
        <v>150</v>
      </c>
      <c r="C180">
        <v>21</v>
      </c>
      <c r="D180">
        <v>69</v>
      </c>
      <c r="E180">
        <v>58</v>
      </c>
      <c r="F180">
        <v>35</v>
      </c>
      <c r="G180">
        <v>14</v>
      </c>
      <c r="H180">
        <v>6126</v>
      </c>
      <c r="I180">
        <v>1839</v>
      </c>
      <c r="J180">
        <v>121</v>
      </c>
      <c r="K180">
        <v>983</v>
      </c>
      <c r="L180">
        <v>707</v>
      </c>
      <c r="M180">
        <v>600</v>
      </c>
      <c r="N180" t="s">
        <v>193</v>
      </c>
      <c r="O180" t="s">
        <v>195</v>
      </c>
      <c r="P180">
        <v>96</v>
      </c>
      <c r="Q180">
        <v>5</v>
      </c>
      <c r="R180">
        <v>3</v>
      </c>
      <c r="S180">
        <v>1000</v>
      </c>
      <c r="T180" t="s">
        <v>196</v>
      </c>
    </row>
    <row r="181" spans="1:20" x14ac:dyDescent="0.2">
      <c r="A181">
        <v>551</v>
      </c>
      <c r="B181">
        <v>171</v>
      </c>
      <c r="C181">
        <v>13</v>
      </c>
      <c r="D181">
        <v>94</v>
      </c>
      <c r="E181">
        <v>83</v>
      </c>
      <c r="F181">
        <v>94</v>
      </c>
      <c r="G181">
        <v>13</v>
      </c>
      <c r="H181">
        <v>6090</v>
      </c>
      <c r="I181">
        <v>1840</v>
      </c>
      <c r="J181">
        <v>128</v>
      </c>
      <c r="K181">
        <v>969</v>
      </c>
      <c r="L181">
        <v>900</v>
      </c>
      <c r="M181">
        <v>917</v>
      </c>
      <c r="N181" t="s">
        <v>196</v>
      </c>
      <c r="O181" t="s">
        <v>195</v>
      </c>
      <c r="P181">
        <v>1199</v>
      </c>
      <c r="Q181">
        <v>149</v>
      </c>
      <c r="R181">
        <v>5</v>
      </c>
      <c r="S181">
        <v>1800</v>
      </c>
      <c r="T181" t="s">
        <v>196</v>
      </c>
    </row>
    <row r="182" spans="1:20" x14ac:dyDescent="0.2">
      <c r="A182">
        <v>550</v>
      </c>
      <c r="B182">
        <v>147</v>
      </c>
      <c r="C182">
        <v>29</v>
      </c>
      <c r="D182">
        <v>85</v>
      </c>
      <c r="E182">
        <v>91</v>
      </c>
      <c r="F182">
        <v>71</v>
      </c>
      <c r="G182">
        <v>6</v>
      </c>
      <c r="H182">
        <v>2816</v>
      </c>
      <c r="I182">
        <v>815</v>
      </c>
      <c r="J182">
        <v>117</v>
      </c>
      <c r="K182">
        <v>405</v>
      </c>
      <c r="L182">
        <v>474</v>
      </c>
      <c r="M182">
        <v>319</v>
      </c>
      <c r="N182" t="s">
        <v>193</v>
      </c>
      <c r="O182" t="s">
        <v>194</v>
      </c>
      <c r="P182">
        <v>1218</v>
      </c>
      <c r="Q182">
        <v>104</v>
      </c>
      <c r="R182">
        <v>10</v>
      </c>
      <c r="S182">
        <v>1310</v>
      </c>
      <c r="T182" t="s">
        <v>193</v>
      </c>
    </row>
    <row r="183" spans="1:20" x14ac:dyDescent="0.2">
      <c r="A183">
        <v>283</v>
      </c>
      <c r="B183">
        <v>74</v>
      </c>
      <c r="C183">
        <v>4</v>
      </c>
      <c r="D183">
        <v>34</v>
      </c>
      <c r="E183">
        <v>29</v>
      </c>
      <c r="F183">
        <v>22</v>
      </c>
      <c r="G183">
        <v>10</v>
      </c>
      <c r="H183">
        <v>3919</v>
      </c>
      <c r="I183">
        <v>1062</v>
      </c>
      <c r="J183">
        <v>85</v>
      </c>
      <c r="K183">
        <v>505</v>
      </c>
      <c r="L183">
        <v>456</v>
      </c>
      <c r="M183">
        <v>283</v>
      </c>
      <c r="N183" t="s">
        <v>196</v>
      </c>
      <c r="O183" t="s">
        <v>194</v>
      </c>
      <c r="P183">
        <v>145</v>
      </c>
      <c r="Q183">
        <v>5</v>
      </c>
      <c r="R183">
        <v>7</v>
      </c>
      <c r="S183">
        <v>737.5</v>
      </c>
      <c r="T183" t="s">
        <v>196</v>
      </c>
    </row>
    <row r="184" spans="1:20" x14ac:dyDescent="0.2">
      <c r="A184">
        <v>560</v>
      </c>
      <c r="B184">
        <v>161</v>
      </c>
      <c r="C184">
        <v>26</v>
      </c>
      <c r="D184">
        <v>89</v>
      </c>
      <c r="E184">
        <v>96</v>
      </c>
      <c r="F184">
        <v>66</v>
      </c>
      <c r="G184">
        <v>4</v>
      </c>
      <c r="H184">
        <v>1789</v>
      </c>
      <c r="I184">
        <v>470</v>
      </c>
      <c r="J184">
        <v>65</v>
      </c>
      <c r="K184">
        <v>233</v>
      </c>
      <c r="L184">
        <v>260</v>
      </c>
      <c r="M184">
        <v>155</v>
      </c>
      <c r="N184" t="s">
        <v>196</v>
      </c>
      <c r="O184" t="s">
        <v>194</v>
      </c>
      <c r="P184">
        <v>332</v>
      </c>
      <c r="Q184">
        <v>9</v>
      </c>
      <c r="R184">
        <v>8</v>
      </c>
      <c r="S184">
        <v>625</v>
      </c>
      <c r="T184" t="s">
        <v>196</v>
      </c>
    </row>
    <row r="185" spans="1:20" x14ac:dyDescent="0.2">
      <c r="A185">
        <v>328</v>
      </c>
      <c r="B185">
        <v>91</v>
      </c>
      <c r="C185">
        <v>12</v>
      </c>
      <c r="D185">
        <v>51</v>
      </c>
      <c r="E185">
        <v>43</v>
      </c>
      <c r="F185">
        <v>33</v>
      </c>
      <c r="G185">
        <v>2</v>
      </c>
      <c r="H185">
        <v>342</v>
      </c>
      <c r="I185">
        <v>94</v>
      </c>
      <c r="J185">
        <v>12</v>
      </c>
      <c r="K185">
        <v>51</v>
      </c>
      <c r="L185">
        <v>44</v>
      </c>
      <c r="M185">
        <v>33</v>
      </c>
      <c r="N185" t="s">
        <v>196</v>
      </c>
      <c r="O185" t="s">
        <v>195</v>
      </c>
      <c r="P185">
        <v>145</v>
      </c>
      <c r="Q185">
        <v>59</v>
      </c>
      <c r="R185">
        <v>8</v>
      </c>
      <c r="S185">
        <v>125</v>
      </c>
      <c r="T185" t="s">
        <v>196</v>
      </c>
    </row>
    <row r="186" spans="1:20" x14ac:dyDescent="0.2">
      <c r="A186">
        <v>586</v>
      </c>
      <c r="B186">
        <v>159</v>
      </c>
      <c r="C186">
        <v>12</v>
      </c>
      <c r="D186">
        <v>72</v>
      </c>
      <c r="E186">
        <v>79</v>
      </c>
      <c r="F186">
        <v>53</v>
      </c>
      <c r="G186">
        <v>9</v>
      </c>
      <c r="H186">
        <v>3082</v>
      </c>
      <c r="I186">
        <v>880</v>
      </c>
      <c r="J186">
        <v>83</v>
      </c>
      <c r="K186">
        <v>363</v>
      </c>
      <c r="L186">
        <v>477</v>
      </c>
      <c r="M186">
        <v>295</v>
      </c>
      <c r="N186" t="s">
        <v>196</v>
      </c>
      <c r="O186" t="s">
        <v>195</v>
      </c>
      <c r="P186">
        <v>181</v>
      </c>
      <c r="Q186">
        <v>13</v>
      </c>
      <c r="R186">
        <v>4</v>
      </c>
      <c r="S186">
        <v>1043.3330000000001</v>
      </c>
      <c r="T186" t="s">
        <v>196</v>
      </c>
    </row>
    <row r="187" spans="1:20" x14ac:dyDescent="0.2">
      <c r="A187">
        <v>503</v>
      </c>
      <c r="B187">
        <v>136</v>
      </c>
      <c r="C187">
        <v>5</v>
      </c>
      <c r="D187">
        <v>62</v>
      </c>
      <c r="E187">
        <v>48</v>
      </c>
      <c r="F187">
        <v>83</v>
      </c>
      <c r="G187">
        <v>10</v>
      </c>
      <c r="H187">
        <v>3423</v>
      </c>
      <c r="I187">
        <v>970</v>
      </c>
      <c r="J187">
        <v>20</v>
      </c>
      <c r="K187">
        <v>408</v>
      </c>
      <c r="L187">
        <v>303</v>
      </c>
      <c r="M187">
        <v>414</v>
      </c>
      <c r="N187" t="s">
        <v>196</v>
      </c>
      <c r="O187" t="s">
        <v>194</v>
      </c>
      <c r="P187">
        <v>65</v>
      </c>
      <c r="Q187">
        <v>258</v>
      </c>
      <c r="R187">
        <v>8</v>
      </c>
      <c r="S187">
        <v>725</v>
      </c>
      <c r="T187" t="s">
        <v>196</v>
      </c>
    </row>
    <row r="188" spans="1:20" x14ac:dyDescent="0.2">
      <c r="A188">
        <v>344</v>
      </c>
      <c r="B188">
        <v>85</v>
      </c>
      <c r="C188">
        <v>24</v>
      </c>
      <c r="D188">
        <v>69</v>
      </c>
      <c r="E188">
        <v>64</v>
      </c>
      <c r="F188">
        <v>88</v>
      </c>
      <c r="G188">
        <v>7</v>
      </c>
      <c r="H188">
        <v>911</v>
      </c>
      <c r="I188">
        <v>214</v>
      </c>
      <c r="J188">
        <v>64</v>
      </c>
      <c r="K188">
        <v>150</v>
      </c>
      <c r="L188">
        <v>156</v>
      </c>
      <c r="M188">
        <v>187</v>
      </c>
      <c r="N188" t="s">
        <v>193</v>
      </c>
      <c r="O188" t="s">
        <v>194</v>
      </c>
      <c r="P188">
        <v>0</v>
      </c>
      <c r="Q188">
        <v>0</v>
      </c>
      <c r="R188">
        <v>0</v>
      </c>
      <c r="S188">
        <v>300</v>
      </c>
      <c r="T188" t="s">
        <v>193</v>
      </c>
    </row>
    <row r="189" spans="1:20" x14ac:dyDescent="0.2">
      <c r="A189">
        <v>680</v>
      </c>
      <c r="B189">
        <v>223</v>
      </c>
      <c r="C189">
        <v>31</v>
      </c>
      <c r="D189">
        <v>119</v>
      </c>
      <c r="E189">
        <v>96</v>
      </c>
      <c r="F189">
        <v>34</v>
      </c>
      <c r="G189">
        <v>3</v>
      </c>
      <c r="H189">
        <v>1928</v>
      </c>
      <c r="I189">
        <v>587</v>
      </c>
      <c r="J189">
        <v>35</v>
      </c>
      <c r="K189">
        <v>262</v>
      </c>
      <c r="L189">
        <v>201</v>
      </c>
      <c r="M189">
        <v>91</v>
      </c>
      <c r="N189" t="s">
        <v>193</v>
      </c>
      <c r="O189" t="s">
        <v>194</v>
      </c>
      <c r="P189">
        <v>429</v>
      </c>
      <c r="Q189">
        <v>8</v>
      </c>
      <c r="R189">
        <v>6</v>
      </c>
      <c r="S189">
        <v>365</v>
      </c>
      <c r="T189" t="s">
        <v>193</v>
      </c>
    </row>
    <row r="190" spans="1:20" x14ac:dyDescent="0.2">
      <c r="A190">
        <v>279</v>
      </c>
      <c r="B190">
        <v>64</v>
      </c>
      <c r="C190">
        <v>0</v>
      </c>
      <c r="D190">
        <v>31</v>
      </c>
      <c r="E190">
        <v>26</v>
      </c>
      <c r="F190">
        <v>30</v>
      </c>
      <c r="G190">
        <v>1</v>
      </c>
      <c r="H190">
        <v>279</v>
      </c>
      <c r="I190">
        <v>64</v>
      </c>
      <c r="J190">
        <v>0</v>
      </c>
      <c r="K190">
        <v>31</v>
      </c>
      <c r="L190">
        <v>26</v>
      </c>
      <c r="M190">
        <v>30</v>
      </c>
      <c r="N190" t="s">
        <v>196</v>
      </c>
      <c r="O190" t="s">
        <v>194</v>
      </c>
      <c r="P190">
        <v>107</v>
      </c>
      <c r="Q190">
        <v>205</v>
      </c>
      <c r="R190">
        <v>16</v>
      </c>
      <c r="S190">
        <v>75</v>
      </c>
      <c r="T190" t="s">
        <v>196</v>
      </c>
    </row>
    <row r="191" spans="1:20" x14ac:dyDescent="0.2">
      <c r="A191">
        <v>484</v>
      </c>
      <c r="B191">
        <v>127</v>
      </c>
      <c r="C191">
        <v>20</v>
      </c>
      <c r="D191">
        <v>66</v>
      </c>
      <c r="E191">
        <v>65</v>
      </c>
      <c r="F191">
        <v>67</v>
      </c>
      <c r="G191">
        <v>7</v>
      </c>
      <c r="H191">
        <v>3006</v>
      </c>
      <c r="I191">
        <v>844</v>
      </c>
      <c r="J191">
        <v>116</v>
      </c>
      <c r="K191">
        <v>436</v>
      </c>
      <c r="L191">
        <v>458</v>
      </c>
      <c r="M191">
        <v>377</v>
      </c>
      <c r="N191" t="s">
        <v>196</v>
      </c>
      <c r="O191" t="s">
        <v>195</v>
      </c>
      <c r="P191">
        <v>1231</v>
      </c>
      <c r="Q191">
        <v>80</v>
      </c>
      <c r="R191">
        <v>7</v>
      </c>
      <c r="S191">
        <v>1183.3330000000001</v>
      </c>
      <c r="T191" t="s">
        <v>196</v>
      </c>
    </row>
    <row r="192" spans="1:20" x14ac:dyDescent="0.2">
      <c r="A192">
        <v>431</v>
      </c>
      <c r="B192">
        <v>127</v>
      </c>
      <c r="C192">
        <v>8</v>
      </c>
      <c r="D192">
        <v>77</v>
      </c>
      <c r="E192">
        <v>45</v>
      </c>
      <c r="F192">
        <v>58</v>
      </c>
      <c r="G192">
        <v>2</v>
      </c>
      <c r="H192">
        <v>667</v>
      </c>
      <c r="I192">
        <v>187</v>
      </c>
      <c r="J192">
        <v>9</v>
      </c>
      <c r="K192">
        <v>117</v>
      </c>
      <c r="L192">
        <v>64</v>
      </c>
      <c r="M192">
        <v>88</v>
      </c>
      <c r="N192" t="s">
        <v>196</v>
      </c>
      <c r="O192" t="s">
        <v>195</v>
      </c>
      <c r="P192">
        <v>283</v>
      </c>
      <c r="Q192">
        <v>8</v>
      </c>
      <c r="R192">
        <v>3</v>
      </c>
      <c r="S192">
        <v>202.5</v>
      </c>
      <c r="T192" t="s">
        <v>196</v>
      </c>
    </row>
    <row r="193" spans="1:20" x14ac:dyDescent="0.2">
      <c r="A193">
        <v>283</v>
      </c>
      <c r="B193">
        <v>70</v>
      </c>
      <c r="C193">
        <v>8</v>
      </c>
      <c r="D193">
        <v>33</v>
      </c>
      <c r="E193">
        <v>37</v>
      </c>
      <c r="F193">
        <v>27</v>
      </c>
      <c r="G193">
        <v>12</v>
      </c>
      <c r="H193">
        <v>4479</v>
      </c>
      <c r="I193">
        <v>1222</v>
      </c>
      <c r="J193">
        <v>94</v>
      </c>
      <c r="K193">
        <v>557</v>
      </c>
      <c r="L193">
        <v>483</v>
      </c>
      <c r="M193">
        <v>307</v>
      </c>
      <c r="N193" t="s">
        <v>193</v>
      </c>
      <c r="O193" t="s">
        <v>195</v>
      </c>
      <c r="P193">
        <v>156</v>
      </c>
      <c r="Q193">
        <v>2</v>
      </c>
      <c r="R193">
        <v>2</v>
      </c>
      <c r="S193">
        <v>225</v>
      </c>
      <c r="T193" t="s">
        <v>193</v>
      </c>
    </row>
    <row r="194" spans="1:20" x14ac:dyDescent="0.2">
      <c r="A194">
        <v>491</v>
      </c>
      <c r="B194">
        <v>141</v>
      </c>
      <c r="C194">
        <v>11</v>
      </c>
      <c r="D194">
        <v>77</v>
      </c>
      <c r="E194">
        <v>47</v>
      </c>
      <c r="F194">
        <v>37</v>
      </c>
      <c r="G194">
        <v>15</v>
      </c>
      <c r="H194">
        <v>4291</v>
      </c>
      <c r="I194">
        <v>1240</v>
      </c>
      <c r="J194">
        <v>84</v>
      </c>
      <c r="K194">
        <v>615</v>
      </c>
      <c r="L194">
        <v>430</v>
      </c>
      <c r="M194">
        <v>340</v>
      </c>
      <c r="N194" t="s">
        <v>193</v>
      </c>
      <c r="O194" t="s">
        <v>195</v>
      </c>
      <c r="P194">
        <v>239</v>
      </c>
      <c r="Q194">
        <v>8</v>
      </c>
      <c r="R194">
        <v>2</v>
      </c>
      <c r="S194">
        <v>525</v>
      </c>
      <c r="T194" t="s">
        <v>193</v>
      </c>
    </row>
    <row r="195" spans="1:20" x14ac:dyDescent="0.2">
      <c r="A195">
        <v>199</v>
      </c>
      <c r="B195">
        <v>52</v>
      </c>
      <c r="C195">
        <v>9</v>
      </c>
      <c r="D195">
        <v>26</v>
      </c>
      <c r="E195">
        <v>28</v>
      </c>
      <c r="F195">
        <v>21</v>
      </c>
      <c r="G195">
        <v>6</v>
      </c>
      <c r="H195">
        <v>805</v>
      </c>
      <c r="I195">
        <v>191</v>
      </c>
      <c r="J195">
        <v>30</v>
      </c>
      <c r="K195">
        <v>113</v>
      </c>
      <c r="L195">
        <v>119</v>
      </c>
      <c r="M195">
        <v>87</v>
      </c>
      <c r="N195" t="s">
        <v>196</v>
      </c>
      <c r="O195" t="s">
        <v>194</v>
      </c>
      <c r="P195">
        <v>235</v>
      </c>
      <c r="Q195">
        <v>22</v>
      </c>
      <c r="R195">
        <v>5</v>
      </c>
      <c r="S195">
        <v>265</v>
      </c>
      <c r="T195" t="s">
        <v>196</v>
      </c>
    </row>
    <row r="196" spans="1:20" x14ac:dyDescent="0.2">
      <c r="A196">
        <v>589</v>
      </c>
      <c r="B196">
        <v>149</v>
      </c>
      <c r="C196">
        <v>21</v>
      </c>
      <c r="D196">
        <v>89</v>
      </c>
      <c r="E196">
        <v>86</v>
      </c>
      <c r="F196">
        <v>64</v>
      </c>
      <c r="G196">
        <v>7</v>
      </c>
      <c r="H196">
        <v>3558</v>
      </c>
      <c r="I196">
        <v>928</v>
      </c>
      <c r="J196">
        <v>102</v>
      </c>
      <c r="K196">
        <v>513</v>
      </c>
      <c r="L196">
        <v>471</v>
      </c>
      <c r="M196">
        <v>351</v>
      </c>
      <c r="N196" t="s">
        <v>193</v>
      </c>
      <c r="O196" t="s">
        <v>195</v>
      </c>
      <c r="P196">
        <v>371</v>
      </c>
      <c r="Q196">
        <v>6</v>
      </c>
      <c r="R196">
        <v>6</v>
      </c>
      <c r="S196">
        <v>787.5</v>
      </c>
      <c r="T196" t="s">
        <v>193</v>
      </c>
    </row>
    <row r="197" spans="1:20" x14ac:dyDescent="0.2">
      <c r="A197">
        <v>327</v>
      </c>
      <c r="B197">
        <v>84</v>
      </c>
      <c r="C197">
        <v>22</v>
      </c>
      <c r="D197">
        <v>53</v>
      </c>
      <c r="E197">
        <v>62</v>
      </c>
      <c r="F197">
        <v>38</v>
      </c>
      <c r="G197">
        <v>10</v>
      </c>
      <c r="H197">
        <v>4273</v>
      </c>
      <c r="I197">
        <v>1123</v>
      </c>
      <c r="J197">
        <v>212</v>
      </c>
      <c r="K197">
        <v>577</v>
      </c>
      <c r="L197">
        <v>700</v>
      </c>
      <c r="M197">
        <v>334</v>
      </c>
      <c r="N197" t="s">
        <v>193</v>
      </c>
      <c r="O197" t="s">
        <v>195</v>
      </c>
      <c r="P197">
        <v>483</v>
      </c>
      <c r="Q197">
        <v>48</v>
      </c>
      <c r="R197">
        <v>6</v>
      </c>
      <c r="S197">
        <v>800</v>
      </c>
      <c r="T197" t="s">
        <v>196</v>
      </c>
    </row>
    <row r="198" spans="1:20" x14ac:dyDescent="0.2">
      <c r="A198">
        <v>464</v>
      </c>
      <c r="B198">
        <v>128</v>
      </c>
      <c r="C198">
        <v>28</v>
      </c>
      <c r="D198">
        <v>67</v>
      </c>
      <c r="E198">
        <v>94</v>
      </c>
      <c r="F198">
        <v>52</v>
      </c>
      <c r="G198">
        <v>13</v>
      </c>
      <c r="H198">
        <v>5829</v>
      </c>
      <c r="I198">
        <v>1552</v>
      </c>
      <c r="J198">
        <v>210</v>
      </c>
      <c r="K198">
        <v>740</v>
      </c>
      <c r="L198">
        <v>840</v>
      </c>
      <c r="M198">
        <v>452</v>
      </c>
      <c r="N198" t="s">
        <v>193</v>
      </c>
      <c r="O198" t="s">
        <v>194</v>
      </c>
      <c r="P198">
        <v>0</v>
      </c>
      <c r="Q198">
        <v>0</v>
      </c>
      <c r="R198">
        <v>0</v>
      </c>
      <c r="S198">
        <v>587.5</v>
      </c>
      <c r="T198" t="s">
        <v>193</v>
      </c>
    </row>
    <row r="199" spans="1:20" x14ac:dyDescent="0.2">
      <c r="A199">
        <v>166</v>
      </c>
      <c r="B199">
        <v>34</v>
      </c>
      <c r="C199">
        <v>0</v>
      </c>
      <c r="D199">
        <v>20</v>
      </c>
      <c r="E199">
        <v>13</v>
      </c>
      <c r="F199">
        <v>17</v>
      </c>
      <c r="G199">
        <v>1</v>
      </c>
      <c r="H199">
        <v>166</v>
      </c>
      <c r="I199">
        <v>34</v>
      </c>
      <c r="J199">
        <v>0</v>
      </c>
      <c r="K199">
        <v>20</v>
      </c>
      <c r="L199">
        <v>13</v>
      </c>
      <c r="M199">
        <v>17</v>
      </c>
      <c r="N199" t="s">
        <v>196</v>
      </c>
      <c r="O199" t="s">
        <v>195</v>
      </c>
      <c r="P199">
        <v>64</v>
      </c>
      <c r="Q199">
        <v>119</v>
      </c>
      <c r="R199">
        <v>9</v>
      </c>
      <c r="S199" t="s">
        <v>197</v>
      </c>
      <c r="T199" t="s">
        <v>196</v>
      </c>
    </row>
    <row r="200" spans="1:20" x14ac:dyDescent="0.2">
      <c r="A200">
        <v>338</v>
      </c>
      <c r="B200">
        <v>92</v>
      </c>
      <c r="C200">
        <v>18</v>
      </c>
      <c r="D200">
        <v>42</v>
      </c>
      <c r="E200">
        <v>60</v>
      </c>
      <c r="F200">
        <v>21</v>
      </c>
      <c r="G200">
        <v>3</v>
      </c>
      <c r="H200">
        <v>682</v>
      </c>
      <c r="I200">
        <v>185</v>
      </c>
      <c r="J200">
        <v>36</v>
      </c>
      <c r="K200">
        <v>88</v>
      </c>
      <c r="L200">
        <v>112</v>
      </c>
      <c r="M200">
        <v>50</v>
      </c>
      <c r="N200" t="s">
        <v>193</v>
      </c>
      <c r="O200" t="s">
        <v>195</v>
      </c>
      <c r="P200">
        <v>0</v>
      </c>
      <c r="Q200">
        <v>0</v>
      </c>
      <c r="R200">
        <v>0</v>
      </c>
      <c r="S200">
        <v>145</v>
      </c>
      <c r="T200" t="s">
        <v>193</v>
      </c>
    </row>
    <row r="201" spans="1:20" x14ac:dyDescent="0.2">
      <c r="A201">
        <v>508</v>
      </c>
      <c r="B201">
        <v>146</v>
      </c>
      <c r="C201">
        <v>8</v>
      </c>
      <c r="D201">
        <v>80</v>
      </c>
      <c r="E201">
        <v>44</v>
      </c>
      <c r="F201">
        <v>46</v>
      </c>
      <c r="G201">
        <v>9</v>
      </c>
      <c r="H201">
        <v>3148</v>
      </c>
      <c r="I201">
        <v>915</v>
      </c>
      <c r="J201">
        <v>41</v>
      </c>
      <c r="K201">
        <v>571</v>
      </c>
      <c r="L201">
        <v>289</v>
      </c>
      <c r="M201">
        <v>326</v>
      </c>
      <c r="N201" t="s">
        <v>193</v>
      </c>
      <c r="O201" t="s">
        <v>194</v>
      </c>
      <c r="P201">
        <v>245</v>
      </c>
      <c r="Q201">
        <v>5</v>
      </c>
      <c r="R201">
        <v>9</v>
      </c>
      <c r="S201" t="s">
        <v>197</v>
      </c>
      <c r="T201" t="s">
        <v>193</v>
      </c>
    </row>
    <row r="202" spans="1:20" x14ac:dyDescent="0.2">
      <c r="A202">
        <v>584</v>
      </c>
      <c r="B202">
        <v>157</v>
      </c>
      <c r="C202">
        <v>20</v>
      </c>
      <c r="D202">
        <v>95</v>
      </c>
      <c r="E202">
        <v>73</v>
      </c>
      <c r="F202">
        <v>63</v>
      </c>
      <c r="G202">
        <v>10</v>
      </c>
      <c r="H202">
        <v>4704</v>
      </c>
      <c r="I202">
        <v>1320</v>
      </c>
      <c r="J202">
        <v>93</v>
      </c>
      <c r="K202">
        <v>724</v>
      </c>
      <c r="L202">
        <v>522</v>
      </c>
      <c r="M202">
        <v>576</v>
      </c>
      <c r="N202" t="s">
        <v>193</v>
      </c>
      <c r="O202" t="s">
        <v>195</v>
      </c>
      <c r="P202">
        <v>276</v>
      </c>
      <c r="Q202">
        <v>421</v>
      </c>
      <c r="R202">
        <v>11</v>
      </c>
      <c r="S202">
        <v>420</v>
      </c>
      <c r="T202" t="s">
        <v>193</v>
      </c>
    </row>
    <row r="203" spans="1:20" x14ac:dyDescent="0.2">
      <c r="A203">
        <v>216</v>
      </c>
      <c r="B203">
        <v>54</v>
      </c>
      <c r="C203">
        <v>2</v>
      </c>
      <c r="D203">
        <v>27</v>
      </c>
      <c r="E203">
        <v>25</v>
      </c>
      <c r="F203">
        <v>33</v>
      </c>
      <c r="G203">
        <v>1</v>
      </c>
      <c r="H203">
        <v>216</v>
      </c>
      <c r="I203">
        <v>54</v>
      </c>
      <c r="J203">
        <v>2</v>
      </c>
      <c r="K203">
        <v>27</v>
      </c>
      <c r="L203">
        <v>25</v>
      </c>
      <c r="M203">
        <v>33</v>
      </c>
      <c r="N203" t="s">
        <v>196</v>
      </c>
      <c r="O203" t="s">
        <v>194</v>
      </c>
      <c r="P203">
        <v>317</v>
      </c>
      <c r="Q203">
        <v>36</v>
      </c>
      <c r="R203">
        <v>1</v>
      </c>
      <c r="S203">
        <v>75</v>
      </c>
      <c r="T203" t="s">
        <v>196</v>
      </c>
    </row>
    <row r="204" spans="1:20" x14ac:dyDescent="0.2">
      <c r="A204">
        <v>625</v>
      </c>
      <c r="B204">
        <v>179</v>
      </c>
      <c r="C204">
        <v>4</v>
      </c>
      <c r="D204">
        <v>94</v>
      </c>
      <c r="E204">
        <v>60</v>
      </c>
      <c r="F204">
        <v>65</v>
      </c>
      <c r="G204">
        <v>5</v>
      </c>
      <c r="H204">
        <v>1696</v>
      </c>
      <c r="I204">
        <v>476</v>
      </c>
      <c r="J204">
        <v>12</v>
      </c>
      <c r="K204">
        <v>216</v>
      </c>
      <c r="L204">
        <v>163</v>
      </c>
      <c r="M204">
        <v>166</v>
      </c>
      <c r="N204" t="s">
        <v>193</v>
      </c>
      <c r="O204" t="s">
        <v>195</v>
      </c>
      <c r="P204">
        <v>303</v>
      </c>
      <c r="Q204">
        <v>450</v>
      </c>
      <c r="R204">
        <v>14</v>
      </c>
      <c r="S204">
        <v>575</v>
      </c>
      <c r="T204" t="s">
        <v>193</v>
      </c>
    </row>
    <row r="205" spans="1:20" x14ac:dyDescent="0.2">
      <c r="A205">
        <v>243</v>
      </c>
      <c r="B205">
        <v>53</v>
      </c>
      <c r="C205">
        <v>4</v>
      </c>
      <c r="D205">
        <v>18</v>
      </c>
      <c r="E205">
        <v>26</v>
      </c>
      <c r="F205">
        <v>27</v>
      </c>
      <c r="G205">
        <v>4</v>
      </c>
      <c r="H205">
        <v>853</v>
      </c>
      <c r="I205">
        <v>228</v>
      </c>
      <c r="J205">
        <v>23</v>
      </c>
      <c r="K205">
        <v>101</v>
      </c>
      <c r="L205">
        <v>110</v>
      </c>
      <c r="M205">
        <v>76</v>
      </c>
      <c r="N205" t="s">
        <v>196</v>
      </c>
      <c r="O205" t="s">
        <v>195</v>
      </c>
      <c r="P205">
        <v>107</v>
      </c>
      <c r="Q205">
        <v>3</v>
      </c>
      <c r="R205">
        <v>3</v>
      </c>
      <c r="S205" t="s">
        <v>197</v>
      </c>
      <c r="T205" t="s">
        <v>196</v>
      </c>
    </row>
    <row r="206" spans="1:20" x14ac:dyDescent="0.2">
      <c r="A206">
        <v>489</v>
      </c>
      <c r="B206">
        <v>131</v>
      </c>
      <c r="C206">
        <v>19</v>
      </c>
      <c r="D206">
        <v>77</v>
      </c>
      <c r="E206">
        <v>55</v>
      </c>
      <c r="F206">
        <v>34</v>
      </c>
      <c r="G206">
        <v>7</v>
      </c>
      <c r="H206">
        <v>2051</v>
      </c>
      <c r="I206">
        <v>549</v>
      </c>
      <c r="J206">
        <v>62</v>
      </c>
      <c r="K206">
        <v>300</v>
      </c>
      <c r="L206">
        <v>263</v>
      </c>
      <c r="M206">
        <v>153</v>
      </c>
      <c r="N206" t="s">
        <v>193</v>
      </c>
      <c r="O206" t="s">
        <v>194</v>
      </c>
      <c r="P206">
        <v>310</v>
      </c>
      <c r="Q206">
        <v>9</v>
      </c>
      <c r="R206">
        <v>9</v>
      </c>
      <c r="S206">
        <v>780</v>
      </c>
      <c r="T206" t="s">
        <v>193</v>
      </c>
    </row>
    <row r="207" spans="1:20" x14ac:dyDescent="0.2">
      <c r="A207">
        <v>209</v>
      </c>
      <c r="B207">
        <v>56</v>
      </c>
      <c r="C207">
        <v>12</v>
      </c>
      <c r="D207">
        <v>22</v>
      </c>
      <c r="E207">
        <v>36</v>
      </c>
      <c r="F207">
        <v>19</v>
      </c>
      <c r="G207">
        <v>2</v>
      </c>
      <c r="H207">
        <v>216</v>
      </c>
      <c r="I207">
        <v>58</v>
      </c>
      <c r="J207">
        <v>12</v>
      </c>
      <c r="K207">
        <v>24</v>
      </c>
      <c r="L207">
        <v>37</v>
      </c>
      <c r="M207">
        <v>19</v>
      </c>
      <c r="N207" t="s">
        <v>196</v>
      </c>
      <c r="O207" t="s">
        <v>195</v>
      </c>
      <c r="P207">
        <v>201</v>
      </c>
      <c r="Q207">
        <v>6</v>
      </c>
      <c r="R207">
        <v>3</v>
      </c>
      <c r="S207">
        <v>90</v>
      </c>
      <c r="T207" t="s">
        <v>196</v>
      </c>
    </row>
    <row r="208" spans="1:20" x14ac:dyDescent="0.2">
      <c r="A208">
        <v>407</v>
      </c>
      <c r="B208">
        <v>93</v>
      </c>
      <c r="C208">
        <v>8</v>
      </c>
      <c r="D208">
        <v>47</v>
      </c>
      <c r="E208">
        <v>30</v>
      </c>
      <c r="F208">
        <v>30</v>
      </c>
      <c r="G208">
        <v>2</v>
      </c>
      <c r="H208">
        <v>969</v>
      </c>
      <c r="I208">
        <v>230</v>
      </c>
      <c r="J208">
        <v>14</v>
      </c>
      <c r="K208">
        <v>121</v>
      </c>
      <c r="L208">
        <v>69</v>
      </c>
      <c r="M208">
        <v>68</v>
      </c>
      <c r="N208" t="s">
        <v>196</v>
      </c>
      <c r="O208" t="s">
        <v>194</v>
      </c>
      <c r="P208">
        <v>172</v>
      </c>
      <c r="Q208">
        <v>317</v>
      </c>
      <c r="R208">
        <v>25</v>
      </c>
      <c r="S208">
        <v>150</v>
      </c>
      <c r="T208" t="s">
        <v>196</v>
      </c>
    </row>
    <row r="209" spans="1:20" x14ac:dyDescent="0.2">
      <c r="A209">
        <v>490</v>
      </c>
      <c r="B209">
        <v>148</v>
      </c>
      <c r="C209">
        <v>14</v>
      </c>
      <c r="D209">
        <v>64</v>
      </c>
      <c r="E209">
        <v>78</v>
      </c>
      <c r="F209">
        <v>49</v>
      </c>
      <c r="G209">
        <v>13</v>
      </c>
      <c r="H209">
        <v>3400</v>
      </c>
      <c r="I209">
        <v>1000</v>
      </c>
      <c r="J209">
        <v>113</v>
      </c>
      <c r="K209">
        <v>445</v>
      </c>
      <c r="L209">
        <v>491</v>
      </c>
      <c r="M209">
        <v>301</v>
      </c>
      <c r="N209" t="s">
        <v>193</v>
      </c>
      <c r="O209" t="s">
        <v>195</v>
      </c>
      <c r="P209">
        <v>0</v>
      </c>
      <c r="Q209">
        <v>0</v>
      </c>
      <c r="R209">
        <v>0</v>
      </c>
      <c r="S209">
        <v>700</v>
      </c>
      <c r="T209" t="s">
        <v>196</v>
      </c>
    </row>
    <row r="210" spans="1:20" x14ac:dyDescent="0.2">
      <c r="A210">
        <v>209</v>
      </c>
      <c r="B210">
        <v>59</v>
      </c>
      <c r="C210">
        <v>6</v>
      </c>
      <c r="D210">
        <v>20</v>
      </c>
      <c r="E210">
        <v>37</v>
      </c>
      <c r="F210">
        <v>27</v>
      </c>
      <c r="G210">
        <v>4</v>
      </c>
      <c r="H210">
        <v>884</v>
      </c>
      <c r="I210">
        <v>209</v>
      </c>
      <c r="J210">
        <v>14</v>
      </c>
      <c r="K210">
        <v>66</v>
      </c>
      <c r="L210">
        <v>106</v>
      </c>
      <c r="M210">
        <v>92</v>
      </c>
      <c r="N210" t="s">
        <v>196</v>
      </c>
      <c r="O210" t="s">
        <v>195</v>
      </c>
      <c r="P210">
        <v>415</v>
      </c>
      <c r="Q210">
        <v>35</v>
      </c>
      <c r="R210">
        <v>3</v>
      </c>
      <c r="S210" t="s">
        <v>197</v>
      </c>
      <c r="T210" t="s">
        <v>196</v>
      </c>
    </row>
    <row r="211" spans="1:20" x14ac:dyDescent="0.2">
      <c r="A211">
        <v>442</v>
      </c>
      <c r="B211">
        <v>131</v>
      </c>
      <c r="C211">
        <v>18</v>
      </c>
      <c r="D211">
        <v>68</v>
      </c>
      <c r="E211">
        <v>77</v>
      </c>
      <c r="F211">
        <v>33</v>
      </c>
      <c r="G211">
        <v>6</v>
      </c>
      <c r="H211">
        <v>1416</v>
      </c>
      <c r="I211">
        <v>398</v>
      </c>
      <c r="J211">
        <v>47</v>
      </c>
      <c r="K211">
        <v>210</v>
      </c>
      <c r="L211">
        <v>203</v>
      </c>
      <c r="M211">
        <v>136</v>
      </c>
      <c r="N211" t="s">
        <v>193</v>
      </c>
      <c r="O211" t="s">
        <v>195</v>
      </c>
      <c r="P211">
        <v>233</v>
      </c>
      <c r="Q211">
        <v>7</v>
      </c>
      <c r="R211">
        <v>7</v>
      </c>
      <c r="S211">
        <v>550</v>
      </c>
      <c r="T211" t="s">
        <v>193</v>
      </c>
    </row>
    <row r="212" spans="1:20" x14ac:dyDescent="0.2">
      <c r="A212">
        <v>317</v>
      </c>
      <c r="B212">
        <v>88</v>
      </c>
      <c r="C212">
        <v>3</v>
      </c>
      <c r="D212">
        <v>40</v>
      </c>
      <c r="E212">
        <v>32</v>
      </c>
      <c r="F212">
        <v>19</v>
      </c>
      <c r="G212">
        <v>8</v>
      </c>
      <c r="H212">
        <v>2543</v>
      </c>
      <c r="I212">
        <v>715</v>
      </c>
      <c r="J212">
        <v>28</v>
      </c>
      <c r="K212">
        <v>269</v>
      </c>
      <c r="L212">
        <v>270</v>
      </c>
      <c r="M212">
        <v>118</v>
      </c>
      <c r="N212" t="s">
        <v>193</v>
      </c>
      <c r="O212" t="s">
        <v>194</v>
      </c>
      <c r="P212">
        <v>220</v>
      </c>
      <c r="Q212">
        <v>16</v>
      </c>
      <c r="R212">
        <v>4</v>
      </c>
      <c r="S212" t="s">
        <v>197</v>
      </c>
      <c r="T212" t="s">
        <v>193</v>
      </c>
    </row>
    <row r="213" spans="1:20" x14ac:dyDescent="0.2">
      <c r="A213">
        <v>288</v>
      </c>
      <c r="B213">
        <v>65</v>
      </c>
      <c r="C213">
        <v>8</v>
      </c>
      <c r="D213">
        <v>30</v>
      </c>
      <c r="E213">
        <v>36</v>
      </c>
      <c r="F213">
        <v>27</v>
      </c>
      <c r="G213">
        <v>9</v>
      </c>
      <c r="H213">
        <v>2815</v>
      </c>
      <c r="I213">
        <v>698</v>
      </c>
      <c r="J213">
        <v>55</v>
      </c>
      <c r="K213">
        <v>315</v>
      </c>
      <c r="L213">
        <v>325</v>
      </c>
      <c r="M213">
        <v>189</v>
      </c>
      <c r="N213" t="s">
        <v>196</v>
      </c>
      <c r="O213" t="s">
        <v>195</v>
      </c>
      <c r="P213">
        <v>259</v>
      </c>
      <c r="Q213">
        <v>30</v>
      </c>
      <c r="R213">
        <v>10</v>
      </c>
      <c r="S213">
        <v>650</v>
      </c>
      <c r="T213" t="s">
        <v>193</v>
      </c>
    </row>
    <row r="214" spans="1:20" x14ac:dyDescent="0.2">
      <c r="A214">
        <v>209</v>
      </c>
      <c r="B214">
        <v>54</v>
      </c>
      <c r="C214">
        <v>3</v>
      </c>
      <c r="D214">
        <v>25</v>
      </c>
      <c r="E214">
        <v>14</v>
      </c>
      <c r="F214">
        <v>12</v>
      </c>
      <c r="G214">
        <v>1</v>
      </c>
      <c r="H214">
        <v>209</v>
      </c>
      <c r="I214">
        <v>54</v>
      </c>
      <c r="J214">
        <v>3</v>
      </c>
      <c r="K214">
        <v>25</v>
      </c>
      <c r="L214">
        <v>14</v>
      </c>
      <c r="M214">
        <v>12</v>
      </c>
      <c r="N214" t="s">
        <v>193</v>
      </c>
      <c r="O214" t="s">
        <v>194</v>
      </c>
      <c r="P214">
        <v>102</v>
      </c>
      <c r="Q214">
        <v>6</v>
      </c>
      <c r="R214">
        <v>3</v>
      </c>
      <c r="S214">
        <v>68</v>
      </c>
      <c r="T214" t="s">
        <v>193</v>
      </c>
    </row>
    <row r="215" spans="1:20" x14ac:dyDescent="0.2">
      <c r="A215">
        <v>303</v>
      </c>
      <c r="B215">
        <v>71</v>
      </c>
      <c r="C215">
        <v>3</v>
      </c>
      <c r="D215">
        <v>18</v>
      </c>
      <c r="E215">
        <v>30</v>
      </c>
      <c r="F215">
        <v>36</v>
      </c>
      <c r="G215">
        <v>3</v>
      </c>
      <c r="H215">
        <v>344</v>
      </c>
      <c r="I215">
        <v>76</v>
      </c>
      <c r="J215">
        <v>3</v>
      </c>
      <c r="K215">
        <v>20</v>
      </c>
      <c r="L215">
        <v>36</v>
      </c>
      <c r="M215">
        <v>45</v>
      </c>
      <c r="N215" t="s">
        <v>196</v>
      </c>
      <c r="O215" t="s">
        <v>195</v>
      </c>
      <c r="P215">
        <v>468</v>
      </c>
      <c r="Q215">
        <v>47</v>
      </c>
      <c r="R215">
        <v>6</v>
      </c>
      <c r="S215">
        <v>100</v>
      </c>
      <c r="T215" t="s">
        <v>196</v>
      </c>
    </row>
    <row r="216" spans="1:20" x14ac:dyDescent="0.2">
      <c r="A216">
        <v>330</v>
      </c>
      <c r="B216">
        <v>77</v>
      </c>
      <c r="C216">
        <v>19</v>
      </c>
      <c r="D216">
        <v>47</v>
      </c>
      <c r="E216">
        <v>53</v>
      </c>
      <c r="F216">
        <v>27</v>
      </c>
      <c r="G216">
        <v>6</v>
      </c>
      <c r="H216">
        <v>1928</v>
      </c>
      <c r="I216">
        <v>516</v>
      </c>
      <c r="J216">
        <v>90</v>
      </c>
      <c r="K216">
        <v>247</v>
      </c>
      <c r="L216">
        <v>288</v>
      </c>
      <c r="M216">
        <v>161</v>
      </c>
      <c r="N216" t="s">
        <v>196</v>
      </c>
      <c r="O216" t="s">
        <v>194</v>
      </c>
      <c r="P216">
        <v>149</v>
      </c>
      <c r="Q216">
        <v>8</v>
      </c>
      <c r="R216">
        <v>6</v>
      </c>
      <c r="S216">
        <v>670</v>
      </c>
      <c r="T216" t="s">
        <v>196</v>
      </c>
    </row>
    <row r="217" spans="1:20" x14ac:dyDescent="0.2">
      <c r="A217">
        <v>504</v>
      </c>
      <c r="B217">
        <v>120</v>
      </c>
      <c r="C217">
        <v>28</v>
      </c>
      <c r="D217">
        <v>71</v>
      </c>
      <c r="E217">
        <v>71</v>
      </c>
      <c r="F217">
        <v>54</v>
      </c>
      <c r="G217">
        <v>3</v>
      </c>
      <c r="H217">
        <v>1085</v>
      </c>
      <c r="I217">
        <v>259</v>
      </c>
      <c r="J217">
        <v>54</v>
      </c>
      <c r="K217">
        <v>150</v>
      </c>
      <c r="L217">
        <v>167</v>
      </c>
      <c r="M217">
        <v>114</v>
      </c>
      <c r="N217" t="s">
        <v>193</v>
      </c>
      <c r="O217" t="s">
        <v>195</v>
      </c>
      <c r="P217">
        <v>103</v>
      </c>
      <c r="Q217">
        <v>283</v>
      </c>
      <c r="R217">
        <v>19</v>
      </c>
      <c r="S217">
        <v>175</v>
      </c>
      <c r="T217" t="s">
        <v>193</v>
      </c>
    </row>
    <row r="218" spans="1:20" x14ac:dyDescent="0.2">
      <c r="A218">
        <v>258</v>
      </c>
      <c r="B218">
        <v>60</v>
      </c>
      <c r="C218">
        <v>8</v>
      </c>
      <c r="D218">
        <v>28</v>
      </c>
      <c r="E218">
        <v>33</v>
      </c>
      <c r="F218">
        <v>18</v>
      </c>
      <c r="G218">
        <v>3</v>
      </c>
      <c r="H218">
        <v>638</v>
      </c>
      <c r="I218">
        <v>170</v>
      </c>
      <c r="J218">
        <v>17</v>
      </c>
      <c r="K218">
        <v>80</v>
      </c>
      <c r="L218">
        <v>75</v>
      </c>
      <c r="M218">
        <v>36</v>
      </c>
      <c r="N218" t="s">
        <v>193</v>
      </c>
      <c r="O218" t="s">
        <v>194</v>
      </c>
      <c r="P218">
        <v>358</v>
      </c>
      <c r="Q218">
        <v>32</v>
      </c>
      <c r="R218">
        <v>8</v>
      </c>
      <c r="S218">
        <v>137</v>
      </c>
      <c r="T218" t="s">
        <v>193</v>
      </c>
    </row>
    <row r="219" spans="1:20" x14ac:dyDescent="0.2">
      <c r="A219">
        <v>20</v>
      </c>
      <c r="B219">
        <v>1</v>
      </c>
      <c r="C219">
        <v>0</v>
      </c>
      <c r="D219">
        <v>0</v>
      </c>
      <c r="E219">
        <v>0</v>
      </c>
      <c r="F219">
        <v>0</v>
      </c>
      <c r="G219">
        <v>2</v>
      </c>
      <c r="H219">
        <v>41</v>
      </c>
      <c r="I219">
        <v>9</v>
      </c>
      <c r="J219">
        <v>2</v>
      </c>
      <c r="K219">
        <v>6</v>
      </c>
      <c r="L219">
        <v>7</v>
      </c>
      <c r="M219">
        <v>4</v>
      </c>
      <c r="N219" t="s">
        <v>196</v>
      </c>
      <c r="O219" t="s">
        <v>195</v>
      </c>
      <c r="P219">
        <v>78</v>
      </c>
      <c r="Q219">
        <v>220</v>
      </c>
      <c r="R219">
        <v>6</v>
      </c>
      <c r="S219">
        <v>2127.3330000000001</v>
      </c>
      <c r="T219" t="s">
        <v>196</v>
      </c>
    </row>
    <row r="220" spans="1:20" x14ac:dyDescent="0.2">
      <c r="A220">
        <v>374</v>
      </c>
      <c r="B220">
        <v>94</v>
      </c>
      <c r="C220">
        <v>5</v>
      </c>
      <c r="D220">
        <v>36</v>
      </c>
      <c r="E220">
        <v>26</v>
      </c>
      <c r="F220">
        <v>62</v>
      </c>
      <c r="G220">
        <v>7</v>
      </c>
      <c r="H220">
        <v>1968</v>
      </c>
      <c r="I220">
        <v>519</v>
      </c>
      <c r="J220">
        <v>26</v>
      </c>
      <c r="K220">
        <v>181</v>
      </c>
      <c r="L220">
        <v>199</v>
      </c>
      <c r="M220">
        <v>288</v>
      </c>
      <c r="N220" t="s">
        <v>196</v>
      </c>
      <c r="O220" t="s">
        <v>194</v>
      </c>
      <c r="P220">
        <v>756</v>
      </c>
      <c r="Q220">
        <v>64</v>
      </c>
      <c r="R220">
        <v>15</v>
      </c>
      <c r="S220">
        <v>875</v>
      </c>
      <c r="T220" t="s">
        <v>196</v>
      </c>
    </row>
    <row r="221" spans="1:20" x14ac:dyDescent="0.2">
      <c r="A221">
        <v>211</v>
      </c>
      <c r="B221">
        <v>43</v>
      </c>
      <c r="C221">
        <v>10</v>
      </c>
      <c r="D221">
        <v>26</v>
      </c>
      <c r="E221">
        <v>35</v>
      </c>
      <c r="F221">
        <v>39</v>
      </c>
      <c r="G221">
        <v>3</v>
      </c>
      <c r="H221">
        <v>498</v>
      </c>
      <c r="I221">
        <v>116</v>
      </c>
      <c r="J221">
        <v>14</v>
      </c>
      <c r="K221">
        <v>59</v>
      </c>
      <c r="L221">
        <v>55</v>
      </c>
      <c r="M221">
        <v>78</v>
      </c>
      <c r="N221" t="s">
        <v>193</v>
      </c>
      <c r="O221" t="s">
        <v>194</v>
      </c>
      <c r="P221">
        <v>463</v>
      </c>
      <c r="Q221">
        <v>32</v>
      </c>
      <c r="R221">
        <v>8</v>
      </c>
      <c r="S221">
        <v>120</v>
      </c>
      <c r="T221" t="s">
        <v>193</v>
      </c>
    </row>
    <row r="222" spans="1:20" x14ac:dyDescent="0.2">
      <c r="A222">
        <v>299</v>
      </c>
      <c r="B222">
        <v>75</v>
      </c>
      <c r="C222">
        <v>6</v>
      </c>
      <c r="D222">
        <v>38</v>
      </c>
      <c r="E222">
        <v>23</v>
      </c>
      <c r="F222">
        <v>26</v>
      </c>
      <c r="G222">
        <v>3</v>
      </c>
      <c r="H222">
        <v>580</v>
      </c>
      <c r="I222">
        <v>160</v>
      </c>
      <c r="J222">
        <v>8</v>
      </c>
      <c r="K222">
        <v>71</v>
      </c>
      <c r="L222">
        <v>33</v>
      </c>
      <c r="M222">
        <v>44</v>
      </c>
      <c r="N222" t="s">
        <v>196</v>
      </c>
      <c r="O222" t="s">
        <v>195</v>
      </c>
      <c r="P222">
        <v>212</v>
      </c>
      <c r="Q222">
        <v>1</v>
      </c>
      <c r="R222">
        <v>2</v>
      </c>
      <c r="S222">
        <v>140</v>
      </c>
      <c r="T222" t="s">
        <v>196</v>
      </c>
    </row>
    <row r="223" spans="1:20" x14ac:dyDescent="0.2">
      <c r="A223">
        <v>576</v>
      </c>
      <c r="B223">
        <v>167</v>
      </c>
      <c r="C223">
        <v>8</v>
      </c>
      <c r="D223">
        <v>89</v>
      </c>
      <c r="E223">
        <v>49</v>
      </c>
      <c r="F223">
        <v>57</v>
      </c>
      <c r="G223">
        <v>4</v>
      </c>
      <c r="H223">
        <v>822</v>
      </c>
      <c r="I223">
        <v>232</v>
      </c>
      <c r="J223">
        <v>19</v>
      </c>
      <c r="K223">
        <v>132</v>
      </c>
      <c r="L223">
        <v>83</v>
      </c>
      <c r="M223">
        <v>79</v>
      </c>
      <c r="N223" t="s">
        <v>196</v>
      </c>
      <c r="O223" t="s">
        <v>195</v>
      </c>
      <c r="P223">
        <v>325</v>
      </c>
      <c r="Q223">
        <v>12</v>
      </c>
      <c r="R223">
        <v>8</v>
      </c>
      <c r="S223">
        <v>210</v>
      </c>
      <c r="T223" t="s">
        <v>196</v>
      </c>
    </row>
    <row r="224" spans="1:20" x14ac:dyDescent="0.2">
      <c r="A224">
        <v>381</v>
      </c>
      <c r="B224">
        <v>110</v>
      </c>
      <c r="C224">
        <v>9</v>
      </c>
      <c r="D224">
        <v>61</v>
      </c>
      <c r="E224">
        <v>45</v>
      </c>
      <c r="F224">
        <v>32</v>
      </c>
      <c r="G224">
        <v>7</v>
      </c>
      <c r="H224">
        <v>3015</v>
      </c>
      <c r="I224">
        <v>834</v>
      </c>
      <c r="J224">
        <v>40</v>
      </c>
      <c r="K224">
        <v>451</v>
      </c>
      <c r="L224">
        <v>249</v>
      </c>
      <c r="M224">
        <v>168</v>
      </c>
      <c r="N224" t="s">
        <v>196</v>
      </c>
      <c r="O224" t="s">
        <v>195</v>
      </c>
      <c r="P224">
        <v>228</v>
      </c>
      <c r="Q224">
        <v>7</v>
      </c>
      <c r="R224">
        <v>5</v>
      </c>
      <c r="S224">
        <v>800</v>
      </c>
      <c r="T224" t="s">
        <v>196</v>
      </c>
    </row>
    <row r="225" spans="1:20" x14ac:dyDescent="0.2">
      <c r="A225">
        <v>288</v>
      </c>
      <c r="B225">
        <v>76</v>
      </c>
      <c r="C225">
        <v>7</v>
      </c>
      <c r="D225">
        <v>34</v>
      </c>
      <c r="E225">
        <v>37</v>
      </c>
      <c r="F225">
        <v>15</v>
      </c>
      <c r="G225">
        <v>4</v>
      </c>
      <c r="H225">
        <v>1644</v>
      </c>
      <c r="I225">
        <v>408</v>
      </c>
      <c r="J225">
        <v>16</v>
      </c>
      <c r="K225">
        <v>198</v>
      </c>
      <c r="L225">
        <v>120</v>
      </c>
      <c r="M225">
        <v>113</v>
      </c>
      <c r="N225" t="s">
        <v>196</v>
      </c>
      <c r="O225" t="s">
        <v>194</v>
      </c>
      <c r="P225">
        <v>203</v>
      </c>
      <c r="Q225">
        <v>3</v>
      </c>
      <c r="R225">
        <v>3</v>
      </c>
      <c r="S225">
        <v>240</v>
      </c>
      <c r="T225" t="s">
        <v>196</v>
      </c>
    </row>
    <row r="226" spans="1:20" x14ac:dyDescent="0.2">
      <c r="A226">
        <v>369</v>
      </c>
      <c r="B226">
        <v>93</v>
      </c>
      <c r="C226">
        <v>9</v>
      </c>
      <c r="D226">
        <v>43</v>
      </c>
      <c r="E226">
        <v>42</v>
      </c>
      <c r="F226">
        <v>49</v>
      </c>
      <c r="G226">
        <v>5</v>
      </c>
      <c r="H226">
        <v>1258</v>
      </c>
      <c r="I226">
        <v>323</v>
      </c>
      <c r="J226">
        <v>54</v>
      </c>
      <c r="K226">
        <v>181</v>
      </c>
      <c r="L226">
        <v>177</v>
      </c>
      <c r="M226">
        <v>157</v>
      </c>
      <c r="N226" t="s">
        <v>193</v>
      </c>
      <c r="O226" t="s">
        <v>195</v>
      </c>
      <c r="P226">
        <v>149</v>
      </c>
      <c r="Q226">
        <v>1</v>
      </c>
      <c r="R226">
        <v>6</v>
      </c>
      <c r="S226">
        <v>350</v>
      </c>
      <c r="T226" t="s">
        <v>193</v>
      </c>
    </row>
    <row r="227" spans="1:20" x14ac:dyDescent="0.2">
      <c r="A227">
        <v>330</v>
      </c>
      <c r="B227">
        <v>76</v>
      </c>
      <c r="C227">
        <v>12</v>
      </c>
      <c r="D227">
        <v>35</v>
      </c>
      <c r="E227">
        <v>41</v>
      </c>
      <c r="F227">
        <v>47</v>
      </c>
      <c r="G227">
        <v>4</v>
      </c>
      <c r="H227">
        <v>1367</v>
      </c>
      <c r="I227">
        <v>326</v>
      </c>
      <c r="J227">
        <v>55</v>
      </c>
      <c r="K227">
        <v>167</v>
      </c>
      <c r="L227">
        <v>198</v>
      </c>
      <c r="M227">
        <v>167</v>
      </c>
      <c r="N227" t="s">
        <v>196</v>
      </c>
      <c r="O227" t="s">
        <v>194</v>
      </c>
      <c r="P227">
        <v>512</v>
      </c>
      <c r="Q227">
        <v>30</v>
      </c>
      <c r="R227">
        <v>5</v>
      </c>
      <c r="S227" t="s">
        <v>197</v>
      </c>
      <c r="T227" t="s">
        <v>196</v>
      </c>
    </row>
    <row r="228" spans="1:20" x14ac:dyDescent="0.2">
      <c r="A228">
        <v>547</v>
      </c>
      <c r="B228">
        <v>137</v>
      </c>
      <c r="C228">
        <v>2</v>
      </c>
      <c r="D228">
        <v>58</v>
      </c>
      <c r="E228">
        <v>47</v>
      </c>
      <c r="F228">
        <v>12</v>
      </c>
      <c r="G228">
        <v>2</v>
      </c>
      <c r="H228">
        <v>1038</v>
      </c>
      <c r="I228">
        <v>271</v>
      </c>
      <c r="J228">
        <v>3</v>
      </c>
      <c r="K228">
        <v>129</v>
      </c>
      <c r="L228">
        <v>80</v>
      </c>
      <c r="M228">
        <v>24</v>
      </c>
      <c r="N228" t="s">
        <v>193</v>
      </c>
      <c r="O228" t="s">
        <v>194</v>
      </c>
      <c r="P228">
        <v>261</v>
      </c>
      <c r="Q228">
        <v>459</v>
      </c>
      <c r="R228">
        <v>22</v>
      </c>
      <c r="S228">
        <v>175</v>
      </c>
      <c r="T228" t="s">
        <v>193</v>
      </c>
    </row>
    <row r="229" spans="1:20" x14ac:dyDescent="0.2">
      <c r="A229">
        <v>572</v>
      </c>
      <c r="B229">
        <v>152</v>
      </c>
      <c r="C229">
        <v>18</v>
      </c>
      <c r="D229">
        <v>105</v>
      </c>
      <c r="E229">
        <v>49</v>
      </c>
      <c r="F229">
        <v>65</v>
      </c>
      <c r="G229">
        <v>2</v>
      </c>
      <c r="H229">
        <v>978</v>
      </c>
      <c r="I229">
        <v>249</v>
      </c>
      <c r="J229">
        <v>36</v>
      </c>
      <c r="K229">
        <v>168</v>
      </c>
      <c r="L229">
        <v>91</v>
      </c>
      <c r="M229">
        <v>101</v>
      </c>
      <c r="N229" t="s">
        <v>193</v>
      </c>
      <c r="O229" t="s">
        <v>194</v>
      </c>
      <c r="P229">
        <v>325</v>
      </c>
      <c r="Q229">
        <v>13</v>
      </c>
      <c r="R229">
        <v>3</v>
      </c>
      <c r="S229">
        <v>200</v>
      </c>
      <c r="T229" t="s">
        <v>193</v>
      </c>
    </row>
    <row r="230" spans="1:20" x14ac:dyDescent="0.2">
      <c r="A230">
        <v>359</v>
      </c>
      <c r="B230">
        <v>84</v>
      </c>
      <c r="C230">
        <v>4</v>
      </c>
      <c r="D230">
        <v>46</v>
      </c>
      <c r="E230">
        <v>27</v>
      </c>
      <c r="F230">
        <v>21</v>
      </c>
      <c r="G230">
        <v>12</v>
      </c>
      <c r="H230">
        <v>4992</v>
      </c>
      <c r="I230">
        <v>1257</v>
      </c>
      <c r="J230">
        <v>37</v>
      </c>
      <c r="K230">
        <v>699</v>
      </c>
      <c r="L230">
        <v>386</v>
      </c>
      <c r="M230">
        <v>387</v>
      </c>
      <c r="N230" t="s">
        <v>196</v>
      </c>
      <c r="O230" t="s">
        <v>194</v>
      </c>
      <c r="P230">
        <v>151</v>
      </c>
      <c r="Q230">
        <v>8</v>
      </c>
      <c r="R230">
        <v>5</v>
      </c>
      <c r="S230" t="s">
        <v>197</v>
      </c>
      <c r="T230" t="s">
        <v>196</v>
      </c>
    </row>
    <row r="231" spans="1:20" x14ac:dyDescent="0.2">
      <c r="A231">
        <v>514</v>
      </c>
      <c r="B231">
        <v>144</v>
      </c>
      <c r="C231">
        <v>0</v>
      </c>
      <c r="D231">
        <v>67</v>
      </c>
      <c r="E231">
        <v>54</v>
      </c>
      <c r="F231">
        <v>79</v>
      </c>
      <c r="G231">
        <v>9</v>
      </c>
      <c r="H231">
        <v>4739</v>
      </c>
      <c r="I231">
        <v>1169</v>
      </c>
      <c r="J231">
        <v>13</v>
      </c>
      <c r="K231">
        <v>583</v>
      </c>
      <c r="L231">
        <v>374</v>
      </c>
      <c r="M231">
        <v>528</v>
      </c>
      <c r="N231" t="s">
        <v>196</v>
      </c>
      <c r="O231" t="s">
        <v>195</v>
      </c>
      <c r="P231">
        <v>229</v>
      </c>
      <c r="Q231">
        <v>453</v>
      </c>
      <c r="R231">
        <v>15</v>
      </c>
      <c r="S231">
        <v>1940</v>
      </c>
      <c r="T231" t="s">
        <v>196</v>
      </c>
    </row>
    <row r="232" spans="1:20" x14ac:dyDescent="0.2">
      <c r="A232">
        <v>359</v>
      </c>
      <c r="B232">
        <v>80</v>
      </c>
      <c r="C232">
        <v>15</v>
      </c>
      <c r="D232">
        <v>45</v>
      </c>
      <c r="E232">
        <v>48</v>
      </c>
      <c r="F232">
        <v>63</v>
      </c>
      <c r="G232">
        <v>7</v>
      </c>
      <c r="H232">
        <v>1493</v>
      </c>
      <c r="I232">
        <v>359</v>
      </c>
      <c r="J232">
        <v>61</v>
      </c>
      <c r="K232">
        <v>176</v>
      </c>
      <c r="L232">
        <v>202</v>
      </c>
      <c r="M232">
        <v>175</v>
      </c>
      <c r="N232" t="s">
        <v>196</v>
      </c>
      <c r="O232" t="s">
        <v>194</v>
      </c>
      <c r="P232">
        <v>682</v>
      </c>
      <c r="Q232">
        <v>93</v>
      </c>
      <c r="R232">
        <v>13</v>
      </c>
      <c r="S232">
        <v>700</v>
      </c>
      <c r="T232" t="s">
        <v>196</v>
      </c>
    </row>
    <row r="233" spans="1:20" x14ac:dyDescent="0.2">
      <c r="A233">
        <v>526</v>
      </c>
      <c r="B233">
        <v>163</v>
      </c>
      <c r="C233">
        <v>12</v>
      </c>
      <c r="D233">
        <v>88</v>
      </c>
      <c r="E233">
        <v>50</v>
      </c>
      <c r="F233">
        <v>77</v>
      </c>
      <c r="G233">
        <v>4</v>
      </c>
      <c r="H233">
        <v>1556</v>
      </c>
      <c r="I233">
        <v>470</v>
      </c>
      <c r="J233">
        <v>38</v>
      </c>
      <c r="K233">
        <v>245</v>
      </c>
      <c r="L233">
        <v>167</v>
      </c>
      <c r="M233">
        <v>174</v>
      </c>
      <c r="N233" t="s">
        <v>193</v>
      </c>
      <c r="O233" t="s">
        <v>194</v>
      </c>
      <c r="P233">
        <v>250</v>
      </c>
      <c r="Q233">
        <v>11</v>
      </c>
      <c r="R233">
        <v>1</v>
      </c>
      <c r="S233">
        <v>750</v>
      </c>
      <c r="T233" t="s">
        <v>193</v>
      </c>
    </row>
    <row r="234" spans="1:20" x14ac:dyDescent="0.2">
      <c r="A234">
        <v>313</v>
      </c>
      <c r="B234">
        <v>83</v>
      </c>
      <c r="C234">
        <v>9</v>
      </c>
      <c r="D234">
        <v>43</v>
      </c>
      <c r="E234">
        <v>41</v>
      </c>
      <c r="F234">
        <v>30</v>
      </c>
      <c r="G234">
        <v>14</v>
      </c>
      <c r="H234">
        <v>5885</v>
      </c>
      <c r="I234">
        <v>1543</v>
      </c>
      <c r="J234">
        <v>104</v>
      </c>
      <c r="K234">
        <v>751</v>
      </c>
      <c r="L234">
        <v>714</v>
      </c>
      <c r="M234">
        <v>535</v>
      </c>
      <c r="N234" t="s">
        <v>196</v>
      </c>
      <c r="O234" t="s">
        <v>194</v>
      </c>
      <c r="P234">
        <v>58</v>
      </c>
      <c r="Q234">
        <v>141</v>
      </c>
      <c r="R234">
        <v>23</v>
      </c>
      <c r="S234">
        <v>450</v>
      </c>
      <c r="T234" t="s">
        <v>196</v>
      </c>
    </row>
    <row r="235" spans="1:20" x14ac:dyDescent="0.2">
      <c r="A235">
        <v>540</v>
      </c>
      <c r="B235">
        <v>135</v>
      </c>
      <c r="C235">
        <v>30</v>
      </c>
      <c r="D235">
        <v>82</v>
      </c>
      <c r="E235">
        <v>88</v>
      </c>
      <c r="F235">
        <v>55</v>
      </c>
      <c r="G235">
        <v>1</v>
      </c>
      <c r="H235">
        <v>540</v>
      </c>
      <c r="I235">
        <v>135</v>
      </c>
      <c r="J235">
        <v>30</v>
      </c>
      <c r="K235">
        <v>82</v>
      </c>
      <c r="L235">
        <v>88</v>
      </c>
      <c r="M235">
        <v>55</v>
      </c>
      <c r="N235" t="s">
        <v>193</v>
      </c>
      <c r="O235" t="s">
        <v>194</v>
      </c>
      <c r="P235">
        <v>157</v>
      </c>
      <c r="Q235">
        <v>6</v>
      </c>
      <c r="R235">
        <v>14</v>
      </c>
      <c r="S235">
        <v>172</v>
      </c>
      <c r="T235" t="s">
        <v>193</v>
      </c>
    </row>
    <row r="236" spans="1:20" x14ac:dyDescent="0.2">
      <c r="A236">
        <v>437</v>
      </c>
      <c r="B236">
        <v>123</v>
      </c>
      <c r="C236">
        <v>9</v>
      </c>
      <c r="D236">
        <v>62</v>
      </c>
      <c r="E236">
        <v>55</v>
      </c>
      <c r="F236">
        <v>40</v>
      </c>
      <c r="G236">
        <v>9</v>
      </c>
      <c r="H236">
        <v>4139</v>
      </c>
      <c r="I236">
        <v>1203</v>
      </c>
      <c r="J236">
        <v>79</v>
      </c>
      <c r="K236">
        <v>676</v>
      </c>
      <c r="L236">
        <v>390</v>
      </c>
      <c r="M236">
        <v>364</v>
      </c>
      <c r="N236" t="s">
        <v>193</v>
      </c>
      <c r="O236" t="s">
        <v>195</v>
      </c>
      <c r="P236">
        <v>82</v>
      </c>
      <c r="Q236">
        <v>170</v>
      </c>
      <c r="R236">
        <v>15</v>
      </c>
      <c r="S236">
        <v>1260</v>
      </c>
      <c r="T236" t="s">
        <v>193</v>
      </c>
    </row>
    <row r="237" spans="1:20" x14ac:dyDescent="0.2">
      <c r="A237">
        <v>551</v>
      </c>
      <c r="B237">
        <v>160</v>
      </c>
      <c r="C237">
        <v>23</v>
      </c>
      <c r="D237">
        <v>86</v>
      </c>
      <c r="E237">
        <v>90</v>
      </c>
      <c r="F237">
        <v>87</v>
      </c>
      <c r="G237">
        <v>5</v>
      </c>
      <c r="H237">
        <v>2235</v>
      </c>
      <c r="I237">
        <v>602</v>
      </c>
      <c r="J237">
        <v>75</v>
      </c>
      <c r="K237">
        <v>278</v>
      </c>
      <c r="L237">
        <v>328</v>
      </c>
      <c r="M237">
        <v>273</v>
      </c>
      <c r="N237" t="s">
        <v>193</v>
      </c>
      <c r="O237" t="s">
        <v>194</v>
      </c>
      <c r="P237">
        <v>1224</v>
      </c>
      <c r="Q237">
        <v>115</v>
      </c>
      <c r="R237">
        <v>11</v>
      </c>
      <c r="S237" t="s">
        <v>197</v>
      </c>
      <c r="T237" t="s">
        <v>193</v>
      </c>
    </row>
    <row r="238" spans="1:20" x14ac:dyDescent="0.2">
      <c r="A238">
        <v>237</v>
      </c>
      <c r="B238">
        <v>52</v>
      </c>
      <c r="C238">
        <v>0</v>
      </c>
      <c r="D238">
        <v>15</v>
      </c>
      <c r="E238">
        <v>25</v>
      </c>
      <c r="F238">
        <v>30</v>
      </c>
      <c r="G238">
        <v>24</v>
      </c>
      <c r="H238">
        <v>14053</v>
      </c>
      <c r="I238">
        <v>4256</v>
      </c>
      <c r="J238">
        <v>160</v>
      </c>
      <c r="K238">
        <v>2165</v>
      </c>
      <c r="L238">
        <v>1314</v>
      </c>
      <c r="M238">
        <v>1566</v>
      </c>
      <c r="N238" t="s">
        <v>196</v>
      </c>
      <c r="O238" t="s">
        <v>194</v>
      </c>
      <c r="P238">
        <v>523</v>
      </c>
      <c r="Q238">
        <v>43</v>
      </c>
      <c r="R238">
        <v>6</v>
      </c>
      <c r="S238">
        <v>750</v>
      </c>
      <c r="T238" t="s">
        <v>196</v>
      </c>
    </row>
    <row r="239" spans="1:20" x14ac:dyDescent="0.2">
      <c r="A239">
        <v>236</v>
      </c>
      <c r="B239">
        <v>56</v>
      </c>
      <c r="C239">
        <v>6</v>
      </c>
      <c r="D239">
        <v>41</v>
      </c>
      <c r="E239">
        <v>19</v>
      </c>
      <c r="F239">
        <v>21</v>
      </c>
      <c r="G239">
        <v>5</v>
      </c>
      <c r="H239">
        <v>1257</v>
      </c>
      <c r="I239">
        <v>329</v>
      </c>
      <c r="J239">
        <v>24</v>
      </c>
      <c r="K239">
        <v>166</v>
      </c>
      <c r="L239">
        <v>125</v>
      </c>
      <c r="M239">
        <v>105</v>
      </c>
      <c r="N239" t="s">
        <v>193</v>
      </c>
      <c r="O239" t="s">
        <v>195</v>
      </c>
      <c r="P239">
        <v>172</v>
      </c>
      <c r="Q239">
        <v>1</v>
      </c>
      <c r="R239">
        <v>4</v>
      </c>
      <c r="S239">
        <v>190</v>
      </c>
      <c r="T239" t="s">
        <v>193</v>
      </c>
    </row>
    <row r="240" spans="1:20" x14ac:dyDescent="0.2">
      <c r="A240">
        <v>473</v>
      </c>
      <c r="B240">
        <v>154</v>
      </c>
      <c r="C240">
        <v>6</v>
      </c>
      <c r="D240">
        <v>61</v>
      </c>
      <c r="E240">
        <v>48</v>
      </c>
      <c r="F240">
        <v>29</v>
      </c>
      <c r="G240">
        <v>6</v>
      </c>
      <c r="H240">
        <v>1966</v>
      </c>
      <c r="I240">
        <v>566</v>
      </c>
      <c r="J240">
        <v>29</v>
      </c>
      <c r="K240">
        <v>250</v>
      </c>
      <c r="L240">
        <v>252</v>
      </c>
      <c r="M240">
        <v>178</v>
      </c>
      <c r="N240" t="s">
        <v>193</v>
      </c>
      <c r="O240" t="s">
        <v>195</v>
      </c>
      <c r="P240">
        <v>846</v>
      </c>
      <c r="Q240">
        <v>84</v>
      </c>
      <c r="R240">
        <v>9</v>
      </c>
      <c r="S240">
        <v>580</v>
      </c>
      <c r="T240" t="s">
        <v>193</v>
      </c>
    </row>
    <row r="241" spans="1:20" x14ac:dyDescent="0.2">
      <c r="A241">
        <v>309</v>
      </c>
      <c r="B241">
        <v>72</v>
      </c>
      <c r="C241">
        <v>0</v>
      </c>
      <c r="D241">
        <v>33</v>
      </c>
      <c r="E241">
        <v>31</v>
      </c>
      <c r="F241">
        <v>26</v>
      </c>
      <c r="G241">
        <v>5</v>
      </c>
      <c r="H241">
        <v>354</v>
      </c>
      <c r="I241">
        <v>82</v>
      </c>
      <c r="J241">
        <v>0</v>
      </c>
      <c r="K241">
        <v>41</v>
      </c>
      <c r="L241">
        <v>32</v>
      </c>
      <c r="M241">
        <v>26</v>
      </c>
      <c r="N241" t="s">
        <v>196</v>
      </c>
      <c r="O241" t="s">
        <v>195</v>
      </c>
      <c r="P241">
        <v>117</v>
      </c>
      <c r="Q241">
        <v>269</v>
      </c>
      <c r="R241">
        <v>12</v>
      </c>
      <c r="S241">
        <v>130</v>
      </c>
      <c r="T241" t="s">
        <v>196</v>
      </c>
    </row>
    <row r="242" spans="1:20" x14ac:dyDescent="0.2">
      <c r="A242">
        <v>271</v>
      </c>
      <c r="B242">
        <v>77</v>
      </c>
      <c r="C242">
        <v>5</v>
      </c>
      <c r="D242">
        <v>35</v>
      </c>
      <c r="E242">
        <v>29</v>
      </c>
      <c r="F242">
        <v>33</v>
      </c>
      <c r="G242">
        <v>12</v>
      </c>
      <c r="H242">
        <v>4933</v>
      </c>
      <c r="I242">
        <v>1358</v>
      </c>
      <c r="J242">
        <v>48</v>
      </c>
      <c r="K242">
        <v>630</v>
      </c>
      <c r="L242">
        <v>435</v>
      </c>
      <c r="M242">
        <v>403</v>
      </c>
      <c r="N242" t="s">
        <v>193</v>
      </c>
      <c r="O242" t="s">
        <v>194</v>
      </c>
      <c r="P242">
        <v>62</v>
      </c>
      <c r="Q242">
        <v>90</v>
      </c>
      <c r="R242">
        <v>3</v>
      </c>
      <c r="S242">
        <v>450</v>
      </c>
      <c r="T242" t="s">
        <v>193</v>
      </c>
    </row>
    <row r="243" spans="1:20" x14ac:dyDescent="0.2">
      <c r="A243">
        <v>357</v>
      </c>
      <c r="B243">
        <v>96</v>
      </c>
      <c r="C243">
        <v>7</v>
      </c>
      <c r="D243">
        <v>50</v>
      </c>
      <c r="E243">
        <v>45</v>
      </c>
      <c r="F243">
        <v>39</v>
      </c>
      <c r="G243">
        <v>5</v>
      </c>
      <c r="H243">
        <v>1394</v>
      </c>
      <c r="I243">
        <v>344</v>
      </c>
      <c r="J243">
        <v>43</v>
      </c>
      <c r="K243">
        <v>178</v>
      </c>
      <c r="L243">
        <v>192</v>
      </c>
      <c r="M243">
        <v>136</v>
      </c>
      <c r="N243" t="s">
        <v>193</v>
      </c>
      <c r="O243" t="s">
        <v>194</v>
      </c>
      <c r="P243">
        <v>167</v>
      </c>
      <c r="Q243">
        <v>2</v>
      </c>
      <c r="R243">
        <v>4</v>
      </c>
      <c r="S243">
        <v>300</v>
      </c>
      <c r="T243" t="s">
        <v>193</v>
      </c>
    </row>
    <row r="244" spans="1:20" x14ac:dyDescent="0.2">
      <c r="A244">
        <v>216</v>
      </c>
      <c r="B244">
        <v>56</v>
      </c>
      <c r="C244">
        <v>4</v>
      </c>
      <c r="D244">
        <v>22</v>
      </c>
      <c r="E244">
        <v>18</v>
      </c>
      <c r="F244">
        <v>15</v>
      </c>
      <c r="G244">
        <v>12</v>
      </c>
      <c r="H244">
        <v>2796</v>
      </c>
      <c r="I244">
        <v>665</v>
      </c>
      <c r="J244">
        <v>43</v>
      </c>
      <c r="K244">
        <v>266</v>
      </c>
      <c r="L244">
        <v>304</v>
      </c>
      <c r="M244">
        <v>198</v>
      </c>
      <c r="N244" t="s">
        <v>193</v>
      </c>
      <c r="O244" t="s">
        <v>195</v>
      </c>
      <c r="P244">
        <v>391</v>
      </c>
      <c r="Q244">
        <v>44</v>
      </c>
      <c r="R244">
        <v>4</v>
      </c>
      <c r="S244">
        <v>250</v>
      </c>
      <c r="T244" t="s">
        <v>193</v>
      </c>
    </row>
    <row r="245" spans="1:20" x14ac:dyDescent="0.2">
      <c r="A245">
        <v>256</v>
      </c>
      <c r="B245">
        <v>70</v>
      </c>
      <c r="C245">
        <v>13</v>
      </c>
      <c r="D245">
        <v>42</v>
      </c>
      <c r="E245">
        <v>36</v>
      </c>
      <c r="F245">
        <v>44</v>
      </c>
      <c r="G245">
        <v>16</v>
      </c>
      <c r="H245">
        <v>7058</v>
      </c>
      <c r="I245">
        <v>1845</v>
      </c>
      <c r="J245">
        <v>312</v>
      </c>
      <c r="K245">
        <v>965</v>
      </c>
      <c r="L245">
        <v>1128</v>
      </c>
      <c r="M245">
        <v>990</v>
      </c>
      <c r="N245" t="s">
        <v>196</v>
      </c>
      <c r="O245" t="s">
        <v>195</v>
      </c>
      <c r="P245">
        <v>41</v>
      </c>
      <c r="Q245">
        <v>118</v>
      </c>
      <c r="R245">
        <v>8</v>
      </c>
      <c r="S245">
        <v>1050</v>
      </c>
      <c r="T245" t="s">
        <v>193</v>
      </c>
    </row>
    <row r="246" spans="1:20" x14ac:dyDescent="0.2">
      <c r="A246">
        <v>466</v>
      </c>
      <c r="B246">
        <v>108</v>
      </c>
      <c r="C246">
        <v>33</v>
      </c>
      <c r="D246">
        <v>75</v>
      </c>
      <c r="E246">
        <v>86</v>
      </c>
      <c r="F246">
        <v>72</v>
      </c>
      <c r="G246">
        <v>3</v>
      </c>
      <c r="H246">
        <v>652</v>
      </c>
      <c r="I246">
        <v>142</v>
      </c>
      <c r="J246">
        <v>44</v>
      </c>
      <c r="K246">
        <v>102</v>
      </c>
      <c r="L246">
        <v>109</v>
      </c>
      <c r="M246">
        <v>102</v>
      </c>
      <c r="N246" t="s">
        <v>193</v>
      </c>
      <c r="O246" t="s">
        <v>195</v>
      </c>
      <c r="P246">
        <v>286</v>
      </c>
      <c r="Q246">
        <v>8</v>
      </c>
      <c r="R246">
        <v>8</v>
      </c>
      <c r="S246">
        <v>215</v>
      </c>
      <c r="T246" t="s">
        <v>193</v>
      </c>
    </row>
    <row r="247" spans="1:20" x14ac:dyDescent="0.2">
      <c r="A247">
        <v>327</v>
      </c>
      <c r="B247">
        <v>68</v>
      </c>
      <c r="C247">
        <v>13</v>
      </c>
      <c r="D247">
        <v>42</v>
      </c>
      <c r="E247">
        <v>29</v>
      </c>
      <c r="F247">
        <v>45</v>
      </c>
      <c r="G247">
        <v>18</v>
      </c>
      <c r="H247">
        <v>3949</v>
      </c>
      <c r="I247">
        <v>939</v>
      </c>
      <c r="J247">
        <v>78</v>
      </c>
      <c r="K247">
        <v>438</v>
      </c>
      <c r="L247">
        <v>380</v>
      </c>
      <c r="M247">
        <v>466</v>
      </c>
      <c r="N247" t="s">
        <v>193</v>
      </c>
      <c r="O247" t="s">
        <v>195</v>
      </c>
      <c r="P247">
        <v>659</v>
      </c>
      <c r="Q247">
        <v>53</v>
      </c>
      <c r="R247">
        <v>7</v>
      </c>
      <c r="S247">
        <v>400</v>
      </c>
      <c r="T247" t="s">
        <v>193</v>
      </c>
    </row>
    <row r="248" spans="1:20" x14ac:dyDescent="0.2">
      <c r="A248">
        <v>462</v>
      </c>
      <c r="B248">
        <v>119</v>
      </c>
      <c r="C248">
        <v>16</v>
      </c>
      <c r="D248">
        <v>49</v>
      </c>
      <c r="E248">
        <v>65</v>
      </c>
      <c r="F248">
        <v>37</v>
      </c>
      <c r="G248">
        <v>7</v>
      </c>
      <c r="H248">
        <v>2131</v>
      </c>
      <c r="I248">
        <v>583</v>
      </c>
      <c r="J248">
        <v>69</v>
      </c>
      <c r="K248">
        <v>244</v>
      </c>
      <c r="L248">
        <v>288</v>
      </c>
      <c r="M248">
        <v>150</v>
      </c>
      <c r="N248" t="s">
        <v>193</v>
      </c>
      <c r="O248" t="s">
        <v>195</v>
      </c>
      <c r="P248">
        <v>866</v>
      </c>
      <c r="Q248">
        <v>65</v>
      </c>
      <c r="R248">
        <v>6</v>
      </c>
      <c r="S248" t="s">
        <v>197</v>
      </c>
      <c r="T248" t="s">
        <v>193</v>
      </c>
    </row>
    <row r="249" spans="1:20" x14ac:dyDescent="0.2">
      <c r="A249">
        <v>341</v>
      </c>
      <c r="B249">
        <v>110</v>
      </c>
      <c r="C249">
        <v>9</v>
      </c>
      <c r="D249">
        <v>45</v>
      </c>
      <c r="E249">
        <v>49</v>
      </c>
      <c r="F249">
        <v>46</v>
      </c>
      <c r="G249">
        <v>9</v>
      </c>
      <c r="H249">
        <v>2331</v>
      </c>
      <c r="I249">
        <v>658</v>
      </c>
      <c r="J249">
        <v>50</v>
      </c>
      <c r="K249">
        <v>249</v>
      </c>
      <c r="L249">
        <v>322</v>
      </c>
      <c r="M249">
        <v>274</v>
      </c>
      <c r="N249" t="s">
        <v>193</v>
      </c>
      <c r="O249" t="s">
        <v>195</v>
      </c>
      <c r="P249">
        <v>251</v>
      </c>
      <c r="Q249">
        <v>9</v>
      </c>
      <c r="R249">
        <v>4</v>
      </c>
      <c r="S249">
        <v>560</v>
      </c>
      <c r="T249" t="s">
        <v>193</v>
      </c>
    </row>
    <row r="250" spans="1:20" x14ac:dyDescent="0.2">
      <c r="A250">
        <v>608</v>
      </c>
      <c r="B250">
        <v>160</v>
      </c>
      <c r="C250">
        <v>28</v>
      </c>
      <c r="D250">
        <v>130</v>
      </c>
      <c r="E250">
        <v>74</v>
      </c>
      <c r="F250">
        <v>89</v>
      </c>
      <c r="G250">
        <v>8</v>
      </c>
      <c r="H250">
        <v>4071</v>
      </c>
      <c r="I250">
        <v>1182</v>
      </c>
      <c r="J250">
        <v>103</v>
      </c>
      <c r="K250">
        <v>862</v>
      </c>
      <c r="L250">
        <v>417</v>
      </c>
      <c r="M250">
        <v>708</v>
      </c>
      <c r="N250" t="s">
        <v>193</v>
      </c>
      <c r="O250" t="s">
        <v>195</v>
      </c>
      <c r="P250">
        <v>426</v>
      </c>
      <c r="Q250">
        <v>4</v>
      </c>
      <c r="R250">
        <v>6</v>
      </c>
      <c r="S250">
        <v>1670</v>
      </c>
      <c r="T250" t="s">
        <v>193</v>
      </c>
    </row>
    <row r="251" spans="1:20" x14ac:dyDescent="0.2">
      <c r="A251">
        <v>419</v>
      </c>
      <c r="B251">
        <v>101</v>
      </c>
      <c r="C251">
        <v>18</v>
      </c>
      <c r="D251">
        <v>65</v>
      </c>
      <c r="E251">
        <v>58</v>
      </c>
      <c r="F251">
        <v>92</v>
      </c>
      <c r="G251">
        <v>20</v>
      </c>
      <c r="H251">
        <v>9528</v>
      </c>
      <c r="I251">
        <v>2510</v>
      </c>
      <c r="J251">
        <v>548</v>
      </c>
      <c r="K251">
        <v>1509</v>
      </c>
      <c r="L251">
        <v>1659</v>
      </c>
      <c r="M251">
        <v>1342</v>
      </c>
      <c r="N251" t="s">
        <v>193</v>
      </c>
      <c r="O251" t="s">
        <v>194</v>
      </c>
      <c r="P251">
        <v>0</v>
      </c>
      <c r="Q251">
        <v>0</v>
      </c>
      <c r="R251">
        <v>0</v>
      </c>
      <c r="S251">
        <v>487.5</v>
      </c>
      <c r="T251" t="s">
        <v>193</v>
      </c>
    </row>
    <row r="252" spans="1:20" x14ac:dyDescent="0.2">
      <c r="A252">
        <v>33</v>
      </c>
      <c r="B252">
        <v>6</v>
      </c>
      <c r="C252">
        <v>0</v>
      </c>
      <c r="D252">
        <v>2</v>
      </c>
      <c r="E252">
        <v>4</v>
      </c>
      <c r="F252">
        <v>7</v>
      </c>
      <c r="G252">
        <v>1</v>
      </c>
      <c r="H252">
        <v>33</v>
      </c>
      <c r="I252">
        <v>6</v>
      </c>
      <c r="J252">
        <v>0</v>
      </c>
      <c r="K252">
        <v>2</v>
      </c>
      <c r="L252">
        <v>4</v>
      </c>
      <c r="M252">
        <v>7</v>
      </c>
      <c r="N252" t="s">
        <v>193</v>
      </c>
      <c r="O252" t="s">
        <v>194</v>
      </c>
      <c r="P252">
        <v>205</v>
      </c>
      <c r="Q252">
        <v>5</v>
      </c>
      <c r="R252">
        <v>4</v>
      </c>
      <c r="S252" t="s">
        <v>197</v>
      </c>
      <c r="T252" t="s">
        <v>193</v>
      </c>
    </row>
    <row r="253" spans="1:20" x14ac:dyDescent="0.2">
      <c r="A253">
        <v>376</v>
      </c>
      <c r="B253">
        <v>82</v>
      </c>
      <c r="C253">
        <v>21</v>
      </c>
      <c r="D253">
        <v>42</v>
      </c>
      <c r="E253">
        <v>60</v>
      </c>
      <c r="F253">
        <v>35</v>
      </c>
      <c r="G253">
        <v>5</v>
      </c>
      <c r="H253">
        <v>1770</v>
      </c>
      <c r="I253">
        <v>408</v>
      </c>
      <c r="J253">
        <v>115</v>
      </c>
      <c r="K253">
        <v>238</v>
      </c>
      <c r="L253">
        <v>299</v>
      </c>
      <c r="M253">
        <v>157</v>
      </c>
      <c r="N253" t="s">
        <v>193</v>
      </c>
      <c r="O253" t="s">
        <v>194</v>
      </c>
      <c r="P253">
        <v>0</v>
      </c>
      <c r="Q253">
        <v>0</v>
      </c>
      <c r="R253">
        <v>0</v>
      </c>
      <c r="S253">
        <v>425</v>
      </c>
      <c r="T253" t="s">
        <v>193</v>
      </c>
    </row>
    <row r="254" spans="1:20" x14ac:dyDescent="0.2">
      <c r="A254">
        <v>486</v>
      </c>
      <c r="B254">
        <v>145</v>
      </c>
      <c r="C254">
        <v>11</v>
      </c>
      <c r="D254">
        <v>51</v>
      </c>
      <c r="E254">
        <v>76</v>
      </c>
      <c r="F254">
        <v>40</v>
      </c>
      <c r="G254">
        <v>11</v>
      </c>
      <c r="H254">
        <v>3967</v>
      </c>
      <c r="I254">
        <v>1102</v>
      </c>
      <c r="J254">
        <v>67</v>
      </c>
      <c r="K254">
        <v>410</v>
      </c>
      <c r="L254">
        <v>497</v>
      </c>
      <c r="M254">
        <v>284</v>
      </c>
      <c r="N254" t="s">
        <v>196</v>
      </c>
      <c r="O254" t="s">
        <v>195</v>
      </c>
      <c r="P254">
        <v>88</v>
      </c>
      <c r="Q254">
        <v>204</v>
      </c>
      <c r="R254">
        <v>16</v>
      </c>
      <c r="S254">
        <v>500</v>
      </c>
      <c r="T254" t="s">
        <v>193</v>
      </c>
    </row>
    <row r="255" spans="1:20" x14ac:dyDescent="0.2">
      <c r="A255">
        <v>186</v>
      </c>
      <c r="B255">
        <v>44</v>
      </c>
      <c r="C255">
        <v>7</v>
      </c>
      <c r="D255">
        <v>28</v>
      </c>
      <c r="E255">
        <v>16</v>
      </c>
      <c r="F255">
        <v>11</v>
      </c>
      <c r="G255">
        <v>1</v>
      </c>
      <c r="H255">
        <v>186</v>
      </c>
      <c r="I255">
        <v>44</v>
      </c>
      <c r="J255">
        <v>7</v>
      </c>
      <c r="K255">
        <v>28</v>
      </c>
      <c r="L255">
        <v>16</v>
      </c>
      <c r="M255">
        <v>11</v>
      </c>
      <c r="N255" t="s">
        <v>196</v>
      </c>
      <c r="O255" t="s">
        <v>194</v>
      </c>
      <c r="P255">
        <v>99</v>
      </c>
      <c r="Q255">
        <v>3</v>
      </c>
      <c r="R255">
        <v>1</v>
      </c>
      <c r="S255" t="s">
        <v>197</v>
      </c>
      <c r="T255" t="s">
        <v>196</v>
      </c>
    </row>
    <row r="256" spans="1:20" x14ac:dyDescent="0.2">
      <c r="A256">
        <v>307</v>
      </c>
      <c r="B256">
        <v>80</v>
      </c>
      <c r="C256">
        <v>1</v>
      </c>
      <c r="D256">
        <v>42</v>
      </c>
      <c r="E256">
        <v>36</v>
      </c>
      <c r="F256">
        <v>29</v>
      </c>
      <c r="G256">
        <v>7</v>
      </c>
      <c r="H256">
        <v>2421</v>
      </c>
      <c r="I256">
        <v>656</v>
      </c>
      <c r="J256">
        <v>18</v>
      </c>
      <c r="K256">
        <v>379</v>
      </c>
      <c r="L256">
        <v>198</v>
      </c>
      <c r="M256">
        <v>184</v>
      </c>
      <c r="N256" t="s">
        <v>193</v>
      </c>
      <c r="O256" t="s">
        <v>194</v>
      </c>
      <c r="P256">
        <v>145</v>
      </c>
      <c r="Q256">
        <v>2</v>
      </c>
      <c r="R256">
        <v>2</v>
      </c>
      <c r="S256" t="s">
        <v>197</v>
      </c>
      <c r="T256" t="s">
        <v>193</v>
      </c>
    </row>
    <row r="257" spans="1:20" x14ac:dyDescent="0.2">
      <c r="A257">
        <v>246</v>
      </c>
      <c r="B257">
        <v>76</v>
      </c>
      <c r="C257">
        <v>5</v>
      </c>
      <c r="D257">
        <v>35</v>
      </c>
      <c r="E257">
        <v>39</v>
      </c>
      <c r="F257">
        <v>13</v>
      </c>
      <c r="G257">
        <v>6</v>
      </c>
      <c r="H257">
        <v>912</v>
      </c>
      <c r="I257">
        <v>234</v>
      </c>
      <c r="J257">
        <v>12</v>
      </c>
      <c r="K257">
        <v>102</v>
      </c>
      <c r="L257">
        <v>96</v>
      </c>
      <c r="M257">
        <v>80</v>
      </c>
      <c r="N257" t="s">
        <v>193</v>
      </c>
      <c r="O257" t="s">
        <v>195</v>
      </c>
      <c r="P257">
        <v>44</v>
      </c>
      <c r="Q257">
        <v>0</v>
      </c>
      <c r="R257">
        <v>1</v>
      </c>
      <c r="S257">
        <v>250</v>
      </c>
      <c r="T257" t="s">
        <v>193</v>
      </c>
    </row>
    <row r="258" spans="1:20" x14ac:dyDescent="0.2">
      <c r="A258">
        <v>205</v>
      </c>
      <c r="B258">
        <v>52</v>
      </c>
      <c r="C258">
        <v>8</v>
      </c>
      <c r="D258">
        <v>31</v>
      </c>
      <c r="E258">
        <v>27</v>
      </c>
      <c r="F258">
        <v>17</v>
      </c>
      <c r="G258">
        <v>12</v>
      </c>
      <c r="H258">
        <v>5134</v>
      </c>
      <c r="I258">
        <v>1323</v>
      </c>
      <c r="J258">
        <v>56</v>
      </c>
      <c r="K258">
        <v>643</v>
      </c>
      <c r="L258">
        <v>445</v>
      </c>
      <c r="M258">
        <v>459</v>
      </c>
      <c r="N258" t="s">
        <v>193</v>
      </c>
      <c r="O258" t="s">
        <v>195</v>
      </c>
      <c r="P258">
        <v>155</v>
      </c>
      <c r="Q258">
        <v>3</v>
      </c>
      <c r="R258">
        <v>2</v>
      </c>
      <c r="S258">
        <v>400</v>
      </c>
      <c r="T258" t="s">
        <v>193</v>
      </c>
    </row>
    <row r="259" spans="1:20" x14ac:dyDescent="0.2">
      <c r="A259">
        <v>348</v>
      </c>
      <c r="B259">
        <v>90</v>
      </c>
      <c r="C259">
        <v>11</v>
      </c>
      <c r="D259">
        <v>50</v>
      </c>
      <c r="E259">
        <v>45</v>
      </c>
      <c r="F259">
        <v>43</v>
      </c>
      <c r="G259">
        <v>10</v>
      </c>
      <c r="H259">
        <v>2288</v>
      </c>
      <c r="I259">
        <v>614</v>
      </c>
      <c r="J259">
        <v>43</v>
      </c>
      <c r="K259">
        <v>295</v>
      </c>
      <c r="L259">
        <v>273</v>
      </c>
      <c r="M259">
        <v>269</v>
      </c>
      <c r="N259" t="s">
        <v>193</v>
      </c>
      <c r="O259" t="s">
        <v>195</v>
      </c>
      <c r="P259">
        <v>60</v>
      </c>
      <c r="Q259">
        <v>176</v>
      </c>
      <c r="R259">
        <v>6</v>
      </c>
      <c r="S259">
        <v>450</v>
      </c>
      <c r="T259" t="s">
        <v>193</v>
      </c>
    </row>
    <row r="260" spans="1:20" x14ac:dyDescent="0.2">
      <c r="A260">
        <v>523</v>
      </c>
      <c r="B260">
        <v>135</v>
      </c>
      <c r="C260">
        <v>8</v>
      </c>
      <c r="D260">
        <v>52</v>
      </c>
      <c r="E260">
        <v>44</v>
      </c>
      <c r="F260">
        <v>52</v>
      </c>
      <c r="G260">
        <v>9</v>
      </c>
      <c r="H260">
        <v>3368</v>
      </c>
      <c r="I260">
        <v>895</v>
      </c>
      <c r="J260">
        <v>39</v>
      </c>
      <c r="K260">
        <v>377</v>
      </c>
      <c r="L260">
        <v>284</v>
      </c>
      <c r="M260">
        <v>296</v>
      </c>
      <c r="N260" t="s">
        <v>196</v>
      </c>
      <c r="O260" t="s">
        <v>194</v>
      </c>
      <c r="P260">
        <v>367</v>
      </c>
      <c r="Q260">
        <v>475</v>
      </c>
      <c r="R260">
        <v>19</v>
      </c>
      <c r="S260">
        <v>750</v>
      </c>
      <c r="T260" t="s">
        <v>196</v>
      </c>
    </row>
    <row r="261" spans="1:20" x14ac:dyDescent="0.2">
      <c r="A261">
        <v>312</v>
      </c>
      <c r="B261">
        <v>68</v>
      </c>
      <c r="C261">
        <v>2</v>
      </c>
      <c r="D261">
        <v>32</v>
      </c>
      <c r="E261">
        <v>22</v>
      </c>
      <c r="F261">
        <v>24</v>
      </c>
      <c r="G261">
        <v>1</v>
      </c>
      <c r="H261">
        <v>312</v>
      </c>
      <c r="I261">
        <v>68</v>
      </c>
      <c r="J261">
        <v>2</v>
      </c>
      <c r="K261">
        <v>32</v>
      </c>
      <c r="L261">
        <v>22</v>
      </c>
      <c r="M261">
        <v>24</v>
      </c>
      <c r="N261" t="s">
        <v>193</v>
      </c>
      <c r="O261" t="s">
        <v>195</v>
      </c>
      <c r="P261">
        <v>86</v>
      </c>
      <c r="Q261">
        <v>150</v>
      </c>
      <c r="R261">
        <v>15</v>
      </c>
      <c r="S261">
        <v>70</v>
      </c>
      <c r="T261" t="s">
        <v>193</v>
      </c>
    </row>
    <row r="262" spans="1:20" x14ac:dyDescent="0.2">
      <c r="A262">
        <v>496</v>
      </c>
      <c r="B262">
        <v>119</v>
      </c>
      <c r="C262">
        <v>8</v>
      </c>
      <c r="D262">
        <v>57</v>
      </c>
      <c r="E262">
        <v>33</v>
      </c>
      <c r="F262">
        <v>21</v>
      </c>
      <c r="G262">
        <v>7</v>
      </c>
      <c r="H262">
        <v>3358</v>
      </c>
      <c r="I262">
        <v>882</v>
      </c>
      <c r="J262">
        <v>36</v>
      </c>
      <c r="K262">
        <v>365</v>
      </c>
      <c r="L262">
        <v>280</v>
      </c>
      <c r="M262">
        <v>165</v>
      </c>
      <c r="N262" t="s">
        <v>196</v>
      </c>
      <c r="O262" t="s">
        <v>194</v>
      </c>
      <c r="P262">
        <v>155</v>
      </c>
      <c r="Q262">
        <v>371</v>
      </c>
      <c r="R262">
        <v>29</v>
      </c>
      <c r="S262">
        <v>875</v>
      </c>
      <c r="T262" t="s">
        <v>196</v>
      </c>
    </row>
    <row r="263" spans="1:20" x14ac:dyDescent="0.2">
      <c r="A263">
        <v>126</v>
      </c>
      <c r="B263">
        <v>27</v>
      </c>
      <c r="C263">
        <v>3</v>
      </c>
      <c r="D263">
        <v>8</v>
      </c>
      <c r="E263">
        <v>10</v>
      </c>
      <c r="F263">
        <v>5</v>
      </c>
      <c r="G263">
        <v>4</v>
      </c>
      <c r="H263">
        <v>239</v>
      </c>
      <c r="I263">
        <v>49</v>
      </c>
      <c r="J263">
        <v>3</v>
      </c>
      <c r="K263">
        <v>16</v>
      </c>
      <c r="L263">
        <v>13</v>
      </c>
      <c r="M263">
        <v>14</v>
      </c>
      <c r="N263" t="s">
        <v>196</v>
      </c>
      <c r="O263" t="s">
        <v>195</v>
      </c>
      <c r="P263">
        <v>190</v>
      </c>
      <c r="Q263">
        <v>2</v>
      </c>
      <c r="R263">
        <v>9</v>
      </c>
      <c r="S263">
        <v>190</v>
      </c>
      <c r="T263" t="s">
        <v>196</v>
      </c>
    </row>
    <row r="264" spans="1:20" x14ac:dyDescent="0.2">
      <c r="A264">
        <v>275</v>
      </c>
      <c r="B264">
        <v>68</v>
      </c>
      <c r="C264">
        <v>5</v>
      </c>
      <c r="D264">
        <v>42</v>
      </c>
      <c r="E264">
        <v>42</v>
      </c>
      <c r="F264">
        <v>61</v>
      </c>
      <c r="G264">
        <v>6</v>
      </c>
      <c r="H264">
        <v>961</v>
      </c>
      <c r="I264">
        <v>238</v>
      </c>
      <c r="J264">
        <v>16</v>
      </c>
      <c r="K264">
        <v>128</v>
      </c>
      <c r="L264">
        <v>104</v>
      </c>
      <c r="M264">
        <v>172</v>
      </c>
      <c r="N264" t="s">
        <v>196</v>
      </c>
      <c r="O264" t="s">
        <v>195</v>
      </c>
      <c r="P264">
        <v>181</v>
      </c>
      <c r="Q264">
        <v>3</v>
      </c>
      <c r="R264">
        <v>2</v>
      </c>
      <c r="S264">
        <v>191</v>
      </c>
      <c r="T264" t="s">
        <v>196</v>
      </c>
    </row>
    <row r="265" spans="1:20" x14ac:dyDescent="0.2">
      <c r="A265">
        <v>627</v>
      </c>
      <c r="B265">
        <v>178</v>
      </c>
      <c r="C265">
        <v>14</v>
      </c>
      <c r="D265">
        <v>68</v>
      </c>
      <c r="E265">
        <v>76</v>
      </c>
      <c r="F265">
        <v>46</v>
      </c>
      <c r="G265">
        <v>6</v>
      </c>
      <c r="H265">
        <v>3146</v>
      </c>
      <c r="I265">
        <v>902</v>
      </c>
      <c r="J265">
        <v>74</v>
      </c>
      <c r="K265">
        <v>494</v>
      </c>
      <c r="L265">
        <v>345</v>
      </c>
      <c r="M265">
        <v>242</v>
      </c>
      <c r="N265" t="s">
        <v>196</v>
      </c>
      <c r="O265" t="s">
        <v>195</v>
      </c>
      <c r="P265">
        <v>309</v>
      </c>
      <c r="Q265">
        <v>492</v>
      </c>
      <c r="R265">
        <v>5</v>
      </c>
      <c r="S265">
        <v>740</v>
      </c>
      <c r="T265" t="s">
        <v>196</v>
      </c>
    </row>
    <row r="266" spans="1:20" x14ac:dyDescent="0.2">
      <c r="A266">
        <v>394</v>
      </c>
      <c r="B266">
        <v>86</v>
      </c>
      <c r="C266">
        <v>1</v>
      </c>
      <c r="D266">
        <v>38</v>
      </c>
      <c r="E266">
        <v>28</v>
      </c>
      <c r="F266">
        <v>36</v>
      </c>
      <c r="G266">
        <v>4</v>
      </c>
      <c r="H266">
        <v>1089</v>
      </c>
      <c r="I266">
        <v>267</v>
      </c>
      <c r="J266">
        <v>3</v>
      </c>
      <c r="K266">
        <v>94</v>
      </c>
      <c r="L266">
        <v>71</v>
      </c>
      <c r="M266">
        <v>76</v>
      </c>
      <c r="N266" t="s">
        <v>196</v>
      </c>
      <c r="O266" t="s">
        <v>195</v>
      </c>
      <c r="P266">
        <v>203</v>
      </c>
      <c r="Q266">
        <v>369</v>
      </c>
      <c r="R266">
        <v>16</v>
      </c>
      <c r="S266">
        <v>250</v>
      </c>
      <c r="T266" t="s">
        <v>196</v>
      </c>
    </row>
    <row r="267" spans="1:20" x14ac:dyDescent="0.2">
      <c r="A267">
        <v>208</v>
      </c>
      <c r="B267">
        <v>57</v>
      </c>
      <c r="C267">
        <v>8</v>
      </c>
      <c r="D267">
        <v>32</v>
      </c>
      <c r="E267">
        <v>25</v>
      </c>
      <c r="F267">
        <v>18</v>
      </c>
      <c r="G267">
        <v>3</v>
      </c>
      <c r="H267">
        <v>653</v>
      </c>
      <c r="I267">
        <v>170</v>
      </c>
      <c r="J267">
        <v>17</v>
      </c>
      <c r="K267">
        <v>98</v>
      </c>
      <c r="L267">
        <v>54</v>
      </c>
      <c r="M267">
        <v>62</v>
      </c>
      <c r="N267" t="s">
        <v>196</v>
      </c>
      <c r="O267" t="s">
        <v>195</v>
      </c>
      <c r="P267">
        <v>42</v>
      </c>
      <c r="Q267">
        <v>94</v>
      </c>
      <c r="R267">
        <v>13</v>
      </c>
      <c r="S267">
        <v>140</v>
      </c>
      <c r="T267" t="s">
        <v>196</v>
      </c>
    </row>
    <row r="268" spans="1:20" x14ac:dyDescent="0.2">
      <c r="A268">
        <v>382</v>
      </c>
      <c r="B268">
        <v>101</v>
      </c>
      <c r="C268">
        <v>16</v>
      </c>
      <c r="D268">
        <v>50</v>
      </c>
      <c r="E268">
        <v>55</v>
      </c>
      <c r="F268">
        <v>22</v>
      </c>
      <c r="G268">
        <v>1</v>
      </c>
      <c r="H268">
        <v>382</v>
      </c>
      <c r="I268">
        <v>101</v>
      </c>
      <c r="J268">
        <v>16</v>
      </c>
      <c r="K268">
        <v>50</v>
      </c>
      <c r="L268">
        <v>55</v>
      </c>
      <c r="M268">
        <v>22</v>
      </c>
      <c r="N268" t="s">
        <v>193</v>
      </c>
      <c r="O268" t="s">
        <v>194</v>
      </c>
      <c r="P268">
        <v>200</v>
      </c>
      <c r="Q268">
        <v>7</v>
      </c>
      <c r="R268">
        <v>6</v>
      </c>
      <c r="S268">
        <v>97.5</v>
      </c>
      <c r="T268" t="s">
        <v>193</v>
      </c>
    </row>
    <row r="269" spans="1:20" x14ac:dyDescent="0.2">
      <c r="A269">
        <v>459</v>
      </c>
      <c r="B269">
        <v>113</v>
      </c>
      <c r="C269">
        <v>20</v>
      </c>
      <c r="D269">
        <v>59</v>
      </c>
      <c r="E269">
        <v>57</v>
      </c>
      <c r="F269">
        <v>68</v>
      </c>
      <c r="G269">
        <v>12</v>
      </c>
      <c r="H269">
        <v>5348</v>
      </c>
      <c r="I269">
        <v>1369</v>
      </c>
      <c r="J269">
        <v>155</v>
      </c>
      <c r="K269">
        <v>713</v>
      </c>
      <c r="L269">
        <v>660</v>
      </c>
      <c r="M269">
        <v>735</v>
      </c>
      <c r="N269" t="s">
        <v>193</v>
      </c>
      <c r="O269" t="s">
        <v>194</v>
      </c>
      <c r="P269">
        <v>0</v>
      </c>
      <c r="Q269">
        <v>0</v>
      </c>
      <c r="R269">
        <v>0</v>
      </c>
      <c r="S269">
        <v>740</v>
      </c>
      <c r="T269" t="s">
        <v>193</v>
      </c>
    </row>
    <row r="270" spans="1:20" x14ac:dyDescent="0.2">
      <c r="A270">
        <v>549</v>
      </c>
      <c r="B270">
        <v>149</v>
      </c>
      <c r="C270">
        <v>7</v>
      </c>
      <c r="D270">
        <v>73</v>
      </c>
      <c r="E270">
        <v>47</v>
      </c>
      <c r="F270">
        <v>42</v>
      </c>
      <c r="G270">
        <v>1</v>
      </c>
      <c r="H270">
        <v>549</v>
      </c>
      <c r="I270">
        <v>149</v>
      </c>
      <c r="J270">
        <v>7</v>
      </c>
      <c r="K270">
        <v>73</v>
      </c>
      <c r="L270">
        <v>47</v>
      </c>
      <c r="M270">
        <v>42</v>
      </c>
      <c r="N270" t="s">
        <v>196</v>
      </c>
      <c r="O270" t="s">
        <v>194</v>
      </c>
      <c r="P270">
        <v>255</v>
      </c>
      <c r="Q270">
        <v>450</v>
      </c>
      <c r="R270">
        <v>17</v>
      </c>
      <c r="S270">
        <v>140</v>
      </c>
      <c r="T270" t="s">
        <v>196</v>
      </c>
    </row>
    <row r="271" spans="1:20" x14ac:dyDescent="0.2">
      <c r="A271">
        <v>288</v>
      </c>
      <c r="B271">
        <v>63</v>
      </c>
      <c r="C271">
        <v>3</v>
      </c>
      <c r="D271">
        <v>25</v>
      </c>
      <c r="E271">
        <v>33</v>
      </c>
      <c r="F271">
        <v>16</v>
      </c>
      <c r="G271">
        <v>10</v>
      </c>
      <c r="H271">
        <v>2682</v>
      </c>
      <c r="I271">
        <v>667</v>
      </c>
      <c r="J271">
        <v>38</v>
      </c>
      <c r="K271">
        <v>315</v>
      </c>
      <c r="L271">
        <v>259</v>
      </c>
      <c r="M271">
        <v>204</v>
      </c>
      <c r="N271" t="s">
        <v>193</v>
      </c>
      <c r="O271" t="s">
        <v>194</v>
      </c>
      <c r="P271">
        <v>135</v>
      </c>
      <c r="Q271">
        <v>257</v>
      </c>
      <c r="R271">
        <v>7</v>
      </c>
      <c r="S271">
        <v>341.66699999999997</v>
      </c>
      <c r="T271" t="s">
        <v>193</v>
      </c>
    </row>
    <row r="272" spans="1:20" x14ac:dyDescent="0.2">
      <c r="A272">
        <v>303</v>
      </c>
      <c r="B272">
        <v>84</v>
      </c>
      <c r="C272">
        <v>4</v>
      </c>
      <c r="D272">
        <v>35</v>
      </c>
      <c r="E272">
        <v>32</v>
      </c>
      <c r="F272">
        <v>23</v>
      </c>
      <c r="G272">
        <v>2</v>
      </c>
      <c r="H272">
        <v>312</v>
      </c>
      <c r="I272">
        <v>87</v>
      </c>
      <c r="J272">
        <v>4</v>
      </c>
      <c r="K272">
        <v>39</v>
      </c>
      <c r="L272">
        <v>32</v>
      </c>
      <c r="M272">
        <v>23</v>
      </c>
      <c r="N272" t="s">
        <v>196</v>
      </c>
      <c r="O272" t="s">
        <v>194</v>
      </c>
      <c r="P272">
        <v>179</v>
      </c>
      <c r="Q272">
        <v>5</v>
      </c>
      <c r="R272">
        <v>3</v>
      </c>
      <c r="S272" t="s">
        <v>197</v>
      </c>
      <c r="T272" t="s">
        <v>196</v>
      </c>
    </row>
    <row r="273" spans="1:20" x14ac:dyDescent="0.2">
      <c r="A273">
        <v>522</v>
      </c>
      <c r="B273">
        <v>163</v>
      </c>
      <c r="C273">
        <v>9</v>
      </c>
      <c r="D273">
        <v>82</v>
      </c>
      <c r="E273">
        <v>46</v>
      </c>
      <c r="F273">
        <v>62</v>
      </c>
      <c r="G273">
        <v>13</v>
      </c>
      <c r="H273">
        <v>7037</v>
      </c>
      <c r="I273">
        <v>2019</v>
      </c>
      <c r="J273">
        <v>153</v>
      </c>
      <c r="K273">
        <v>1043</v>
      </c>
      <c r="L273">
        <v>827</v>
      </c>
      <c r="M273">
        <v>535</v>
      </c>
      <c r="N273" t="s">
        <v>193</v>
      </c>
      <c r="O273" t="s">
        <v>195</v>
      </c>
      <c r="P273">
        <v>352</v>
      </c>
      <c r="Q273">
        <v>9</v>
      </c>
      <c r="R273">
        <v>1</v>
      </c>
      <c r="S273">
        <v>1000</v>
      </c>
      <c r="T273" t="s">
        <v>193</v>
      </c>
    </row>
    <row r="274" spans="1:20" x14ac:dyDescent="0.2">
      <c r="A274">
        <v>512</v>
      </c>
      <c r="B274">
        <v>117</v>
      </c>
      <c r="C274">
        <v>29</v>
      </c>
      <c r="D274">
        <v>54</v>
      </c>
      <c r="E274">
        <v>88</v>
      </c>
      <c r="F274">
        <v>43</v>
      </c>
      <c r="G274">
        <v>6</v>
      </c>
      <c r="H274">
        <v>1750</v>
      </c>
      <c r="I274">
        <v>412</v>
      </c>
      <c r="J274">
        <v>100</v>
      </c>
      <c r="K274">
        <v>204</v>
      </c>
      <c r="L274">
        <v>276</v>
      </c>
      <c r="M274">
        <v>155</v>
      </c>
      <c r="N274" t="s">
        <v>193</v>
      </c>
      <c r="O274" t="s">
        <v>194</v>
      </c>
      <c r="P274">
        <v>1236</v>
      </c>
      <c r="Q274">
        <v>98</v>
      </c>
      <c r="R274">
        <v>18</v>
      </c>
      <c r="S274">
        <v>100</v>
      </c>
      <c r="T274" t="s">
        <v>193</v>
      </c>
    </row>
    <row r="275" spans="1:20" x14ac:dyDescent="0.2">
      <c r="A275">
        <v>220</v>
      </c>
      <c r="B275">
        <v>66</v>
      </c>
      <c r="C275">
        <v>5</v>
      </c>
      <c r="D275">
        <v>20</v>
      </c>
      <c r="E275">
        <v>28</v>
      </c>
      <c r="F275">
        <v>13</v>
      </c>
      <c r="G275">
        <v>3</v>
      </c>
      <c r="H275">
        <v>290</v>
      </c>
      <c r="I275">
        <v>80</v>
      </c>
      <c r="J275">
        <v>5</v>
      </c>
      <c r="K275">
        <v>27</v>
      </c>
      <c r="L275">
        <v>31</v>
      </c>
      <c r="M275">
        <v>15</v>
      </c>
      <c r="N275" t="s">
        <v>193</v>
      </c>
      <c r="O275" t="s">
        <v>194</v>
      </c>
      <c r="P275">
        <v>281</v>
      </c>
      <c r="Q275">
        <v>21</v>
      </c>
      <c r="R275">
        <v>3</v>
      </c>
      <c r="S275">
        <v>90</v>
      </c>
      <c r="T275" t="s">
        <v>193</v>
      </c>
    </row>
    <row r="276" spans="1:20" x14ac:dyDescent="0.2">
      <c r="A276">
        <v>522</v>
      </c>
      <c r="B276">
        <v>140</v>
      </c>
      <c r="C276">
        <v>16</v>
      </c>
      <c r="D276">
        <v>73</v>
      </c>
      <c r="E276">
        <v>77</v>
      </c>
      <c r="F276">
        <v>60</v>
      </c>
      <c r="G276">
        <v>4</v>
      </c>
      <c r="H276">
        <v>730</v>
      </c>
      <c r="I276">
        <v>185</v>
      </c>
      <c r="J276">
        <v>22</v>
      </c>
      <c r="K276">
        <v>93</v>
      </c>
      <c r="L276">
        <v>106</v>
      </c>
      <c r="M276">
        <v>86</v>
      </c>
      <c r="N276" t="s">
        <v>196</v>
      </c>
      <c r="O276" t="s">
        <v>195</v>
      </c>
      <c r="P276">
        <v>1320</v>
      </c>
      <c r="Q276">
        <v>166</v>
      </c>
      <c r="R276">
        <v>17</v>
      </c>
      <c r="S276">
        <v>200</v>
      </c>
      <c r="T276" t="s">
        <v>196</v>
      </c>
    </row>
    <row r="277" spans="1:20" x14ac:dyDescent="0.2">
      <c r="A277">
        <v>461</v>
      </c>
      <c r="B277">
        <v>112</v>
      </c>
      <c r="C277">
        <v>18</v>
      </c>
      <c r="D277">
        <v>54</v>
      </c>
      <c r="E277">
        <v>54</v>
      </c>
      <c r="F277">
        <v>35</v>
      </c>
      <c r="G277">
        <v>2</v>
      </c>
      <c r="H277">
        <v>680</v>
      </c>
      <c r="I277">
        <v>160</v>
      </c>
      <c r="J277">
        <v>24</v>
      </c>
      <c r="K277">
        <v>76</v>
      </c>
      <c r="L277">
        <v>75</v>
      </c>
      <c r="M277">
        <v>49</v>
      </c>
      <c r="N277" t="s">
        <v>193</v>
      </c>
      <c r="O277" t="s">
        <v>194</v>
      </c>
      <c r="P277">
        <v>111</v>
      </c>
      <c r="Q277">
        <v>226</v>
      </c>
      <c r="R277">
        <v>11</v>
      </c>
      <c r="S277">
        <v>135</v>
      </c>
      <c r="T277" t="s">
        <v>193</v>
      </c>
    </row>
    <row r="278" spans="1:20" x14ac:dyDescent="0.2">
      <c r="A278">
        <v>581</v>
      </c>
      <c r="B278">
        <v>145</v>
      </c>
      <c r="C278">
        <v>17</v>
      </c>
      <c r="D278">
        <v>66</v>
      </c>
      <c r="E278">
        <v>68</v>
      </c>
      <c r="F278">
        <v>21</v>
      </c>
      <c r="G278">
        <v>2</v>
      </c>
      <c r="H278">
        <v>831</v>
      </c>
      <c r="I278">
        <v>210</v>
      </c>
      <c r="J278">
        <v>21</v>
      </c>
      <c r="K278">
        <v>106</v>
      </c>
      <c r="L278">
        <v>86</v>
      </c>
      <c r="M278">
        <v>40</v>
      </c>
      <c r="N278" t="s">
        <v>196</v>
      </c>
      <c r="O278" t="s">
        <v>195</v>
      </c>
      <c r="P278">
        <v>320</v>
      </c>
      <c r="Q278">
        <v>465</v>
      </c>
      <c r="R278">
        <v>32</v>
      </c>
      <c r="S278">
        <v>155</v>
      </c>
      <c r="T278" t="s">
        <v>196</v>
      </c>
    </row>
    <row r="279" spans="1:20" x14ac:dyDescent="0.2">
      <c r="A279">
        <v>530</v>
      </c>
      <c r="B279">
        <v>159</v>
      </c>
      <c r="C279">
        <v>3</v>
      </c>
      <c r="D279">
        <v>82</v>
      </c>
      <c r="E279">
        <v>50</v>
      </c>
      <c r="F279">
        <v>47</v>
      </c>
      <c r="G279">
        <v>6</v>
      </c>
      <c r="H279">
        <v>1619</v>
      </c>
      <c r="I279">
        <v>426</v>
      </c>
      <c r="J279">
        <v>11</v>
      </c>
      <c r="K279">
        <v>218</v>
      </c>
      <c r="L279">
        <v>149</v>
      </c>
      <c r="M279">
        <v>163</v>
      </c>
      <c r="N279" t="s">
        <v>193</v>
      </c>
      <c r="O279" t="s">
        <v>194</v>
      </c>
      <c r="P279">
        <v>196</v>
      </c>
      <c r="Q279">
        <v>354</v>
      </c>
      <c r="R279">
        <v>15</v>
      </c>
      <c r="S279">
        <v>475</v>
      </c>
      <c r="T279" t="s">
        <v>193</v>
      </c>
    </row>
    <row r="280" spans="1:20" x14ac:dyDescent="0.2">
      <c r="A280">
        <v>557</v>
      </c>
      <c r="B280">
        <v>142</v>
      </c>
      <c r="C280">
        <v>21</v>
      </c>
      <c r="D280">
        <v>58</v>
      </c>
      <c r="E280">
        <v>81</v>
      </c>
      <c r="F280">
        <v>23</v>
      </c>
      <c r="G280">
        <v>18</v>
      </c>
      <c r="H280">
        <v>8759</v>
      </c>
      <c r="I280">
        <v>2583</v>
      </c>
      <c r="J280">
        <v>271</v>
      </c>
      <c r="K280">
        <v>1138</v>
      </c>
      <c r="L280">
        <v>1299</v>
      </c>
      <c r="M280">
        <v>478</v>
      </c>
      <c r="N280" t="s">
        <v>196</v>
      </c>
      <c r="O280" t="s">
        <v>194</v>
      </c>
      <c r="P280">
        <v>1160</v>
      </c>
      <c r="Q280">
        <v>53</v>
      </c>
      <c r="R280">
        <v>7</v>
      </c>
      <c r="S280">
        <v>1450</v>
      </c>
      <c r="T280" t="s">
        <v>196</v>
      </c>
    </row>
    <row r="281" spans="1:20" x14ac:dyDescent="0.2">
      <c r="A281">
        <v>439</v>
      </c>
      <c r="B281">
        <v>96</v>
      </c>
      <c r="C281">
        <v>0</v>
      </c>
      <c r="D281">
        <v>44</v>
      </c>
      <c r="E281">
        <v>36</v>
      </c>
      <c r="F281">
        <v>65</v>
      </c>
      <c r="G281">
        <v>4</v>
      </c>
      <c r="H281">
        <v>711</v>
      </c>
      <c r="I281">
        <v>148</v>
      </c>
      <c r="J281">
        <v>1</v>
      </c>
      <c r="K281">
        <v>68</v>
      </c>
      <c r="L281">
        <v>56</v>
      </c>
      <c r="M281">
        <v>99</v>
      </c>
      <c r="N281" t="s">
        <v>196</v>
      </c>
      <c r="O281" t="s">
        <v>195</v>
      </c>
      <c r="P281">
        <v>229</v>
      </c>
      <c r="Q281">
        <v>406</v>
      </c>
      <c r="R281">
        <v>22</v>
      </c>
      <c r="S281">
        <v>150</v>
      </c>
      <c r="T281" t="s">
        <v>196</v>
      </c>
    </row>
    <row r="282" spans="1:20" x14ac:dyDescent="0.2">
      <c r="A282">
        <v>453</v>
      </c>
      <c r="B282">
        <v>103</v>
      </c>
      <c r="C282">
        <v>8</v>
      </c>
      <c r="D282">
        <v>53</v>
      </c>
      <c r="E282">
        <v>33</v>
      </c>
      <c r="F282">
        <v>52</v>
      </c>
      <c r="G282">
        <v>2</v>
      </c>
      <c r="H282">
        <v>507</v>
      </c>
      <c r="I282">
        <v>123</v>
      </c>
      <c r="J282">
        <v>8</v>
      </c>
      <c r="K282">
        <v>63</v>
      </c>
      <c r="L282">
        <v>39</v>
      </c>
      <c r="M282">
        <v>58</v>
      </c>
      <c r="N282" t="s">
        <v>193</v>
      </c>
      <c r="O282" t="s">
        <v>194</v>
      </c>
      <c r="P282">
        <v>289</v>
      </c>
      <c r="Q282">
        <v>407</v>
      </c>
      <c r="R282">
        <v>6</v>
      </c>
      <c r="S282">
        <v>105</v>
      </c>
      <c r="T282" t="s">
        <v>193</v>
      </c>
    </row>
    <row r="283" spans="1:20" x14ac:dyDescent="0.2">
      <c r="A283">
        <v>528</v>
      </c>
      <c r="B283">
        <v>122</v>
      </c>
      <c r="C283">
        <v>1</v>
      </c>
      <c r="D283">
        <v>67</v>
      </c>
      <c r="E283">
        <v>45</v>
      </c>
      <c r="F283">
        <v>51</v>
      </c>
      <c r="G283">
        <v>4</v>
      </c>
      <c r="H283">
        <v>1716</v>
      </c>
      <c r="I283">
        <v>403</v>
      </c>
      <c r="J283">
        <v>12</v>
      </c>
      <c r="K283">
        <v>211</v>
      </c>
      <c r="L283">
        <v>146</v>
      </c>
      <c r="M283">
        <v>155</v>
      </c>
      <c r="N283" t="s">
        <v>193</v>
      </c>
      <c r="O283" t="s">
        <v>194</v>
      </c>
      <c r="P283">
        <v>209</v>
      </c>
      <c r="Q283">
        <v>372</v>
      </c>
      <c r="R283">
        <v>17</v>
      </c>
      <c r="S283">
        <v>350</v>
      </c>
      <c r="T283" t="s">
        <v>193</v>
      </c>
    </row>
    <row r="284" spans="1:20" x14ac:dyDescent="0.2">
      <c r="A284">
        <v>633</v>
      </c>
      <c r="B284">
        <v>210</v>
      </c>
      <c r="C284">
        <v>6</v>
      </c>
      <c r="D284">
        <v>91</v>
      </c>
      <c r="E284">
        <v>56</v>
      </c>
      <c r="F284">
        <v>59</v>
      </c>
      <c r="G284">
        <v>6</v>
      </c>
      <c r="H284">
        <v>3070</v>
      </c>
      <c r="I284">
        <v>872</v>
      </c>
      <c r="J284">
        <v>19</v>
      </c>
      <c r="K284">
        <v>420</v>
      </c>
      <c r="L284">
        <v>230</v>
      </c>
      <c r="M284">
        <v>274</v>
      </c>
      <c r="N284" t="s">
        <v>196</v>
      </c>
      <c r="O284" t="s">
        <v>194</v>
      </c>
      <c r="P284">
        <v>367</v>
      </c>
      <c r="Q284">
        <v>432</v>
      </c>
      <c r="R284">
        <v>16</v>
      </c>
      <c r="S284">
        <v>90</v>
      </c>
      <c r="T284" t="s">
        <v>196</v>
      </c>
    </row>
    <row r="285" spans="1:20" x14ac:dyDescent="0.2">
      <c r="A285">
        <v>16</v>
      </c>
      <c r="B285">
        <v>2</v>
      </c>
      <c r="C285">
        <v>0</v>
      </c>
      <c r="D285">
        <v>1</v>
      </c>
      <c r="E285">
        <v>0</v>
      </c>
      <c r="F285">
        <v>0</v>
      </c>
      <c r="G285">
        <v>2</v>
      </c>
      <c r="H285">
        <v>28</v>
      </c>
      <c r="I285">
        <v>4</v>
      </c>
      <c r="J285">
        <v>0</v>
      </c>
      <c r="K285">
        <v>1</v>
      </c>
      <c r="L285">
        <v>0</v>
      </c>
      <c r="M285">
        <v>0</v>
      </c>
      <c r="N285" t="s">
        <v>193</v>
      </c>
      <c r="O285" t="s">
        <v>195</v>
      </c>
      <c r="P285">
        <v>247</v>
      </c>
      <c r="Q285">
        <v>4</v>
      </c>
      <c r="R285">
        <v>8</v>
      </c>
      <c r="S285" t="s">
        <v>197</v>
      </c>
      <c r="T285" t="s">
        <v>193</v>
      </c>
    </row>
    <row r="286" spans="1:20" x14ac:dyDescent="0.2">
      <c r="A286">
        <v>562</v>
      </c>
      <c r="B286">
        <v>169</v>
      </c>
      <c r="C286">
        <v>17</v>
      </c>
      <c r="D286">
        <v>88</v>
      </c>
      <c r="E286">
        <v>73</v>
      </c>
      <c r="F286">
        <v>53</v>
      </c>
      <c r="G286">
        <v>8</v>
      </c>
      <c r="H286">
        <v>3181</v>
      </c>
      <c r="I286">
        <v>841</v>
      </c>
      <c r="J286">
        <v>61</v>
      </c>
      <c r="K286">
        <v>450</v>
      </c>
      <c r="L286">
        <v>342</v>
      </c>
      <c r="M286">
        <v>373</v>
      </c>
      <c r="N286" t="s">
        <v>193</v>
      </c>
      <c r="O286" t="s">
        <v>195</v>
      </c>
      <c r="P286">
        <v>351</v>
      </c>
      <c r="Q286">
        <v>442</v>
      </c>
      <c r="R286">
        <v>17</v>
      </c>
      <c r="S286">
        <v>530</v>
      </c>
      <c r="T286" t="s">
        <v>193</v>
      </c>
    </row>
    <row r="287" spans="1:20" x14ac:dyDescent="0.2">
      <c r="A287">
        <v>281</v>
      </c>
      <c r="B287">
        <v>76</v>
      </c>
      <c r="C287">
        <v>3</v>
      </c>
      <c r="D287">
        <v>42</v>
      </c>
      <c r="E287">
        <v>25</v>
      </c>
      <c r="F287">
        <v>20</v>
      </c>
      <c r="G287">
        <v>8</v>
      </c>
      <c r="H287">
        <v>2658</v>
      </c>
      <c r="I287">
        <v>657</v>
      </c>
      <c r="J287">
        <v>48</v>
      </c>
      <c r="K287">
        <v>324</v>
      </c>
      <c r="L287">
        <v>300</v>
      </c>
      <c r="M287">
        <v>179</v>
      </c>
      <c r="N287" t="s">
        <v>193</v>
      </c>
      <c r="O287" t="s">
        <v>195</v>
      </c>
      <c r="P287">
        <v>106</v>
      </c>
      <c r="Q287">
        <v>144</v>
      </c>
      <c r="R287">
        <v>7</v>
      </c>
      <c r="S287">
        <v>341.66699999999997</v>
      </c>
      <c r="T287" t="s">
        <v>193</v>
      </c>
    </row>
    <row r="288" spans="1:20" x14ac:dyDescent="0.2">
      <c r="A288">
        <v>593</v>
      </c>
      <c r="B288">
        <v>152</v>
      </c>
      <c r="C288">
        <v>23</v>
      </c>
      <c r="D288">
        <v>69</v>
      </c>
      <c r="E288">
        <v>75</v>
      </c>
      <c r="F288">
        <v>53</v>
      </c>
      <c r="G288">
        <v>6</v>
      </c>
      <c r="H288">
        <v>2765</v>
      </c>
      <c r="I288">
        <v>686</v>
      </c>
      <c r="J288">
        <v>133</v>
      </c>
      <c r="K288">
        <v>369</v>
      </c>
      <c r="L288">
        <v>384</v>
      </c>
      <c r="M288">
        <v>321</v>
      </c>
      <c r="N288" t="s">
        <v>193</v>
      </c>
      <c r="O288" t="s">
        <v>194</v>
      </c>
      <c r="P288">
        <v>315</v>
      </c>
      <c r="Q288">
        <v>10</v>
      </c>
      <c r="R288">
        <v>6</v>
      </c>
      <c r="S288">
        <v>940</v>
      </c>
      <c r="T288" t="s">
        <v>193</v>
      </c>
    </row>
    <row r="289" spans="1:20" x14ac:dyDescent="0.2">
      <c r="A289">
        <v>687</v>
      </c>
      <c r="B289">
        <v>213</v>
      </c>
      <c r="C289">
        <v>10</v>
      </c>
      <c r="D289">
        <v>91</v>
      </c>
      <c r="E289">
        <v>65</v>
      </c>
      <c r="F289">
        <v>27</v>
      </c>
      <c r="G289">
        <v>4</v>
      </c>
      <c r="H289">
        <v>1518</v>
      </c>
      <c r="I289">
        <v>448</v>
      </c>
      <c r="J289">
        <v>15</v>
      </c>
      <c r="K289">
        <v>196</v>
      </c>
      <c r="L289">
        <v>137</v>
      </c>
      <c r="M289">
        <v>89</v>
      </c>
      <c r="N289" t="s">
        <v>193</v>
      </c>
      <c r="O289" t="s">
        <v>195</v>
      </c>
      <c r="P289">
        <v>294</v>
      </c>
      <c r="Q289">
        <v>445</v>
      </c>
      <c r="R289">
        <v>13</v>
      </c>
      <c r="S289">
        <v>350</v>
      </c>
      <c r="T289" t="s">
        <v>193</v>
      </c>
    </row>
    <row r="290" spans="1:20" x14ac:dyDescent="0.2">
      <c r="A290">
        <v>368</v>
      </c>
      <c r="B290">
        <v>103</v>
      </c>
      <c r="C290">
        <v>3</v>
      </c>
      <c r="D290">
        <v>48</v>
      </c>
      <c r="E290">
        <v>28</v>
      </c>
      <c r="F290">
        <v>54</v>
      </c>
      <c r="G290">
        <v>8</v>
      </c>
      <c r="H290">
        <v>1897</v>
      </c>
      <c r="I290">
        <v>493</v>
      </c>
      <c r="J290">
        <v>9</v>
      </c>
      <c r="K290">
        <v>207</v>
      </c>
      <c r="L290">
        <v>162</v>
      </c>
      <c r="M290">
        <v>198</v>
      </c>
      <c r="N290" t="s">
        <v>196</v>
      </c>
      <c r="O290" t="s">
        <v>194</v>
      </c>
      <c r="P290">
        <v>209</v>
      </c>
      <c r="Q290">
        <v>246</v>
      </c>
      <c r="R290">
        <v>3</v>
      </c>
      <c r="S290">
        <v>326.66699999999997</v>
      </c>
      <c r="T290" t="s">
        <v>196</v>
      </c>
    </row>
    <row r="291" spans="1:20" x14ac:dyDescent="0.2">
      <c r="A291">
        <v>263</v>
      </c>
      <c r="B291">
        <v>70</v>
      </c>
      <c r="C291">
        <v>1</v>
      </c>
      <c r="D291">
        <v>26</v>
      </c>
      <c r="E291">
        <v>23</v>
      </c>
      <c r="F291">
        <v>30</v>
      </c>
      <c r="G291">
        <v>4</v>
      </c>
      <c r="H291">
        <v>888</v>
      </c>
      <c r="I291">
        <v>220</v>
      </c>
      <c r="J291">
        <v>9</v>
      </c>
      <c r="K291">
        <v>83</v>
      </c>
      <c r="L291">
        <v>82</v>
      </c>
      <c r="M291">
        <v>86</v>
      </c>
      <c r="N291" t="s">
        <v>196</v>
      </c>
      <c r="O291" t="s">
        <v>195</v>
      </c>
      <c r="P291">
        <v>81</v>
      </c>
      <c r="Q291">
        <v>147</v>
      </c>
      <c r="R291">
        <v>4</v>
      </c>
      <c r="S291">
        <v>250</v>
      </c>
      <c r="T291" t="s">
        <v>196</v>
      </c>
    </row>
    <row r="292" spans="1:20" x14ac:dyDescent="0.2">
      <c r="A292">
        <v>642</v>
      </c>
      <c r="B292">
        <v>211</v>
      </c>
      <c r="C292">
        <v>14</v>
      </c>
      <c r="D292">
        <v>107</v>
      </c>
      <c r="E292">
        <v>59</v>
      </c>
      <c r="F292">
        <v>52</v>
      </c>
      <c r="G292">
        <v>5</v>
      </c>
      <c r="H292">
        <v>2364</v>
      </c>
      <c r="I292">
        <v>770</v>
      </c>
      <c r="J292">
        <v>27</v>
      </c>
      <c r="K292">
        <v>352</v>
      </c>
      <c r="L292">
        <v>230</v>
      </c>
      <c r="M292">
        <v>193</v>
      </c>
      <c r="N292" t="s">
        <v>196</v>
      </c>
      <c r="O292" t="s">
        <v>194</v>
      </c>
      <c r="P292">
        <v>337</v>
      </c>
      <c r="Q292">
        <v>19</v>
      </c>
      <c r="R292">
        <v>4</v>
      </c>
      <c r="S292">
        <v>740</v>
      </c>
      <c r="T292" t="s">
        <v>196</v>
      </c>
    </row>
    <row r="293" spans="1:20" x14ac:dyDescent="0.2">
      <c r="A293">
        <v>265</v>
      </c>
      <c r="B293">
        <v>68</v>
      </c>
      <c r="C293">
        <v>8</v>
      </c>
      <c r="D293">
        <v>26</v>
      </c>
      <c r="E293">
        <v>30</v>
      </c>
      <c r="F293">
        <v>29</v>
      </c>
      <c r="G293">
        <v>7</v>
      </c>
      <c r="H293">
        <v>1337</v>
      </c>
      <c r="I293">
        <v>339</v>
      </c>
      <c r="J293">
        <v>32</v>
      </c>
      <c r="K293">
        <v>135</v>
      </c>
      <c r="L293">
        <v>163</v>
      </c>
      <c r="M293">
        <v>128</v>
      </c>
      <c r="N293" t="s">
        <v>196</v>
      </c>
      <c r="O293" t="s">
        <v>194</v>
      </c>
      <c r="P293">
        <v>92</v>
      </c>
      <c r="Q293">
        <v>5</v>
      </c>
      <c r="R293">
        <v>3</v>
      </c>
      <c r="S293">
        <v>425</v>
      </c>
      <c r="T293" t="s">
        <v>193</v>
      </c>
    </row>
    <row r="294" spans="1:20" x14ac:dyDescent="0.2">
      <c r="A294">
        <v>289</v>
      </c>
      <c r="B294">
        <v>63</v>
      </c>
      <c r="C294">
        <v>7</v>
      </c>
      <c r="D294">
        <v>36</v>
      </c>
      <c r="E294">
        <v>41</v>
      </c>
      <c r="F294">
        <v>44</v>
      </c>
      <c r="G294">
        <v>17</v>
      </c>
      <c r="H294">
        <v>7402</v>
      </c>
      <c r="I294">
        <v>1954</v>
      </c>
      <c r="J294">
        <v>195</v>
      </c>
      <c r="K294">
        <v>1115</v>
      </c>
      <c r="L294">
        <v>919</v>
      </c>
      <c r="M294">
        <v>1153</v>
      </c>
      <c r="N294" t="s">
        <v>193</v>
      </c>
      <c r="O294" t="s">
        <v>194</v>
      </c>
      <c r="P294">
        <v>166</v>
      </c>
      <c r="Q294">
        <v>211</v>
      </c>
      <c r="R294">
        <v>7</v>
      </c>
      <c r="S294" t="s">
        <v>197</v>
      </c>
      <c r="T294" t="s">
        <v>193</v>
      </c>
    </row>
    <row r="295" spans="1:20" x14ac:dyDescent="0.2">
      <c r="A295">
        <v>559</v>
      </c>
      <c r="B295">
        <v>141</v>
      </c>
      <c r="C295">
        <v>2</v>
      </c>
      <c r="D295">
        <v>48</v>
      </c>
      <c r="E295">
        <v>61</v>
      </c>
      <c r="F295">
        <v>73</v>
      </c>
      <c r="G295">
        <v>8</v>
      </c>
      <c r="H295">
        <v>3162</v>
      </c>
      <c r="I295">
        <v>874</v>
      </c>
      <c r="J295">
        <v>16</v>
      </c>
      <c r="K295">
        <v>421</v>
      </c>
      <c r="L295">
        <v>349</v>
      </c>
      <c r="M295">
        <v>359</v>
      </c>
      <c r="N295" t="s">
        <v>196</v>
      </c>
      <c r="O295" t="s">
        <v>195</v>
      </c>
      <c r="P295">
        <v>352</v>
      </c>
      <c r="Q295">
        <v>414</v>
      </c>
      <c r="R295">
        <v>9</v>
      </c>
      <c r="S295">
        <v>925</v>
      </c>
      <c r="T295" t="s">
        <v>196</v>
      </c>
    </row>
    <row r="296" spans="1:20" x14ac:dyDescent="0.2">
      <c r="A296">
        <v>520</v>
      </c>
      <c r="B296">
        <v>120</v>
      </c>
      <c r="C296">
        <v>17</v>
      </c>
      <c r="D296">
        <v>53</v>
      </c>
      <c r="E296">
        <v>44</v>
      </c>
      <c r="F296">
        <v>21</v>
      </c>
      <c r="G296">
        <v>4</v>
      </c>
      <c r="H296">
        <v>927</v>
      </c>
      <c r="I296">
        <v>227</v>
      </c>
      <c r="J296">
        <v>22</v>
      </c>
      <c r="K296">
        <v>106</v>
      </c>
      <c r="L296">
        <v>80</v>
      </c>
      <c r="M296">
        <v>52</v>
      </c>
      <c r="N296" t="s">
        <v>193</v>
      </c>
      <c r="O296" t="s">
        <v>194</v>
      </c>
      <c r="P296">
        <v>70</v>
      </c>
      <c r="Q296">
        <v>144</v>
      </c>
      <c r="R296">
        <v>11</v>
      </c>
      <c r="S296">
        <v>185</v>
      </c>
      <c r="T296" t="s">
        <v>193</v>
      </c>
    </row>
    <row r="297" spans="1:20" x14ac:dyDescent="0.2">
      <c r="A297">
        <v>19</v>
      </c>
      <c r="B297">
        <v>4</v>
      </c>
      <c r="C297">
        <v>1</v>
      </c>
      <c r="D297">
        <v>2</v>
      </c>
      <c r="E297">
        <v>3</v>
      </c>
      <c r="F297">
        <v>1</v>
      </c>
      <c r="G297">
        <v>1</v>
      </c>
      <c r="H297">
        <v>19</v>
      </c>
      <c r="I297">
        <v>4</v>
      </c>
      <c r="J297">
        <v>1</v>
      </c>
      <c r="K297">
        <v>2</v>
      </c>
      <c r="L297">
        <v>3</v>
      </c>
      <c r="M297">
        <v>1</v>
      </c>
      <c r="N297" t="s">
        <v>196</v>
      </c>
      <c r="O297" t="s">
        <v>194</v>
      </c>
      <c r="P297">
        <v>692</v>
      </c>
      <c r="Q297">
        <v>70</v>
      </c>
      <c r="R297">
        <v>8</v>
      </c>
      <c r="S297">
        <v>920</v>
      </c>
      <c r="T297" t="s">
        <v>193</v>
      </c>
    </row>
    <row r="298" spans="1:20" x14ac:dyDescent="0.2">
      <c r="A298">
        <v>205</v>
      </c>
      <c r="B298">
        <v>43</v>
      </c>
      <c r="C298">
        <v>2</v>
      </c>
      <c r="D298">
        <v>24</v>
      </c>
      <c r="E298">
        <v>17</v>
      </c>
      <c r="F298">
        <v>20</v>
      </c>
      <c r="G298">
        <v>7</v>
      </c>
      <c r="H298">
        <v>854</v>
      </c>
      <c r="I298">
        <v>219</v>
      </c>
      <c r="J298">
        <v>12</v>
      </c>
      <c r="K298">
        <v>105</v>
      </c>
      <c r="L298">
        <v>99</v>
      </c>
      <c r="M298">
        <v>71</v>
      </c>
      <c r="N298" t="s">
        <v>196</v>
      </c>
      <c r="O298" t="s">
        <v>195</v>
      </c>
      <c r="P298">
        <v>131</v>
      </c>
      <c r="Q298">
        <v>6</v>
      </c>
      <c r="R298">
        <v>1</v>
      </c>
      <c r="S298">
        <v>286.66699999999997</v>
      </c>
      <c r="T298" t="s">
        <v>196</v>
      </c>
    </row>
    <row r="299" spans="1:20" x14ac:dyDescent="0.2">
      <c r="A299">
        <v>193</v>
      </c>
      <c r="B299">
        <v>47</v>
      </c>
      <c r="C299">
        <v>10</v>
      </c>
      <c r="D299">
        <v>21</v>
      </c>
      <c r="E299">
        <v>29</v>
      </c>
      <c r="F299">
        <v>24</v>
      </c>
      <c r="G299">
        <v>6</v>
      </c>
      <c r="H299">
        <v>1136</v>
      </c>
      <c r="I299">
        <v>256</v>
      </c>
      <c r="J299">
        <v>42</v>
      </c>
      <c r="K299">
        <v>129</v>
      </c>
      <c r="L299">
        <v>139</v>
      </c>
      <c r="M299">
        <v>106</v>
      </c>
      <c r="N299" t="s">
        <v>193</v>
      </c>
      <c r="O299" t="s">
        <v>194</v>
      </c>
      <c r="P299">
        <v>299</v>
      </c>
      <c r="Q299">
        <v>13</v>
      </c>
      <c r="R299">
        <v>5</v>
      </c>
      <c r="S299">
        <v>245</v>
      </c>
      <c r="T299" t="s">
        <v>193</v>
      </c>
    </row>
    <row r="300" spans="1:20" x14ac:dyDescent="0.2">
      <c r="A300">
        <v>181</v>
      </c>
      <c r="B300">
        <v>46</v>
      </c>
      <c r="C300">
        <v>1</v>
      </c>
      <c r="D300">
        <v>19</v>
      </c>
      <c r="E300">
        <v>18</v>
      </c>
      <c r="F300">
        <v>17</v>
      </c>
      <c r="G300">
        <v>5</v>
      </c>
      <c r="H300">
        <v>937</v>
      </c>
      <c r="I300">
        <v>238</v>
      </c>
      <c r="J300">
        <v>9</v>
      </c>
      <c r="K300">
        <v>88</v>
      </c>
      <c r="L300">
        <v>95</v>
      </c>
      <c r="M300">
        <v>104</v>
      </c>
      <c r="N300" t="s">
        <v>193</v>
      </c>
      <c r="O300" t="s">
        <v>195</v>
      </c>
      <c r="P300">
        <v>37</v>
      </c>
      <c r="Q300">
        <v>98</v>
      </c>
      <c r="R300">
        <v>9</v>
      </c>
      <c r="S300" t="s">
        <v>197</v>
      </c>
      <c r="T300" t="s">
        <v>193</v>
      </c>
    </row>
    <row r="301" spans="1:20" x14ac:dyDescent="0.2">
      <c r="A301">
        <v>213</v>
      </c>
      <c r="B301">
        <v>61</v>
      </c>
      <c r="C301">
        <v>4</v>
      </c>
      <c r="D301">
        <v>17</v>
      </c>
      <c r="E301">
        <v>22</v>
      </c>
      <c r="F301">
        <v>3</v>
      </c>
      <c r="G301">
        <v>17</v>
      </c>
      <c r="H301">
        <v>4061</v>
      </c>
      <c r="I301">
        <v>1145</v>
      </c>
      <c r="J301">
        <v>83</v>
      </c>
      <c r="K301">
        <v>488</v>
      </c>
      <c r="L301">
        <v>491</v>
      </c>
      <c r="M301">
        <v>244</v>
      </c>
      <c r="N301" t="s">
        <v>193</v>
      </c>
      <c r="O301" t="s">
        <v>194</v>
      </c>
      <c r="P301">
        <v>178</v>
      </c>
      <c r="Q301">
        <v>45</v>
      </c>
      <c r="R301">
        <v>4</v>
      </c>
      <c r="S301">
        <v>235</v>
      </c>
      <c r="T301" t="s">
        <v>193</v>
      </c>
    </row>
    <row r="302" spans="1:20" x14ac:dyDescent="0.2">
      <c r="A302">
        <v>510</v>
      </c>
      <c r="B302">
        <v>147</v>
      </c>
      <c r="C302">
        <v>10</v>
      </c>
      <c r="D302">
        <v>56</v>
      </c>
      <c r="E302">
        <v>52</v>
      </c>
      <c r="F302">
        <v>53</v>
      </c>
      <c r="G302">
        <v>7</v>
      </c>
      <c r="H302">
        <v>2872</v>
      </c>
      <c r="I302">
        <v>821</v>
      </c>
      <c r="J302">
        <v>63</v>
      </c>
      <c r="K302">
        <v>307</v>
      </c>
      <c r="L302">
        <v>340</v>
      </c>
      <c r="M302">
        <v>174</v>
      </c>
      <c r="N302" t="s">
        <v>196</v>
      </c>
      <c r="O302" t="s">
        <v>195</v>
      </c>
      <c r="P302">
        <v>810</v>
      </c>
      <c r="Q302">
        <v>99</v>
      </c>
      <c r="R302">
        <v>18</v>
      </c>
      <c r="S302">
        <v>1150</v>
      </c>
      <c r="T302" t="s">
        <v>196</v>
      </c>
    </row>
    <row r="303" spans="1:20" x14ac:dyDescent="0.2">
      <c r="A303">
        <v>578</v>
      </c>
      <c r="B303">
        <v>138</v>
      </c>
      <c r="C303">
        <v>1</v>
      </c>
      <c r="D303">
        <v>56</v>
      </c>
      <c r="E303">
        <v>59</v>
      </c>
      <c r="F303">
        <v>34</v>
      </c>
      <c r="G303">
        <v>3</v>
      </c>
      <c r="H303">
        <v>1399</v>
      </c>
      <c r="I303">
        <v>357</v>
      </c>
      <c r="J303">
        <v>7</v>
      </c>
      <c r="K303">
        <v>149</v>
      </c>
      <c r="L303">
        <v>161</v>
      </c>
      <c r="M303">
        <v>87</v>
      </c>
      <c r="N303" t="s">
        <v>196</v>
      </c>
      <c r="O303" t="s">
        <v>195</v>
      </c>
      <c r="P303">
        <v>133</v>
      </c>
      <c r="Q303">
        <v>371</v>
      </c>
      <c r="R303">
        <v>20</v>
      </c>
      <c r="S303">
        <v>160</v>
      </c>
      <c r="T303" t="s">
        <v>196</v>
      </c>
    </row>
    <row r="304" spans="1:20" x14ac:dyDescent="0.2">
      <c r="A304">
        <v>200</v>
      </c>
      <c r="B304">
        <v>51</v>
      </c>
      <c r="C304">
        <v>2</v>
      </c>
      <c r="D304">
        <v>14</v>
      </c>
      <c r="E304">
        <v>29</v>
      </c>
      <c r="F304">
        <v>25</v>
      </c>
      <c r="G304">
        <v>23</v>
      </c>
      <c r="H304">
        <v>9778</v>
      </c>
      <c r="I304">
        <v>2732</v>
      </c>
      <c r="J304">
        <v>379</v>
      </c>
      <c r="K304">
        <v>1272</v>
      </c>
      <c r="L304">
        <v>1652</v>
      </c>
      <c r="M304">
        <v>925</v>
      </c>
      <c r="N304" t="s">
        <v>196</v>
      </c>
      <c r="O304" t="s">
        <v>194</v>
      </c>
      <c r="P304">
        <v>398</v>
      </c>
      <c r="Q304">
        <v>29</v>
      </c>
      <c r="R304">
        <v>7</v>
      </c>
      <c r="S304" t="s">
        <v>197</v>
      </c>
      <c r="T304" t="s">
        <v>196</v>
      </c>
    </row>
    <row r="305" spans="1:20" x14ac:dyDescent="0.2">
      <c r="A305">
        <v>441</v>
      </c>
      <c r="B305">
        <v>113</v>
      </c>
      <c r="C305">
        <v>5</v>
      </c>
      <c r="D305">
        <v>76</v>
      </c>
      <c r="E305">
        <v>52</v>
      </c>
      <c r="F305">
        <v>76</v>
      </c>
      <c r="G305">
        <v>5</v>
      </c>
      <c r="H305">
        <v>1546</v>
      </c>
      <c r="I305">
        <v>397</v>
      </c>
      <c r="J305">
        <v>17</v>
      </c>
      <c r="K305">
        <v>226</v>
      </c>
      <c r="L305">
        <v>149</v>
      </c>
      <c r="M305">
        <v>191</v>
      </c>
      <c r="N305" t="s">
        <v>193</v>
      </c>
      <c r="O305" t="s">
        <v>194</v>
      </c>
      <c r="P305">
        <v>160</v>
      </c>
      <c r="Q305">
        <v>290</v>
      </c>
      <c r="R305">
        <v>11</v>
      </c>
      <c r="S305">
        <v>425</v>
      </c>
      <c r="T305" t="s">
        <v>193</v>
      </c>
    </row>
    <row r="306" spans="1:20" x14ac:dyDescent="0.2">
      <c r="A306">
        <v>172</v>
      </c>
      <c r="B306">
        <v>42</v>
      </c>
      <c r="C306">
        <v>3</v>
      </c>
      <c r="D306">
        <v>17</v>
      </c>
      <c r="E306">
        <v>14</v>
      </c>
      <c r="F306">
        <v>15</v>
      </c>
      <c r="G306">
        <v>10</v>
      </c>
      <c r="H306">
        <v>4086</v>
      </c>
      <c r="I306">
        <v>1150</v>
      </c>
      <c r="J306">
        <v>57</v>
      </c>
      <c r="K306">
        <v>579</v>
      </c>
      <c r="L306">
        <v>363</v>
      </c>
      <c r="M306">
        <v>406</v>
      </c>
      <c r="N306" t="s">
        <v>196</v>
      </c>
      <c r="O306" t="s">
        <v>194</v>
      </c>
      <c r="P306">
        <v>65</v>
      </c>
      <c r="Q306">
        <v>0</v>
      </c>
      <c r="R306">
        <v>0</v>
      </c>
      <c r="S306">
        <v>900</v>
      </c>
      <c r="T306" t="s">
        <v>196</v>
      </c>
    </row>
    <row r="307" spans="1:20" x14ac:dyDescent="0.2">
      <c r="A307">
        <v>580</v>
      </c>
      <c r="B307">
        <v>194</v>
      </c>
      <c r="C307">
        <v>9</v>
      </c>
      <c r="D307">
        <v>91</v>
      </c>
      <c r="E307">
        <v>62</v>
      </c>
      <c r="F307">
        <v>78</v>
      </c>
      <c r="G307">
        <v>8</v>
      </c>
      <c r="H307">
        <v>3372</v>
      </c>
      <c r="I307">
        <v>1028</v>
      </c>
      <c r="J307">
        <v>48</v>
      </c>
      <c r="K307">
        <v>604</v>
      </c>
      <c r="L307">
        <v>314</v>
      </c>
      <c r="M307">
        <v>469</v>
      </c>
      <c r="N307" t="s">
        <v>196</v>
      </c>
      <c r="O307" t="s">
        <v>195</v>
      </c>
      <c r="P307">
        <v>270</v>
      </c>
      <c r="Q307">
        <v>13</v>
      </c>
      <c r="R307">
        <v>6</v>
      </c>
      <c r="S307" t="s">
        <v>197</v>
      </c>
      <c r="T307" t="s">
        <v>196</v>
      </c>
    </row>
    <row r="308" spans="1:20" x14ac:dyDescent="0.2">
      <c r="A308">
        <v>127</v>
      </c>
      <c r="B308">
        <v>32</v>
      </c>
      <c r="C308">
        <v>4</v>
      </c>
      <c r="D308">
        <v>14</v>
      </c>
      <c r="E308">
        <v>25</v>
      </c>
      <c r="F308">
        <v>12</v>
      </c>
      <c r="G308">
        <v>19</v>
      </c>
      <c r="H308">
        <v>8396</v>
      </c>
      <c r="I308">
        <v>2402</v>
      </c>
      <c r="J308">
        <v>242</v>
      </c>
      <c r="K308">
        <v>1048</v>
      </c>
      <c r="L308">
        <v>1348</v>
      </c>
      <c r="M308">
        <v>819</v>
      </c>
      <c r="N308" t="s">
        <v>196</v>
      </c>
      <c r="O308" t="s">
        <v>194</v>
      </c>
      <c r="P308">
        <v>167</v>
      </c>
      <c r="Q308">
        <v>18</v>
      </c>
      <c r="R308">
        <v>6</v>
      </c>
      <c r="S308">
        <v>500</v>
      </c>
      <c r="T308" t="s">
        <v>196</v>
      </c>
    </row>
    <row r="309" spans="1:20" x14ac:dyDescent="0.2">
      <c r="A309">
        <v>279</v>
      </c>
      <c r="B309">
        <v>69</v>
      </c>
      <c r="C309">
        <v>4</v>
      </c>
      <c r="D309">
        <v>35</v>
      </c>
      <c r="E309">
        <v>31</v>
      </c>
      <c r="F309">
        <v>32</v>
      </c>
      <c r="G309">
        <v>4</v>
      </c>
      <c r="H309">
        <v>1359</v>
      </c>
      <c r="I309">
        <v>355</v>
      </c>
      <c r="J309">
        <v>31</v>
      </c>
      <c r="K309">
        <v>180</v>
      </c>
      <c r="L309">
        <v>148</v>
      </c>
      <c r="M309">
        <v>158</v>
      </c>
      <c r="N309" t="s">
        <v>196</v>
      </c>
      <c r="O309" t="s">
        <v>195</v>
      </c>
      <c r="P309">
        <v>133</v>
      </c>
      <c r="Q309">
        <v>173</v>
      </c>
      <c r="R309">
        <v>9</v>
      </c>
      <c r="S309">
        <v>277.5</v>
      </c>
      <c r="T309" t="s">
        <v>196</v>
      </c>
    </row>
    <row r="310" spans="1:20" x14ac:dyDescent="0.2">
      <c r="A310">
        <v>480</v>
      </c>
      <c r="B310">
        <v>112</v>
      </c>
      <c r="C310">
        <v>18</v>
      </c>
      <c r="D310">
        <v>50</v>
      </c>
      <c r="E310">
        <v>71</v>
      </c>
      <c r="F310">
        <v>44</v>
      </c>
      <c r="G310">
        <v>7</v>
      </c>
      <c r="H310">
        <v>3031</v>
      </c>
      <c r="I310">
        <v>771</v>
      </c>
      <c r="J310">
        <v>110</v>
      </c>
      <c r="K310">
        <v>338</v>
      </c>
      <c r="L310">
        <v>406</v>
      </c>
      <c r="M310">
        <v>239</v>
      </c>
      <c r="N310" t="s">
        <v>196</v>
      </c>
      <c r="O310" t="s">
        <v>195</v>
      </c>
      <c r="P310">
        <v>94</v>
      </c>
      <c r="Q310">
        <v>270</v>
      </c>
      <c r="R310">
        <v>16</v>
      </c>
      <c r="S310">
        <v>750</v>
      </c>
      <c r="T310" t="s">
        <v>196</v>
      </c>
    </row>
    <row r="311" spans="1:20" x14ac:dyDescent="0.2">
      <c r="A311">
        <v>600</v>
      </c>
      <c r="B311">
        <v>139</v>
      </c>
      <c r="C311">
        <v>0</v>
      </c>
      <c r="D311">
        <v>94</v>
      </c>
      <c r="E311">
        <v>29</v>
      </c>
      <c r="F311">
        <v>60</v>
      </c>
      <c r="G311">
        <v>2</v>
      </c>
      <c r="H311">
        <v>1236</v>
      </c>
      <c r="I311">
        <v>309</v>
      </c>
      <c r="J311">
        <v>1</v>
      </c>
      <c r="K311">
        <v>201</v>
      </c>
      <c r="L311">
        <v>69</v>
      </c>
      <c r="M311">
        <v>110</v>
      </c>
      <c r="N311" t="s">
        <v>196</v>
      </c>
      <c r="O311" t="s">
        <v>195</v>
      </c>
      <c r="P311">
        <v>300</v>
      </c>
      <c r="Q311">
        <v>12</v>
      </c>
      <c r="R311">
        <v>9</v>
      </c>
      <c r="S311">
        <v>160</v>
      </c>
      <c r="T311" t="s">
        <v>196</v>
      </c>
    </row>
    <row r="312" spans="1:20" x14ac:dyDescent="0.2">
      <c r="A312">
        <v>610</v>
      </c>
      <c r="B312">
        <v>186</v>
      </c>
      <c r="C312">
        <v>19</v>
      </c>
      <c r="D312">
        <v>107</v>
      </c>
      <c r="E312">
        <v>98</v>
      </c>
      <c r="F312">
        <v>74</v>
      </c>
      <c r="G312">
        <v>6</v>
      </c>
      <c r="H312">
        <v>2728</v>
      </c>
      <c r="I312">
        <v>753</v>
      </c>
      <c r="J312">
        <v>69</v>
      </c>
      <c r="K312">
        <v>399</v>
      </c>
      <c r="L312">
        <v>366</v>
      </c>
      <c r="M312">
        <v>286</v>
      </c>
      <c r="N312" t="s">
        <v>196</v>
      </c>
      <c r="O312" t="s">
        <v>195</v>
      </c>
      <c r="P312">
        <v>1182</v>
      </c>
      <c r="Q312">
        <v>96</v>
      </c>
      <c r="R312">
        <v>13</v>
      </c>
      <c r="S312">
        <v>1300</v>
      </c>
      <c r="T312" t="s">
        <v>196</v>
      </c>
    </row>
    <row r="313" spans="1:20" x14ac:dyDescent="0.2">
      <c r="A313">
        <v>360</v>
      </c>
      <c r="B313">
        <v>81</v>
      </c>
      <c r="C313">
        <v>5</v>
      </c>
      <c r="D313">
        <v>37</v>
      </c>
      <c r="E313">
        <v>44</v>
      </c>
      <c r="F313">
        <v>37</v>
      </c>
      <c r="G313">
        <v>7</v>
      </c>
      <c r="H313">
        <v>2268</v>
      </c>
      <c r="I313">
        <v>566</v>
      </c>
      <c r="J313">
        <v>41</v>
      </c>
      <c r="K313">
        <v>279</v>
      </c>
      <c r="L313">
        <v>257</v>
      </c>
      <c r="M313">
        <v>246</v>
      </c>
      <c r="N313" t="s">
        <v>196</v>
      </c>
      <c r="O313" t="s">
        <v>195</v>
      </c>
      <c r="P313">
        <v>170</v>
      </c>
      <c r="Q313">
        <v>284</v>
      </c>
      <c r="R313">
        <v>3</v>
      </c>
      <c r="S313">
        <v>525</v>
      </c>
      <c r="T313" t="s">
        <v>196</v>
      </c>
    </row>
    <row r="314" spans="1:20" x14ac:dyDescent="0.2">
      <c r="A314">
        <v>387</v>
      </c>
      <c r="B314">
        <v>124</v>
      </c>
      <c r="C314">
        <v>1</v>
      </c>
      <c r="D314">
        <v>67</v>
      </c>
      <c r="E314">
        <v>27</v>
      </c>
      <c r="F314">
        <v>36</v>
      </c>
      <c r="G314">
        <v>7</v>
      </c>
      <c r="H314">
        <v>1775</v>
      </c>
      <c r="I314">
        <v>506</v>
      </c>
      <c r="J314">
        <v>6</v>
      </c>
      <c r="K314">
        <v>272</v>
      </c>
      <c r="L314">
        <v>125</v>
      </c>
      <c r="M314">
        <v>194</v>
      </c>
      <c r="N314" t="s">
        <v>196</v>
      </c>
      <c r="O314" t="s">
        <v>195</v>
      </c>
      <c r="P314">
        <v>186</v>
      </c>
      <c r="Q314">
        <v>290</v>
      </c>
      <c r="R314">
        <v>17</v>
      </c>
      <c r="S314">
        <v>550</v>
      </c>
      <c r="T314" t="s">
        <v>196</v>
      </c>
    </row>
    <row r="315" spans="1:20" x14ac:dyDescent="0.2">
      <c r="A315">
        <v>580</v>
      </c>
      <c r="B315">
        <v>207</v>
      </c>
      <c r="C315">
        <v>8</v>
      </c>
      <c r="D315">
        <v>107</v>
      </c>
      <c r="E315">
        <v>71</v>
      </c>
      <c r="F315">
        <v>105</v>
      </c>
      <c r="G315">
        <v>5</v>
      </c>
      <c r="H315">
        <v>2778</v>
      </c>
      <c r="I315">
        <v>978</v>
      </c>
      <c r="J315">
        <v>32</v>
      </c>
      <c r="K315">
        <v>474</v>
      </c>
      <c r="L315">
        <v>322</v>
      </c>
      <c r="M315">
        <v>417</v>
      </c>
      <c r="N315" t="s">
        <v>193</v>
      </c>
      <c r="O315" t="s">
        <v>195</v>
      </c>
      <c r="P315">
        <v>121</v>
      </c>
      <c r="Q315">
        <v>267</v>
      </c>
      <c r="R315">
        <v>19</v>
      </c>
      <c r="S315">
        <v>1600</v>
      </c>
      <c r="T315" t="s">
        <v>193</v>
      </c>
    </row>
    <row r="316" spans="1:20" x14ac:dyDescent="0.2">
      <c r="A316">
        <v>408</v>
      </c>
      <c r="B316">
        <v>117</v>
      </c>
      <c r="C316">
        <v>11</v>
      </c>
      <c r="D316">
        <v>66</v>
      </c>
      <c r="E316">
        <v>41</v>
      </c>
      <c r="F316">
        <v>34</v>
      </c>
      <c r="G316">
        <v>1</v>
      </c>
      <c r="H316">
        <v>408</v>
      </c>
      <c r="I316">
        <v>117</v>
      </c>
      <c r="J316">
        <v>11</v>
      </c>
      <c r="K316">
        <v>66</v>
      </c>
      <c r="L316">
        <v>41</v>
      </c>
      <c r="M316">
        <v>34</v>
      </c>
      <c r="N316" t="s">
        <v>196</v>
      </c>
      <c r="O316" t="s">
        <v>194</v>
      </c>
      <c r="P316">
        <v>942</v>
      </c>
      <c r="Q316">
        <v>72</v>
      </c>
      <c r="R316">
        <v>11</v>
      </c>
      <c r="S316">
        <v>120</v>
      </c>
      <c r="T316" t="s">
        <v>196</v>
      </c>
    </row>
    <row r="317" spans="1:20" x14ac:dyDescent="0.2">
      <c r="A317">
        <v>593</v>
      </c>
      <c r="B317">
        <v>172</v>
      </c>
      <c r="C317">
        <v>22</v>
      </c>
      <c r="D317">
        <v>82</v>
      </c>
      <c r="E317">
        <v>100</v>
      </c>
      <c r="F317">
        <v>57</v>
      </c>
      <c r="G317">
        <v>1</v>
      </c>
      <c r="H317">
        <v>593</v>
      </c>
      <c r="I317">
        <v>172</v>
      </c>
      <c r="J317">
        <v>22</v>
      </c>
      <c r="K317">
        <v>82</v>
      </c>
      <c r="L317">
        <v>100</v>
      </c>
      <c r="M317">
        <v>57</v>
      </c>
      <c r="N317" t="s">
        <v>193</v>
      </c>
      <c r="O317" t="s">
        <v>194</v>
      </c>
      <c r="P317">
        <v>1222</v>
      </c>
      <c r="Q317">
        <v>139</v>
      </c>
      <c r="R317">
        <v>15</v>
      </c>
      <c r="S317">
        <v>165</v>
      </c>
      <c r="T317" t="s">
        <v>193</v>
      </c>
    </row>
    <row r="318" spans="1:20" x14ac:dyDescent="0.2">
      <c r="A318">
        <v>221</v>
      </c>
      <c r="B318">
        <v>53</v>
      </c>
      <c r="C318">
        <v>2</v>
      </c>
      <c r="D318">
        <v>21</v>
      </c>
      <c r="E318">
        <v>23</v>
      </c>
      <c r="F318">
        <v>22</v>
      </c>
      <c r="G318">
        <v>8</v>
      </c>
      <c r="H318">
        <v>1063</v>
      </c>
      <c r="I318">
        <v>283</v>
      </c>
      <c r="J318">
        <v>15</v>
      </c>
      <c r="K318">
        <v>107</v>
      </c>
      <c r="L318">
        <v>124</v>
      </c>
      <c r="M318">
        <v>106</v>
      </c>
      <c r="N318" t="s">
        <v>196</v>
      </c>
      <c r="O318" t="s">
        <v>195</v>
      </c>
      <c r="P318">
        <v>325</v>
      </c>
      <c r="Q318">
        <v>58</v>
      </c>
      <c r="R318">
        <v>6</v>
      </c>
      <c r="S318" t="s">
        <v>197</v>
      </c>
      <c r="T318" t="s">
        <v>196</v>
      </c>
    </row>
    <row r="319" spans="1:20" x14ac:dyDescent="0.2">
      <c r="A319">
        <v>497</v>
      </c>
      <c r="B319">
        <v>127</v>
      </c>
      <c r="C319">
        <v>7</v>
      </c>
      <c r="D319">
        <v>65</v>
      </c>
      <c r="E319">
        <v>48</v>
      </c>
      <c r="F319">
        <v>37</v>
      </c>
      <c r="G319">
        <v>5</v>
      </c>
      <c r="H319">
        <v>2703</v>
      </c>
      <c r="I319">
        <v>806</v>
      </c>
      <c r="J319">
        <v>32</v>
      </c>
      <c r="K319">
        <v>379</v>
      </c>
      <c r="L319">
        <v>311</v>
      </c>
      <c r="M319">
        <v>138</v>
      </c>
      <c r="N319" t="s">
        <v>196</v>
      </c>
      <c r="O319" t="s">
        <v>195</v>
      </c>
      <c r="P319">
        <v>325</v>
      </c>
      <c r="Q319">
        <v>9</v>
      </c>
      <c r="R319">
        <v>3</v>
      </c>
      <c r="S319">
        <v>700</v>
      </c>
      <c r="T319" t="s">
        <v>196</v>
      </c>
    </row>
    <row r="320" spans="1:20" x14ac:dyDescent="0.2">
      <c r="A320">
        <v>492</v>
      </c>
      <c r="B320">
        <v>136</v>
      </c>
      <c r="C320">
        <v>5</v>
      </c>
      <c r="D320">
        <v>76</v>
      </c>
      <c r="E320">
        <v>50</v>
      </c>
      <c r="F320">
        <v>94</v>
      </c>
      <c r="G320">
        <v>12</v>
      </c>
      <c r="H320">
        <v>5511</v>
      </c>
      <c r="I320">
        <v>1511</v>
      </c>
      <c r="J320">
        <v>39</v>
      </c>
      <c r="K320">
        <v>897</v>
      </c>
      <c r="L320">
        <v>451</v>
      </c>
      <c r="M320">
        <v>875</v>
      </c>
      <c r="N320" t="s">
        <v>193</v>
      </c>
      <c r="O320" t="s">
        <v>195</v>
      </c>
      <c r="P320">
        <v>313</v>
      </c>
      <c r="Q320">
        <v>381</v>
      </c>
      <c r="R320">
        <v>20</v>
      </c>
      <c r="S320">
        <v>875</v>
      </c>
      <c r="T320" t="s">
        <v>193</v>
      </c>
    </row>
    <row r="321" spans="1:20" x14ac:dyDescent="0.2">
      <c r="A321">
        <v>475</v>
      </c>
      <c r="B321">
        <v>126</v>
      </c>
      <c r="C321">
        <v>3</v>
      </c>
      <c r="D321">
        <v>61</v>
      </c>
      <c r="E321">
        <v>43</v>
      </c>
      <c r="F321">
        <v>52</v>
      </c>
      <c r="G321">
        <v>6</v>
      </c>
      <c r="H321">
        <v>1700</v>
      </c>
      <c r="I321">
        <v>433</v>
      </c>
      <c r="J321">
        <v>7</v>
      </c>
      <c r="K321">
        <v>217</v>
      </c>
      <c r="L321">
        <v>93</v>
      </c>
      <c r="M321">
        <v>146</v>
      </c>
      <c r="N321" t="s">
        <v>193</v>
      </c>
      <c r="O321" t="s">
        <v>194</v>
      </c>
      <c r="P321">
        <v>37</v>
      </c>
      <c r="Q321">
        <v>113</v>
      </c>
      <c r="R321">
        <v>7</v>
      </c>
      <c r="S321">
        <v>385</v>
      </c>
      <c r="T321" t="s">
        <v>193</v>
      </c>
    </row>
    <row r="322" spans="1:20" x14ac:dyDescent="0.2">
      <c r="A322">
        <v>573</v>
      </c>
      <c r="B322">
        <v>144</v>
      </c>
      <c r="C322">
        <v>9</v>
      </c>
      <c r="D322">
        <v>85</v>
      </c>
      <c r="E322">
        <v>60</v>
      </c>
      <c r="F322">
        <v>78</v>
      </c>
      <c r="G322">
        <v>8</v>
      </c>
      <c r="H322">
        <v>3198</v>
      </c>
      <c r="I322">
        <v>857</v>
      </c>
      <c r="J322">
        <v>97</v>
      </c>
      <c r="K322">
        <v>470</v>
      </c>
      <c r="L322">
        <v>420</v>
      </c>
      <c r="M322">
        <v>332</v>
      </c>
      <c r="N322" t="s">
        <v>193</v>
      </c>
      <c r="O322" t="s">
        <v>195</v>
      </c>
      <c r="P322">
        <v>1314</v>
      </c>
      <c r="Q322">
        <v>131</v>
      </c>
      <c r="R322">
        <v>12</v>
      </c>
      <c r="S322">
        <v>960</v>
      </c>
      <c r="T322" t="s">
        <v>193</v>
      </c>
    </row>
    <row r="323" spans="1:20" x14ac:dyDescent="0.2">
      <c r="A323">
        <v>631</v>
      </c>
      <c r="B323">
        <v>170</v>
      </c>
      <c r="C323">
        <v>9</v>
      </c>
      <c r="D323">
        <v>77</v>
      </c>
      <c r="E323">
        <v>44</v>
      </c>
      <c r="F323">
        <v>31</v>
      </c>
      <c r="G323">
        <v>11</v>
      </c>
      <c r="H323">
        <v>4908</v>
      </c>
      <c r="I323">
        <v>1457</v>
      </c>
      <c r="J323">
        <v>30</v>
      </c>
      <c r="K323">
        <v>775</v>
      </c>
      <c r="L323">
        <v>357</v>
      </c>
      <c r="M323">
        <v>249</v>
      </c>
      <c r="N323" t="s">
        <v>193</v>
      </c>
      <c r="O323" t="s">
        <v>194</v>
      </c>
      <c r="P323">
        <v>408</v>
      </c>
      <c r="Q323">
        <v>4</v>
      </c>
      <c r="R323">
        <v>3</v>
      </c>
      <c r="S323">
        <v>1000</v>
      </c>
      <c r="T323" t="s">
        <v>193</v>
      </c>
    </row>
  </sheetData>
  <pageMargins left="0.75" right="0.75" top="1" bottom="1" header="0.5" footer="0.5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F6A36-35DA-3145-82D4-B60BF9C4CEBB}">
  <sheetPr codeName="Sheet15">
    <tabColor rgb="FF00B0F0"/>
  </sheetPr>
  <dimension ref="A1:F264"/>
  <sheetViews>
    <sheetView workbookViewId="0"/>
  </sheetViews>
  <sheetFormatPr baseColWidth="10" defaultRowHeight="16" x14ac:dyDescent="0.2"/>
  <sheetData>
    <row r="1" spans="1:6" x14ac:dyDescent="0.2">
      <c r="A1" t="s">
        <v>216</v>
      </c>
      <c r="B1" t="s">
        <v>215</v>
      </c>
      <c r="C1" t="s">
        <v>214</v>
      </c>
      <c r="D1" t="s">
        <v>213</v>
      </c>
      <c r="E1" t="s">
        <v>211</v>
      </c>
      <c r="F1" t="s">
        <v>199</v>
      </c>
    </row>
    <row r="2" spans="1:6" x14ac:dyDescent="0.2">
      <c r="A2">
        <v>-0.59454190723035805</v>
      </c>
      <c r="B2">
        <v>-0.52754539565204095</v>
      </c>
      <c r="C2">
        <v>-1.20381633190768</v>
      </c>
      <c r="D2">
        <v>-0.52106946237293705</v>
      </c>
      <c r="E2">
        <v>1.3952333746225201</v>
      </c>
      <c r="F2">
        <v>-0.13505510796936199</v>
      </c>
    </row>
    <row r="3" spans="1:6" x14ac:dyDescent="0.2">
      <c r="A3">
        <v>0.49132282611397698</v>
      </c>
      <c r="B3">
        <v>0.72857709786347702</v>
      </c>
      <c r="C3">
        <v>0.44067478882596101</v>
      </c>
      <c r="D3">
        <v>0.79254856202480894</v>
      </c>
      <c r="E3">
        <v>-0.89948530234333901</v>
      </c>
      <c r="F3">
        <v>-0.12397155010779599</v>
      </c>
    </row>
    <row r="4" spans="1:6" x14ac:dyDescent="0.2">
      <c r="A4">
        <v>0.73508837849739905</v>
      </c>
      <c r="B4">
        <v>0.95696300577538895</v>
      </c>
      <c r="C4">
        <v>0.40152023833230299</v>
      </c>
      <c r="D4">
        <v>1.0243635075067601</v>
      </c>
      <c r="E4">
        <v>0.76940100817728296</v>
      </c>
      <c r="F4">
        <v>-7.9637318661530995E-2</v>
      </c>
    </row>
    <row r="5" spans="1:6" x14ac:dyDescent="0.2">
      <c r="A5">
        <v>-0.46157887865758301</v>
      </c>
      <c r="B5">
        <v>-0.18496653378417199</v>
      </c>
      <c r="C5">
        <v>-0.61649807450280603</v>
      </c>
      <c r="D5">
        <v>-0.36652616538496702</v>
      </c>
      <c r="E5">
        <v>-1.1080960911584199</v>
      </c>
      <c r="F5">
        <v>-0.98516399595149096</v>
      </c>
    </row>
    <row r="6" spans="1:6" x14ac:dyDescent="0.2">
      <c r="A6">
        <v>1.3555825118370199</v>
      </c>
      <c r="B6">
        <v>-0.87012425751990896</v>
      </c>
      <c r="C6">
        <v>0.753911192775226</v>
      </c>
      <c r="D6">
        <v>-1.8803747162034298E-2</v>
      </c>
      <c r="E6">
        <v>0.76940100817728296</v>
      </c>
      <c r="F6">
        <v>0.47454057441677999</v>
      </c>
    </row>
    <row r="7" spans="1:6" x14ac:dyDescent="0.2">
      <c r="A7">
        <v>-1.56960411676405</v>
      </c>
      <c r="B7">
        <v>-1.21270311938778</v>
      </c>
      <c r="C7">
        <v>-1.2429708824013399</v>
      </c>
      <c r="D7">
        <v>-1.6801441897827101</v>
      </c>
      <c r="E7">
        <v>-1.1080960911584199</v>
      </c>
      <c r="F7">
        <v>-1.0328232947562299</v>
      </c>
    </row>
    <row r="8" spans="1:6" x14ac:dyDescent="0.2">
      <c r="A8">
        <v>-0.77182594532739301</v>
      </c>
      <c r="B8">
        <v>-1.3268960733437301</v>
      </c>
      <c r="C8">
        <v>-1.20381633190768</v>
      </c>
      <c r="D8">
        <v>-1.0619710018308299</v>
      </c>
      <c r="E8">
        <v>-0.89948530234333901</v>
      </c>
      <c r="F8">
        <v>-0.96632194758682799</v>
      </c>
    </row>
    <row r="9" spans="1:6" x14ac:dyDescent="0.2">
      <c r="A9">
        <v>-0.59454190723035805</v>
      </c>
      <c r="B9">
        <v>-0.64173834960799703</v>
      </c>
      <c r="C9">
        <v>-1.12550723092036</v>
      </c>
      <c r="D9">
        <v>-0.75288440785489297</v>
      </c>
      <c r="E9">
        <v>-1.1080960911584199</v>
      </c>
      <c r="F9">
        <v>-1.0217397368946599</v>
      </c>
    </row>
    <row r="10" spans="1:6" x14ac:dyDescent="0.2">
      <c r="A10">
        <v>-0.35077635484693598</v>
      </c>
      <c r="B10">
        <v>0.61438414390752005</v>
      </c>
      <c r="C10">
        <v>-0.224952569566226</v>
      </c>
      <c r="D10">
        <v>0.56073361654285403</v>
      </c>
      <c r="E10">
        <v>1.18662258580744</v>
      </c>
      <c r="F10">
        <v>1.2503896247264099</v>
      </c>
    </row>
    <row r="11" spans="1:6" x14ac:dyDescent="0.2">
      <c r="A11">
        <v>1.1339774642157301</v>
      </c>
      <c r="B11">
        <v>1.07115595973134</v>
      </c>
      <c r="C11">
        <v>2.0460113590659401</v>
      </c>
      <c r="D11">
        <v>0.90845603476578696</v>
      </c>
      <c r="E11">
        <v>0.56079021936220497</v>
      </c>
      <c r="F11">
        <v>-4.1636232177365E-2</v>
      </c>
    </row>
    <row r="12" spans="1:6" x14ac:dyDescent="0.2">
      <c r="A12">
        <v>-1.21503604056998</v>
      </c>
      <c r="B12">
        <v>-0.87012425751990896</v>
      </c>
      <c r="C12">
        <v>-0.92973447845207102</v>
      </c>
      <c r="D12">
        <v>-0.98469935333684799</v>
      </c>
      <c r="E12">
        <v>0.35217943054712703</v>
      </c>
      <c r="F12">
        <v>-5.1928424007615402E-2</v>
      </c>
    </row>
    <row r="13" spans="1:6" x14ac:dyDescent="0.2">
      <c r="A13">
        <v>0.114594245157779</v>
      </c>
      <c r="B13">
        <v>0.15761232808369599</v>
      </c>
      <c r="C13">
        <v>-0.26410712005988402</v>
      </c>
      <c r="D13">
        <v>0.36755449530789103</v>
      </c>
      <c r="E13">
        <v>-0.69087451352826101</v>
      </c>
      <c r="F13">
        <v>3.11982599541312E-2</v>
      </c>
    </row>
    <row r="14" spans="1:6" x14ac:dyDescent="0.2">
      <c r="A14">
        <v>-1.0599125072350699</v>
      </c>
      <c r="B14">
        <v>-1.3268960733437301</v>
      </c>
      <c r="C14">
        <v>-0.96888902894572904</v>
      </c>
      <c r="D14">
        <v>-1.5642367170417399</v>
      </c>
      <c r="E14">
        <v>-0.27365293589810602</v>
      </c>
      <c r="F14">
        <v>0.36370499580111698</v>
      </c>
    </row>
    <row r="15" spans="1:6" x14ac:dyDescent="0.2">
      <c r="A15">
        <v>-1.4366410881912699</v>
      </c>
      <c r="B15">
        <v>-0.52754539565204095</v>
      </c>
      <c r="C15">
        <v>-1.00804357943939</v>
      </c>
      <c r="D15">
        <v>-0.94606352908985503</v>
      </c>
      <c r="E15">
        <v>1.18662258580744</v>
      </c>
      <c r="F15">
        <v>-0.65598232746297402</v>
      </c>
    </row>
    <row r="16" spans="1:6" x14ac:dyDescent="0.2">
      <c r="A16">
        <v>1.1118169594536</v>
      </c>
      <c r="B16">
        <v>0.95696300577538895</v>
      </c>
      <c r="C16">
        <v>1.3412294501801001</v>
      </c>
      <c r="D16">
        <v>0.90845603476578696</v>
      </c>
      <c r="E16">
        <v>1.60384416343759</v>
      </c>
      <c r="F16">
        <v>0.52995836372461103</v>
      </c>
    </row>
    <row r="17" spans="1:6" x14ac:dyDescent="0.2">
      <c r="A17">
        <v>-1.37015957390488</v>
      </c>
      <c r="B17">
        <v>-1.0985101654318199</v>
      </c>
      <c r="C17">
        <v>-1.20381633190768</v>
      </c>
      <c r="D17">
        <v>-1.6801441897827101</v>
      </c>
      <c r="E17">
        <v>-0.48226372471318302</v>
      </c>
      <c r="F17">
        <v>-0.800068579663335</v>
      </c>
    </row>
    <row r="18" spans="1:6" x14ac:dyDescent="0.2">
      <c r="A18">
        <v>-1.68040664057469</v>
      </c>
      <c r="B18">
        <v>-0.41335244169608398</v>
      </c>
      <c r="C18">
        <v>-1.5170527358569399</v>
      </c>
      <c r="D18">
        <v>-1.1392426503248201</v>
      </c>
      <c r="E18">
        <v>0.14356864173205</v>
      </c>
      <c r="F18">
        <v>-0.88873704255586405</v>
      </c>
    </row>
    <row r="19" spans="1:6" x14ac:dyDescent="0.2">
      <c r="A19">
        <v>-0.35077635484693598</v>
      </c>
      <c r="B19">
        <v>0.50019118995156397</v>
      </c>
      <c r="C19">
        <v>0.67560209178790998</v>
      </c>
      <c r="D19">
        <v>-0.13471121990301199</v>
      </c>
      <c r="E19">
        <v>-1.31670687997349</v>
      </c>
      <c r="F19">
        <v>-0.96632194758682799</v>
      </c>
    </row>
    <row r="20" spans="1:6" x14ac:dyDescent="0.2">
      <c r="A20">
        <v>2.5952226109261799E-2</v>
      </c>
      <c r="B20">
        <v>-0.98431721147586504</v>
      </c>
      <c r="C20">
        <v>9.9747333957227197E-3</v>
      </c>
      <c r="D20">
        <v>-0.32789034113797499</v>
      </c>
      <c r="E20">
        <v>-1.31670687997349</v>
      </c>
      <c r="F20">
        <v>-0.93307127400212897</v>
      </c>
    </row>
    <row r="21" spans="1:6" x14ac:dyDescent="0.2">
      <c r="A21">
        <v>0.18107575944416701</v>
      </c>
      <c r="B21">
        <v>0.50019118995156397</v>
      </c>
      <c r="C21">
        <v>0.20574748586401301</v>
      </c>
      <c r="D21">
        <v>0.40619031955488399</v>
      </c>
      <c r="E21">
        <v>-0.27365293589810602</v>
      </c>
      <c r="F21">
        <v>0.14203383856979299</v>
      </c>
    </row>
    <row r="22" spans="1:6" x14ac:dyDescent="0.2">
      <c r="A22">
        <v>1.3334220070748899</v>
      </c>
      <c r="B22">
        <v>0.72857709786347702</v>
      </c>
      <c r="C22">
        <v>0.71475664228156799</v>
      </c>
      <c r="D22">
        <v>1.95162328943459</v>
      </c>
      <c r="E22">
        <v>2.22967652988283</v>
      </c>
      <c r="F22">
        <v>0.53365362191565702</v>
      </c>
    </row>
    <row r="23" spans="1:6" x14ac:dyDescent="0.2">
      <c r="A23">
        <v>1.2226194832642401</v>
      </c>
      <c r="B23">
        <v>-0.87012425751990896</v>
      </c>
      <c r="C23">
        <v>1.45869310166107</v>
      </c>
      <c r="D23">
        <v>-1.8803747162034298E-2</v>
      </c>
      <c r="E23">
        <v>-0.27365293589810602</v>
      </c>
      <c r="F23">
        <v>0.50779124800147801</v>
      </c>
    </row>
    <row r="24" spans="1:6" x14ac:dyDescent="0.2">
      <c r="A24">
        <v>-0.77182594532739301</v>
      </c>
      <c r="B24">
        <v>-0.87012425751990896</v>
      </c>
      <c r="C24">
        <v>-0.89057992795841301</v>
      </c>
      <c r="D24">
        <v>-1.29378594731279</v>
      </c>
      <c r="E24">
        <v>-6.5042147083028107E-2</v>
      </c>
      <c r="F24">
        <v>0.382176853333204</v>
      </c>
    </row>
    <row r="25" spans="1:6" x14ac:dyDescent="0.2">
      <c r="A25">
        <v>0.46916232135184799</v>
      </c>
      <c r="B25">
        <v>-0.18496653378417199</v>
      </c>
      <c r="C25">
        <v>-0.18579801907256799</v>
      </c>
      <c r="D25">
        <v>0.174375374072928</v>
      </c>
      <c r="E25">
        <v>0.56079021936220497</v>
      </c>
      <c r="F25">
        <v>0.47454057441677999</v>
      </c>
    </row>
    <row r="26" spans="1:6" x14ac:dyDescent="0.2">
      <c r="A26">
        <v>0.97885393088082095</v>
      </c>
      <c r="B26">
        <v>-0.64173834960799703</v>
      </c>
      <c r="C26">
        <v>1.45869310166107</v>
      </c>
      <c r="D26">
        <v>-0.55970528661993002</v>
      </c>
      <c r="E26">
        <v>-0.48226372471318302</v>
      </c>
      <c r="F26">
        <v>0.19745162787762399</v>
      </c>
    </row>
    <row r="27" spans="1:6" x14ac:dyDescent="0.2">
      <c r="A27">
        <v>0.64644635944888196</v>
      </c>
      <c r="B27">
        <v>0.95696300577538895</v>
      </c>
      <c r="C27">
        <v>1.38038400067376</v>
      </c>
      <c r="D27">
        <v>1.68117251970564</v>
      </c>
      <c r="E27">
        <v>1.3952333746225201</v>
      </c>
      <c r="F27">
        <v>0.80704731026376597</v>
      </c>
    </row>
    <row r="28" spans="1:6" x14ac:dyDescent="0.2">
      <c r="A28">
        <v>3.79172134713246E-3</v>
      </c>
      <c r="B28">
        <v>-0.64173834960799703</v>
      </c>
      <c r="C28">
        <v>9.9747333957227197E-3</v>
      </c>
      <c r="D28">
        <v>-0.59834111086692199</v>
      </c>
      <c r="E28">
        <v>-0.89948530234333901</v>
      </c>
      <c r="F28">
        <v>-0.94415483186369598</v>
      </c>
    </row>
    <row r="29" spans="1:6" x14ac:dyDescent="0.2">
      <c r="A29">
        <v>1.3334220070748899</v>
      </c>
      <c r="B29">
        <v>0.61438414390752005</v>
      </c>
      <c r="C29">
        <v>1.10630214721815</v>
      </c>
      <c r="D29">
        <v>1.10163515600075</v>
      </c>
      <c r="E29">
        <v>-0.48226372471318302</v>
      </c>
      <c r="F29">
        <v>0.169742733223709</v>
      </c>
    </row>
    <row r="30" spans="1:6" x14ac:dyDescent="0.2">
      <c r="A30">
        <v>-1.3036780596185</v>
      </c>
      <c r="B30">
        <v>-0.64173834960799703</v>
      </c>
      <c r="C30">
        <v>-1.2429708824013399</v>
      </c>
      <c r="D30">
        <v>-1.02333517758384</v>
      </c>
      <c r="E30">
        <v>-6.5042147083028107E-2</v>
      </c>
      <c r="F30">
        <v>-0.52297963312417906</v>
      </c>
    </row>
    <row r="31" spans="1:6" x14ac:dyDescent="0.2">
      <c r="A31">
        <v>-4.0529288177126102E-2</v>
      </c>
      <c r="B31">
        <v>-0.18496653378417199</v>
      </c>
      <c r="C31">
        <v>-0.65565262499646404</v>
      </c>
      <c r="D31">
        <v>0.328918671060899</v>
      </c>
      <c r="E31">
        <v>1.3952333746225201</v>
      </c>
      <c r="F31">
        <v>0.69621173164810402</v>
      </c>
    </row>
    <row r="32" spans="1:6" x14ac:dyDescent="0.2">
      <c r="A32">
        <v>-1.0599125072350699</v>
      </c>
      <c r="B32">
        <v>-0.75593130356395299</v>
      </c>
      <c r="C32">
        <v>-1.20381633190768</v>
      </c>
      <c r="D32">
        <v>-1.02333517758384</v>
      </c>
      <c r="E32">
        <v>-1.1080960911584199</v>
      </c>
      <c r="F32">
        <v>-0.98848906330996</v>
      </c>
    </row>
    <row r="33" spans="1:6" x14ac:dyDescent="0.2">
      <c r="A33">
        <v>-1.48096209771553</v>
      </c>
      <c r="B33">
        <v>-1.21270311938778</v>
      </c>
      <c r="C33">
        <v>-1.5562072863506</v>
      </c>
      <c r="D33">
        <v>-1.1778784745718101</v>
      </c>
      <c r="E33">
        <v>-1.1080960911584199</v>
      </c>
      <c r="F33">
        <v>-1.03836507368701</v>
      </c>
    </row>
    <row r="34" spans="1:6" x14ac:dyDescent="0.2">
      <c r="A34">
        <v>-1.37015957390488</v>
      </c>
      <c r="B34">
        <v>-0.52754539565204095</v>
      </c>
      <c r="C34">
        <v>-0.89057992795841301</v>
      </c>
      <c r="D34">
        <v>-1.2551501230658</v>
      </c>
      <c r="E34">
        <v>-0.69087451352826101</v>
      </c>
      <c r="F34">
        <v>-0.78898502180176899</v>
      </c>
    </row>
    <row r="35" spans="1:6" x14ac:dyDescent="0.2">
      <c r="A35">
        <v>-0.88262846913803905</v>
      </c>
      <c r="B35">
        <v>-1.0985101654318199</v>
      </c>
      <c r="C35">
        <v>-1.0471981299330499</v>
      </c>
      <c r="D35">
        <v>-0.98469935333684799</v>
      </c>
      <c r="E35">
        <v>-0.27365293589810602</v>
      </c>
      <c r="F35">
        <v>-0.51189607526261305</v>
      </c>
    </row>
    <row r="36" spans="1:6" x14ac:dyDescent="0.2">
      <c r="A36">
        <v>0.53564383563823503</v>
      </c>
      <c r="B36">
        <v>-0.52754539565204095</v>
      </c>
      <c r="C36">
        <v>8.8283834383038898E-2</v>
      </c>
      <c r="D36">
        <v>-9.6075395656019399E-2</v>
      </c>
      <c r="E36">
        <v>-0.89948530234333901</v>
      </c>
      <c r="F36">
        <v>-0.71140011677080495</v>
      </c>
    </row>
    <row r="37" spans="1:6" x14ac:dyDescent="0.2">
      <c r="A37">
        <v>-1.1263940215214601</v>
      </c>
      <c r="B37">
        <v>-0.41335244169608398</v>
      </c>
      <c r="C37">
        <v>-0.81227082697109698</v>
      </c>
      <c r="D37">
        <v>-0.75288440785489297</v>
      </c>
      <c r="E37">
        <v>-0.48226372471318302</v>
      </c>
      <c r="F37">
        <v>-0.63935699067062501</v>
      </c>
    </row>
    <row r="38" spans="1:6" x14ac:dyDescent="0.2">
      <c r="A38">
        <v>0.84589090230804498</v>
      </c>
      <c r="B38">
        <v>0.15761232808369599</v>
      </c>
      <c r="C38">
        <v>0.63644754129425196</v>
      </c>
      <c r="D38">
        <v>0.71527691353082401</v>
      </c>
      <c r="E38">
        <v>-0.27365293589810602</v>
      </c>
      <c r="F38">
        <v>0.61862682661713997</v>
      </c>
    </row>
    <row r="39" spans="1:6" x14ac:dyDescent="0.2">
      <c r="A39">
        <v>-0.15133181198777301</v>
      </c>
      <c r="B39">
        <v>0.27180528203965199</v>
      </c>
      <c r="C39">
        <v>-0.49903442302183199</v>
      </c>
      <c r="D39">
        <v>0.44482614380187602</v>
      </c>
      <c r="E39">
        <v>2.0210657410677499</v>
      </c>
      <c r="F39">
        <v>0.75162952095593505</v>
      </c>
    </row>
    <row r="40" spans="1:6" x14ac:dyDescent="0.2">
      <c r="A40">
        <v>-1.21503604056998</v>
      </c>
      <c r="B40">
        <v>-1.0985101654318199</v>
      </c>
      <c r="C40">
        <v>-0.96888902894572904</v>
      </c>
      <c r="D40">
        <v>-0.86879188059586998</v>
      </c>
      <c r="E40">
        <v>-1.1080960911584199</v>
      </c>
      <c r="F40">
        <v>-1.0328232947562299</v>
      </c>
    </row>
    <row r="41" spans="1:6" x14ac:dyDescent="0.2">
      <c r="A41">
        <v>1.3334220070748899</v>
      </c>
      <c r="B41">
        <v>0.84277005181943299</v>
      </c>
      <c r="C41">
        <v>0.98883849573717397</v>
      </c>
      <c r="D41">
        <v>0.79254856202480894</v>
      </c>
      <c r="E41">
        <v>0.35217943054712703</v>
      </c>
      <c r="F41">
        <v>1.47206078195774</v>
      </c>
    </row>
    <row r="42" spans="1:6" x14ac:dyDescent="0.2">
      <c r="A42">
        <v>-0.15133181198777301</v>
      </c>
      <c r="B42">
        <v>4.3419374127740003E-2</v>
      </c>
      <c r="C42">
        <v>-0.381570771540858</v>
      </c>
      <c r="D42">
        <v>5.8467901331950803E-2</v>
      </c>
      <c r="E42">
        <v>0.97801179699235996</v>
      </c>
      <c r="F42">
        <v>0.308287206493286</v>
      </c>
    </row>
    <row r="43" spans="1:6" x14ac:dyDescent="0.2">
      <c r="A43">
        <v>-0.12917130722564299</v>
      </c>
      <c r="B43">
        <v>0.72857709786347702</v>
      </c>
      <c r="C43">
        <v>-0.224952569566226</v>
      </c>
      <c r="D43">
        <v>1.2948142772357101</v>
      </c>
      <c r="E43">
        <v>-0.27365293589810602</v>
      </c>
      <c r="F43">
        <v>-0.26805780230815701</v>
      </c>
    </row>
    <row r="44" spans="1:6" x14ac:dyDescent="0.2">
      <c r="A44">
        <v>-1.10423351675933</v>
      </c>
      <c r="B44">
        <v>-0.29915948774012802</v>
      </c>
      <c r="C44">
        <v>-1.0471981299330499</v>
      </c>
      <c r="D44">
        <v>-1.02333517758384</v>
      </c>
      <c r="E44">
        <v>-0.69087451352826101</v>
      </c>
      <c r="F44">
        <v>-0.43431117023165</v>
      </c>
    </row>
    <row r="45" spans="1:6" x14ac:dyDescent="0.2">
      <c r="A45">
        <v>-0.66102342151674598</v>
      </c>
      <c r="B45">
        <v>-0.64173834960799703</v>
      </c>
      <c r="C45">
        <v>-0.89057992795841301</v>
      </c>
      <c r="D45">
        <v>-0.40516198963195998</v>
      </c>
      <c r="E45">
        <v>0.97801179699235996</v>
      </c>
      <c r="F45">
        <v>-0.26436254411711002</v>
      </c>
    </row>
    <row r="46" spans="1:6" x14ac:dyDescent="0.2">
      <c r="A46">
        <v>1.5328665499340499</v>
      </c>
      <c r="B46">
        <v>1.5279277755551699</v>
      </c>
      <c r="C46">
        <v>1.6936204046230201</v>
      </c>
      <c r="D46">
        <v>1.14027098024774</v>
      </c>
      <c r="E46">
        <v>-0.27365293589810602</v>
      </c>
      <c r="F46">
        <v>1.80456751780473</v>
      </c>
    </row>
    <row r="47" spans="1:6" x14ac:dyDescent="0.2">
      <c r="A47">
        <v>0.114594245157779</v>
      </c>
      <c r="B47">
        <v>1.41373482159921</v>
      </c>
      <c r="C47">
        <v>0.12743838487669701</v>
      </c>
      <c r="D47">
        <v>0.67664108928383104</v>
      </c>
      <c r="E47">
        <v>-1.31670687997349</v>
      </c>
      <c r="F47">
        <v>-0.98848906330996</v>
      </c>
    </row>
    <row r="48" spans="1:6" x14ac:dyDescent="0.2">
      <c r="A48">
        <v>-1.4144805834291401</v>
      </c>
      <c r="B48">
        <v>-0.64173834960799703</v>
      </c>
      <c r="C48">
        <v>-1.3212799833886499</v>
      </c>
      <c r="D48">
        <v>-1.1006068260778299</v>
      </c>
      <c r="E48">
        <v>1.8124549522526701</v>
      </c>
      <c r="F48">
        <v>-0.57839742243201098</v>
      </c>
    </row>
    <row r="49" spans="1:6" x14ac:dyDescent="0.2">
      <c r="A49">
        <v>-1.1485545262835899</v>
      </c>
      <c r="B49">
        <v>-1.3268960733437301</v>
      </c>
      <c r="C49">
        <v>-1.0863526804267001</v>
      </c>
      <c r="D49">
        <v>-1.4096934200537701</v>
      </c>
      <c r="E49">
        <v>-0.69087451352826101</v>
      </c>
      <c r="F49">
        <v>-0.67814944318610604</v>
      </c>
    </row>
    <row r="50" spans="1:6" x14ac:dyDescent="0.2">
      <c r="A50">
        <v>-1.21503604056998</v>
      </c>
      <c r="B50">
        <v>-1.21270311938778</v>
      </c>
      <c r="C50">
        <v>-0.92973447845207102</v>
      </c>
      <c r="D50">
        <v>-1.4096934200537701</v>
      </c>
      <c r="E50">
        <v>-0.69087451352826101</v>
      </c>
      <c r="F50">
        <v>-0.68923300104767304</v>
      </c>
    </row>
    <row r="51" spans="1:6" x14ac:dyDescent="0.2">
      <c r="A51">
        <v>0.69076736897313995</v>
      </c>
      <c r="B51">
        <v>2.2130854992909099</v>
      </c>
      <c r="C51">
        <v>1.4978476521547299</v>
      </c>
      <c r="D51">
        <v>1.64253669545865</v>
      </c>
      <c r="E51">
        <v>2.0210657410677499</v>
      </c>
      <c r="F51">
        <v>0.91788288887942804</v>
      </c>
    </row>
    <row r="52" spans="1:6" x14ac:dyDescent="0.2">
      <c r="A52">
        <v>-1.21503604056998</v>
      </c>
      <c r="B52">
        <v>-0.75593130356395299</v>
      </c>
      <c r="C52">
        <v>-1.00804357943939</v>
      </c>
      <c r="D52">
        <v>-1.1392426503248201</v>
      </c>
      <c r="E52">
        <v>-0.89948530234333901</v>
      </c>
      <c r="F52">
        <v>-1.0217397368946599</v>
      </c>
    </row>
    <row r="53" spans="1:6" x14ac:dyDescent="0.2">
      <c r="A53">
        <v>0.75724888325952799</v>
      </c>
      <c r="B53">
        <v>0.95696300577538895</v>
      </c>
      <c r="C53">
        <v>0.47982933931962002</v>
      </c>
      <c r="D53">
        <v>1.3334501014827</v>
      </c>
      <c r="E53">
        <v>-0.69087451352826101</v>
      </c>
      <c r="F53">
        <v>-0.95523838972526198</v>
      </c>
    </row>
    <row r="54" spans="1:6" x14ac:dyDescent="0.2">
      <c r="A54">
        <v>-0.59454190723035805</v>
      </c>
      <c r="B54">
        <v>-0.98431721147586504</v>
      </c>
      <c r="C54">
        <v>-0.49903442302183199</v>
      </c>
      <c r="D54">
        <v>-0.83015605634887801</v>
      </c>
      <c r="E54">
        <v>2.0210657410677499</v>
      </c>
      <c r="F54">
        <v>-0.47864540167791497</v>
      </c>
    </row>
    <row r="55" spans="1:6" x14ac:dyDescent="0.2">
      <c r="A55">
        <v>0.51348333087610598</v>
      </c>
      <c r="B55">
        <v>1.64212072951113</v>
      </c>
      <c r="C55">
        <v>0.55813844030693605</v>
      </c>
      <c r="D55">
        <v>1.7198083439526299</v>
      </c>
      <c r="E55">
        <v>1.3952333746225201</v>
      </c>
      <c r="F55">
        <v>0.69621173164810402</v>
      </c>
    </row>
    <row r="56" spans="1:6" x14ac:dyDescent="0.2">
      <c r="A56">
        <v>0.31403878801694302</v>
      </c>
      <c r="B56">
        <v>1.98469959137899</v>
      </c>
      <c r="C56">
        <v>0.91052939474985795</v>
      </c>
      <c r="D56">
        <v>1.2948142772357101</v>
      </c>
      <c r="E56">
        <v>2.22967652988283</v>
      </c>
      <c r="F56">
        <v>-2.0524136305674801E-3</v>
      </c>
    </row>
    <row r="57" spans="1:6" x14ac:dyDescent="0.2">
      <c r="A57">
        <v>0.64644635944888196</v>
      </c>
      <c r="B57">
        <v>1.64212072951113</v>
      </c>
      <c r="C57">
        <v>1.2237657986991199</v>
      </c>
      <c r="D57">
        <v>1.7584441681996199</v>
      </c>
      <c r="E57">
        <v>1.60384416343759</v>
      </c>
      <c r="F57">
        <v>0.88093695710368303</v>
      </c>
    </row>
    <row r="58" spans="1:6" x14ac:dyDescent="0.2">
      <c r="A58">
        <v>0.247557273730555</v>
      </c>
      <c r="B58">
        <v>-0.64173834960799703</v>
      </c>
      <c r="C58">
        <v>8.8283834383038898E-2</v>
      </c>
      <c r="D58">
        <v>-0.21198286839699701</v>
      </c>
      <c r="E58">
        <v>0.35217943054712703</v>
      </c>
      <c r="F58">
        <v>0.69621173164810402</v>
      </c>
    </row>
    <row r="59" spans="1:6" x14ac:dyDescent="0.2">
      <c r="A59">
        <v>-0.23997383103629</v>
      </c>
      <c r="B59">
        <v>-0.87012425751990896</v>
      </c>
      <c r="C59">
        <v>9.9747333957227197E-3</v>
      </c>
      <c r="D59">
        <v>-0.86879188059586998</v>
      </c>
      <c r="E59">
        <v>-0.69087451352826101</v>
      </c>
      <c r="F59">
        <v>-0.72248367463237095</v>
      </c>
    </row>
    <row r="60" spans="1:6" x14ac:dyDescent="0.2">
      <c r="A60">
        <v>-0.10701080246351399</v>
      </c>
      <c r="B60">
        <v>0.38599823599560801</v>
      </c>
      <c r="C60">
        <v>0.16659293537035499</v>
      </c>
      <c r="D60">
        <v>-0.17334704415000399</v>
      </c>
      <c r="E60">
        <v>-0.27365293589810602</v>
      </c>
      <c r="F60">
        <v>-0.46756184381634802</v>
      </c>
    </row>
    <row r="61" spans="1:6" x14ac:dyDescent="0.2">
      <c r="A61">
        <v>-0.26213433579841899</v>
      </c>
      <c r="B61">
        <v>-0.87012425751990896</v>
      </c>
      <c r="C61">
        <v>-0.69480717549012205</v>
      </c>
      <c r="D61">
        <v>-0.86879188059586998</v>
      </c>
      <c r="E61">
        <v>-0.69087451352826101</v>
      </c>
      <c r="F61">
        <v>-0.57839742243201098</v>
      </c>
    </row>
    <row r="62" spans="1:6" x14ac:dyDescent="0.2">
      <c r="A62">
        <v>-0.83830745961378095</v>
      </c>
      <c r="B62">
        <v>-0.52754539565204095</v>
      </c>
      <c r="C62">
        <v>-0.224952569566226</v>
      </c>
      <c r="D62">
        <v>-0.63697693511391495</v>
      </c>
      <c r="E62">
        <v>1.60384416343759</v>
      </c>
      <c r="F62">
        <v>-0.19047289727719299</v>
      </c>
    </row>
    <row r="63" spans="1:6" x14ac:dyDescent="0.2">
      <c r="A63">
        <v>2.88465734042394</v>
      </c>
      <c r="B63">
        <v>2.2130854992909099</v>
      </c>
      <c r="C63">
        <v>2.43755686400252</v>
      </c>
      <c r="D63">
        <v>2.3766173561514998</v>
      </c>
      <c r="E63">
        <v>-0.48226372471318302</v>
      </c>
      <c r="F63">
        <v>3.1900122505005002</v>
      </c>
    </row>
    <row r="64" spans="1:6" x14ac:dyDescent="0.2">
      <c r="A64">
        <v>1.2226194832642401</v>
      </c>
      <c r="B64">
        <v>1.98469959137899</v>
      </c>
      <c r="C64">
        <v>1.3412294501801001</v>
      </c>
      <c r="D64">
        <v>1.2175426287417299</v>
      </c>
      <c r="E64">
        <v>0.76940100817728296</v>
      </c>
      <c r="F64">
        <v>3.0237588825770101</v>
      </c>
    </row>
    <row r="65" spans="1:6" x14ac:dyDescent="0.2">
      <c r="A65">
        <v>-0.55022089770610005</v>
      </c>
      <c r="B65">
        <v>-0.29915948774012802</v>
      </c>
      <c r="C65">
        <v>-0.18579801907256799</v>
      </c>
      <c r="D65">
        <v>-0.48243363812594497</v>
      </c>
      <c r="E65">
        <v>0.35217943054712703</v>
      </c>
      <c r="F65">
        <v>0.14203383856979299</v>
      </c>
    </row>
    <row r="66" spans="1:6" x14ac:dyDescent="0.2">
      <c r="A66">
        <v>1.46638503564767</v>
      </c>
      <c r="B66">
        <v>2.2130854992909099</v>
      </c>
      <c r="C66">
        <v>1.3412294501801001</v>
      </c>
      <c r="D66">
        <v>2.4925248288924799</v>
      </c>
      <c r="E66">
        <v>1.3952333746225201</v>
      </c>
      <c r="F66">
        <v>1.1210821885786699</v>
      </c>
    </row>
    <row r="67" spans="1:6" x14ac:dyDescent="0.2">
      <c r="A67">
        <v>-0.57238140246822899</v>
      </c>
      <c r="B67">
        <v>0.50019118995156397</v>
      </c>
      <c r="C67">
        <v>-0.42072532203451601</v>
      </c>
      <c r="D67">
        <v>-0.25061869264399</v>
      </c>
      <c r="E67">
        <v>-1.1080960911584199</v>
      </c>
      <c r="F67">
        <v>-0.94415483186369598</v>
      </c>
    </row>
    <row r="68" spans="1:6" x14ac:dyDescent="0.2">
      <c r="A68">
        <v>-1.48096209771553</v>
      </c>
      <c r="B68">
        <v>4.3419374127740003E-2</v>
      </c>
      <c r="C68">
        <v>-1.3212799833886499</v>
      </c>
      <c r="D68">
        <v>-0.86879188059586998</v>
      </c>
      <c r="E68">
        <v>1.8124549522526701</v>
      </c>
      <c r="F68">
        <v>-0.611648096016709</v>
      </c>
    </row>
    <row r="69" spans="1:6" x14ac:dyDescent="0.2">
      <c r="A69">
        <v>0.13675474991990799</v>
      </c>
      <c r="B69">
        <v>0.15761232808369599</v>
      </c>
      <c r="C69">
        <v>0.47982933931962002</v>
      </c>
      <c r="D69">
        <v>0.21301119831992099</v>
      </c>
      <c r="E69">
        <v>-0.69087451352826101</v>
      </c>
      <c r="F69">
        <v>-0.13505510796936199</v>
      </c>
    </row>
    <row r="70" spans="1:6" x14ac:dyDescent="0.2">
      <c r="A70">
        <v>-0.55022089770610005</v>
      </c>
      <c r="B70">
        <v>0.15761232808369599</v>
      </c>
      <c r="C70">
        <v>-0.61649807450280603</v>
      </c>
      <c r="D70">
        <v>-0.21198286839699701</v>
      </c>
      <c r="E70">
        <v>-0.48226372471318302</v>
      </c>
      <c r="F70">
        <v>-0.231482061364988</v>
      </c>
    </row>
    <row r="71" spans="1:6" x14ac:dyDescent="0.2">
      <c r="A71">
        <v>0.33619929277907201</v>
      </c>
      <c r="B71">
        <v>1.7563136834670801</v>
      </c>
      <c r="C71">
        <v>0.83222029376254203</v>
      </c>
      <c r="D71">
        <v>1.60390087121165</v>
      </c>
      <c r="E71">
        <v>-0.69087451352826101</v>
      </c>
      <c r="F71">
        <v>1.5163950134040001</v>
      </c>
    </row>
    <row r="72" spans="1:6" x14ac:dyDescent="0.2">
      <c r="A72">
        <v>-0.66102342151674598</v>
      </c>
      <c r="B72">
        <v>-0.52754539565204095</v>
      </c>
      <c r="C72">
        <v>-0.77311627647743897</v>
      </c>
      <c r="D72">
        <v>-0.63697693511391495</v>
      </c>
      <c r="E72">
        <v>-1.31670687997349</v>
      </c>
      <c r="F72">
        <v>-1.0328232947562299</v>
      </c>
    </row>
    <row r="73" spans="1:6" x14ac:dyDescent="0.2">
      <c r="A73">
        <v>0.66860686421101101</v>
      </c>
      <c r="B73">
        <v>1.5279277755551699</v>
      </c>
      <c r="C73">
        <v>0.83222029376254203</v>
      </c>
      <c r="D73">
        <v>1.7198083439526299</v>
      </c>
      <c r="E73">
        <v>-0.89948530234333901</v>
      </c>
      <c r="F73">
        <v>-0.86656992683273204</v>
      </c>
    </row>
    <row r="74" spans="1:6" x14ac:dyDescent="0.2">
      <c r="A74">
        <v>0.247557273730555</v>
      </c>
      <c r="B74">
        <v>0.15761232808369599</v>
      </c>
      <c r="C74">
        <v>-2.9179817097935299E-2</v>
      </c>
      <c r="D74">
        <v>0.25164702256691401</v>
      </c>
      <c r="E74">
        <v>0.97801179699235996</v>
      </c>
      <c r="F74">
        <v>0.13095028070822701</v>
      </c>
    </row>
    <row r="75" spans="1:6" x14ac:dyDescent="0.2">
      <c r="A75">
        <v>0.89021191183230397</v>
      </c>
      <c r="B75">
        <v>1.41373482159921</v>
      </c>
      <c r="C75">
        <v>1.38038400067376</v>
      </c>
      <c r="D75">
        <v>2.0288949379285701</v>
      </c>
      <c r="E75">
        <v>1.3952333746225201</v>
      </c>
      <c r="F75">
        <v>2.9383268185800602</v>
      </c>
    </row>
    <row r="76" spans="1:6" x14ac:dyDescent="0.2">
      <c r="A76">
        <v>0.15891525468203699</v>
      </c>
      <c r="B76">
        <v>1.7563136834670801</v>
      </c>
      <c r="C76">
        <v>1.65446585412936</v>
      </c>
      <c r="D76">
        <v>0.75391273777781698</v>
      </c>
      <c r="E76">
        <v>-0.89948530234333901</v>
      </c>
      <c r="F76">
        <v>-0.52297963312417906</v>
      </c>
    </row>
    <row r="77" spans="1:6" x14ac:dyDescent="0.2">
      <c r="A77">
        <v>4.8112730871391E-2</v>
      </c>
      <c r="B77">
        <v>0.38599823599560801</v>
      </c>
      <c r="C77">
        <v>0.59729299080059395</v>
      </c>
      <c r="D77">
        <v>-0.17334704415000399</v>
      </c>
      <c r="E77">
        <v>-6.5042147083028107E-2</v>
      </c>
      <c r="F77">
        <v>-0.101804434384663</v>
      </c>
    </row>
    <row r="78" spans="1:6" x14ac:dyDescent="0.2">
      <c r="A78">
        <v>0.95669342611869201</v>
      </c>
      <c r="B78">
        <v>0.61438414390752005</v>
      </c>
      <c r="C78">
        <v>0.24490203635767099</v>
      </c>
      <c r="D78">
        <v>1.2561784529887201</v>
      </c>
      <c r="E78">
        <v>0.56079021936220497</v>
      </c>
      <c r="F78">
        <v>4.2651173630724202</v>
      </c>
    </row>
    <row r="79" spans="1:6" x14ac:dyDescent="0.2">
      <c r="A79">
        <v>-1.3036780596185</v>
      </c>
      <c r="B79">
        <v>-1.0985101654318199</v>
      </c>
      <c r="C79">
        <v>-0.53818897351549</v>
      </c>
      <c r="D79">
        <v>-1.1006068260778299</v>
      </c>
      <c r="E79">
        <v>0.14356864173205</v>
      </c>
      <c r="F79">
        <v>-0.35672626520068601</v>
      </c>
    </row>
    <row r="80" spans="1:6" x14ac:dyDescent="0.2">
      <c r="A80">
        <v>1.0231749404050801</v>
      </c>
      <c r="B80">
        <v>1.1853489136873001</v>
      </c>
      <c r="C80">
        <v>0.83222029376254203</v>
      </c>
      <c r="D80">
        <v>1.2561784529887201</v>
      </c>
      <c r="E80">
        <v>1.3952333746225201</v>
      </c>
      <c r="F80">
        <v>0.47454057441677999</v>
      </c>
    </row>
    <row r="81" spans="1:6" x14ac:dyDescent="0.2">
      <c r="A81">
        <v>1.9982371499387701</v>
      </c>
      <c r="B81">
        <v>2.2130854992909099</v>
      </c>
      <c r="C81">
        <v>1.81108405610399</v>
      </c>
      <c r="D81">
        <v>2.1834382349165402</v>
      </c>
      <c r="E81">
        <v>-0.48226372471318302</v>
      </c>
      <c r="F81">
        <v>1.41664299264991</v>
      </c>
    </row>
    <row r="82" spans="1:6" x14ac:dyDescent="0.2">
      <c r="A82">
        <v>-1.2593570500942399</v>
      </c>
      <c r="B82">
        <v>-0.87012425751990896</v>
      </c>
      <c r="C82">
        <v>-1.39958908437597</v>
      </c>
      <c r="D82">
        <v>-1.29378594731279</v>
      </c>
      <c r="E82">
        <v>-1.31670687997349</v>
      </c>
      <c r="F82">
        <v>-1.0328232947562299</v>
      </c>
    </row>
    <row r="83" spans="1:6" x14ac:dyDescent="0.2">
      <c r="A83">
        <v>0.44700181658971799</v>
      </c>
      <c r="B83">
        <v>0.50019118995156397</v>
      </c>
      <c r="C83">
        <v>0.59729299080059395</v>
      </c>
      <c r="D83">
        <v>0.83118438627180202</v>
      </c>
      <c r="E83">
        <v>1.3952333746225201</v>
      </c>
      <c r="F83">
        <v>2.13707425365171</v>
      </c>
    </row>
    <row r="84" spans="1:6" x14ac:dyDescent="0.2">
      <c r="A84">
        <v>-0.70534443104100497</v>
      </c>
      <c r="B84">
        <v>0.50019118995156397</v>
      </c>
      <c r="C84">
        <v>-0.851425377464755</v>
      </c>
      <c r="D84">
        <v>1.9832077084958301E-2</v>
      </c>
      <c r="E84">
        <v>-0.48226372471318302</v>
      </c>
      <c r="F84">
        <v>-0.334559149477554</v>
      </c>
    </row>
    <row r="85" spans="1:6" x14ac:dyDescent="0.2">
      <c r="A85">
        <v>0.38052030230333</v>
      </c>
      <c r="B85">
        <v>1.41373482159921</v>
      </c>
      <c r="C85">
        <v>1.02799304623083</v>
      </c>
      <c r="D85">
        <v>2.0675307621755601</v>
      </c>
      <c r="E85">
        <v>1.18662258580744</v>
      </c>
      <c r="F85">
        <v>3.0804424141926301</v>
      </c>
    </row>
    <row r="86" spans="1:6" x14ac:dyDescent="0.2">
      <c r="A86">
        <v>0.97885393088082095</v>
      </c>
      <c r="B86">
        <v>2.2130854992909099</v>
      </c>
      <c r="C86">
        <v>1.4195385511674099</v>
      </c>
      <c r="D86">
        <v>1.91298746518759</v>
      </c>
      <c r="E86">
        <v>-0.89948530234333901</v>
      </c>
      <c r="F86">
        <v>-0.71140011677080495</v>
      </c>
    </row>
    <row r="87" spans="1:6" x14ac:dyDescent="0.2">
      <c r="A87">
        <v>1.39990352136128</v>
      </c>
      <c r="B87">
        <v>2.5556643611587702</v>
      </c>
      <c r="C87">
        <v>1.4195385511674099</v>
      </c>
      <c r="D87">
        <v>2.1834382349165402</v>
      </c>
      <c r="E87">
        <v>-0.27365293589810602</v>
      </c>
      <c r="F87">
        <v>0.80704731026376597</v>
      </c>
    </row>
    <row r="88" spans="1:6" x14ac:dyDescent="0.2">
      <c r="A88">
        <v>0.225396768968425</v>
      </c>
      <c r="B88">
        <v>4.3419374127740003E-2</v>
      </c>
      <c r="C88">
        <v>0.32321113734498702</v>
      </c>
      <c r="D88">
        <v>9.7103725578943298E-2</v>
      </c>
      <c r="E88">
        <v>-0.69087451352826101</v>
      </c>
      <c r="F88">
        <v>-0.84440281110960003</v>
      </c>
    </row>
    <row r="89" spans="1:6" x14ac:dyDescent="0.2">
      <c r="A89">
        <v>-0.68318392627887503</v>
      </c>
      <c r="B89">
        <v>0.27180528203965199</v>
      </c>
      <c r="C89">
        <v>-0.381570771540858</v>
      </c>
      <c r="D89">
        <v>-0.17334704415000399</v>
      </c>
      <c r="E89">
        <v>1.8124549522526701</v>
      </c>
      <c r="F89">
        <v>0.36370499580111698</v>
      </c>
    </row>
    <row r="90" spans="1:6" x14ac:dyDescent="0.2">
      <c r="A90">
        <v>-0.30645534532267799</v>
      </c>
      <c r="B90">
        <v>-0.87012425751990896</v>
      </c>
      <c r="C90">
        <v>-0.49903442302183199</v>
      </c>
      <c r="D90">
        <v>-0.59834111086692199</v>
      </c>
      <c r="E90">
        <v>0.35217943054712703</v>
      </c>
      <c r="F90">
        <v>-2.0524136305674801E-3</v>
      </c>
    </row>
    <row r="91" spans="1:6" x14ac:dyDescent="0.2">
      <c r="A91">
        <v>-0.50589988818184095</v>
      </c>
      <c r="B91">
        <v>-0.98431721147586504</v>
      </c>
      <c r="C91">
        <v>-0.96888902894572904</v>
      </c>
      <c r="D91">
        <v>-0.28925451689098203</v>
      </c>
      <c r="E91">
        <v>0.14356864173205</v>
      </c>
      <c r="F91">
        <v>-0.38443515985460203</v>
      </c>
    </row>
    <row r="92" spans="1:6" x14ac:dyDescent="0.2">
      <c r="A92">
        <v>-0.26213433579841899</v>
      </c>
      <c r="B92">
        <v>1.07115595973134</v>
      </c>
      <c r="C92">
        <v>-0.224952569566226</v>
      </c>
      <c r="D92">
        <v>-0.21198286839699701</v>
      </c>
      <c r="E92">
        <v>1.60384416343759</v>
      </c>
      <c r="F92">
        <v>0.43759464264103498</v>
      </c>
    </row>
    <row r="93" spans="1:6" x14ac:dyDescent="0.2">
      <c r="A93">
        <v>-0.68318392627887503</v>
      </c>
      <c r="B93">
        <v>0.50019118995156397</v>
      </c>
      <c r="C93">
        <v>-0.73396172598378095</v>
      </c>
      <c r="D93">
        <v>0.135739549825936</v>
      </c>
      <c r="E93">
        <v>2.64689810751298</v>
      </c>
      <c r="F93">
        <v>-0.74465079035550397</v>
      </c>
    </row>
    <row r="94" spans="1:6" x14ac:dyDescent="0.2">
      <c r="A94">
        <v>0.69076736897313995</v>
      </c>
      <c r="B94">
        <v>-0.75593130356395299</v>
      </c>
      <c r="C94">
        <v>1.4978476521547299</v>
      </c>
      <c r="D94">
        <v>0.25164702256691401</v>
      </c>
      <c r="E94">
        <v>-0.48226372471318302</v>
      </c>
      <c r="F94">
        <v>-0.30130847589285498</v>
      </c>
    </row>
    <row r="95" spans="1:6" x14ac:dyDescent="0.2">
      <c r="A95">
        <v>-0.52806039294397</v>
      </c>
      <c r="B95">
        <v>-7.0773579828216096E-2</v>
      </c>
      <c r="C95">
        <v>0.28405658685132901</v>
      </c>
      <c r="D95">
        <v>-0.7142485836079</v>
      </c>
      <c r="E95">
        <v>-0.48226372471318302</v>
      </c>
      <c r="F95">
        <v>-0.30130847589285498</v>
      </c>
    </row>
    <row r="96" spans="1:6" x14ac:dyDescent="0.2">
      <c r="A96">
        <v>0.40268080706546</v>
      </c>
      <c r="B96">
        <v>-1.0985101654318199</v>
      </c>
      <c r="C96">
        <v>-0.49903442302183199</v>
      </c>
      <c r="D96">
        <v>-0.28925451689098203</v>
      </c>
      <c r="E96">
        <v>0.76940100817728296</v>
      </c>
      <c r="F96">
        <v>0.44683167976286398</v>
      </c>
    </row>
    <row r="97" spans="1:6" x14ac:dyDescent="0.2">
      <c r="A97">
        <v>-0.66102342151674598</v>
      </c>
      <c r="B97">
        <v>0.15761232808369599</v>
      </c>
      <c r="C97">
        <v>-0.69480717549012205</v>
      </c>
      <c r="D97">
        <v>-1.8803747162034298E-2</v>
      </c>
      <c r="E97">
        <v>-0.48226372471318302</v>
      </c>
      <c r="F97">
        <v>-7.9637318661530995E-2</v>
      </c>
    </row>
    <row r="98" spans="1:6" x14ac:dyDescent="0.2">
      <c r="A98">
        <v>0.26971777849268402</v>
      </c>
      <c r="B98">
        <v>-0.75593130356395299</v>
      </c>
      <c r="C98">
        <v>-2.9179817097935299E-2</v>
      </c>
      <c r="D98">
        <v>-1.8803747162034298E-2</v>
      </c>
      <c r="E98">
        <v>0.14356864173205</v>
      </c>
      <c r="F98">
        <v>0.14203383856979299</v>
      </c>
    </row>
    <row r="99" spans="1:6" x14ac:dyDescent="0.2">
      <c r="A99">
        <v>1.1118169594536</v>
      </c>
      <c r="B99">
        <v>0.38599823599560801</v>
      </c>
      <c r="C99">
        <v>0.59729299080059395</v>
      </c>
      <c r="D99">
        <v>1.2561784529887201</v>
      </c>
      <c r="E99">
        <v>-0.48226372471318302</v>
      </c>
      <c r="F99">
        <v>0.28057831183937099</v>
      </c>
    </row>
    <row r="100" spans="1:6" x14ac:dyDescent="0.2">
      <c r="A100">
        <v>1.3555825118370199</v>
      </c>
      <c r="B100">
        <v>1.07115595973134</v>
      </c>
      <c r="C100">
        <v>0.67560209178790998</v>
      </c>
      <c r="D100">
        <v>1.41072174997669</v>
      </c>
      <c r="E100">
        <v>-6.5042147083028107E-2</v>
      </c>
      <c r="F100">
        <v>0.91788288887942804</v>
      </c>
    </row>
    <row r="101" spans="1:6" x14ac:dyDescent="0.2">
      <c r="A101">
        <v>-8.4850297701384705E-2</v>
      </c>
      <c r="B101">
        <v>0.27180528203965199</v>
      </c>
      <c r="C101">
        <v>-0.18579801907256799</v>
      </c>
      <c r="D101">
        <v>0.25164702256691401</v>
      </c>
      <c r="E101">
        <v>-6.5042147083028107E-2</v>
      </c>
      <c r="F101">
        <v>0.47454057441677999</v>
      </c>
    </row>
    <row r="102" spans="1:6" x14ac:dyDescent="0.2">
      <c r="A102">
        <v>-1.19287553580785</v>
      </c>
      <c r="B102">
        <v>-0.18496653378417199</v>
      </c>
      <c r="C102">
        <v>-0.96888902894572904</v>
      </c>
      <c r="D102">
        <v>-0.48243363812594497</v>
      </c>
      <c r="E102">
        <v>-0.48226372471318302</v>
      </c>
      <c r="F102">
        <v>-0.52852141205496295</v>
      </c>
    </row>
    <row r="103" spans="1:6" x14ac:dyDescent="0.2">
      <c r="A103">
        <v>-0.83830745961378095</v>
      </c>
      <c r="B103">
        <v>-0.52754539565204095</v>
      </c>
      <c r="C103">
        <v>-1.28212543289499</v>
      </c>
      <c r="D103">
        <v>-0.55970528661993002</v>
      </c>
      <c r="E103">
        <v>2.22967652988283</v>
      </c>
      <c r="F103">
        <v>-0.46756184381634802</v>
      </c>
    </row>
    <row r="104" spans="1:6" x14ac:dyDescent="0.2">
      <c r="A104">
        <v>-0.19565282151203101</v>
      </c>
      <c r="B104">
        <v>-1.21270311938778</v>
      </c>
      <c r="C104">
        <v>-0.34241622104719999</v>
      </c>
      <c r="D104">
        <v>-1.0619710018308299</v>
      </c>
      <c r="E104">
        <v>-0.69087451352826101</v>
      </c>
      <c r="F104">
        <v>-0.99403084224074301</v>
      </c>
    </row>
    <row r="105" spans="1:6" x14ac:dyDescent="0.2">
      <c r="A105">
        <v>-1.5252831072397901</v>
      </c>
      <c r="B105">
        <v>-0.75593130356395299</v>
      </c>
      <c r="C105">
        <v>-1.4387436348696301</v>
      </c>
      <c r="D105">
        <v>-0.83015605634887801</v>
      </c>
      <c r="E105">
        <v>0.35217943054712703</v>
      </c>
      <c r="F105">
        <v>-0.800068579663335</v>
      </c>
    </row>
    <row r="106" spans="1:6" x14ac:dyDescent="0.2">
      <c r="A106">
        <v>-1.5031226024776601</v>
      </c>
      <c r="B106">
        <v>-0.87012425751990896</v>
      </c>
      <c r="C106">
        <v>-1.2429708824013399</v>
      </c>
      <c r="D106">
        <v>-1.5642367170417399</v>
      </c>
      <c r="E106">
        <v>-0.89948530234333901</v>
      </c>
      <c r="F106">
        <v>-0.98848906330996</v>
      </c>
    </row>
    <row r="107" spans="1:6" x14ac:dyDescent="0.2">
      <c r="A107">
        <v>1.37774301659915</v>
      </c>
      <c r="B107">
        <v>3.2408220848945102</v>
      </c>
      <c r="C107">
        <v>2.0460113590659401</v>
      </c>
      <c r="D107">
        <v>2.1834382349165402</v>
      </c>
      <c r="E107">
        <v>-0.27365293589810602</v>
      </c>
      <c r="F107">
        <v>1.55518746591949</v>
      </c>
    </row>
    <row r="108" spans="1:6" x14ac:dyDescent="0.2">
      <c r="A108">
        <v>-0.10701080246351399</v>
      </c>
      <c r="B108">
        <v>-0.64173834960799703</v>
      </c>
      <c r="C108">
        <v>-0.26410712005988402</v>
      </c>
      <c r="D108">
        <v>-0.59834111086692199</v>
      </c>
      <c r="E108">
        <v>1.60384416343759</v>
      </c>
      <c r="F108">
        <v>-0.23480712872345799</v>
      </c>
    </row>
    <row r="109" spans="1:6" x14ac:dyDescent="0.2">
      <c r="A109">
        <v>-0.10701080246351399</v>
      </c>
      <c r="B109">
        <v>-1.0985101654318199</v>
      </c>
      <c r="C109">
        <v>0.40152023833230299</v>
      </c>
      <c r="D109">
        <v>-0.75288440785489297</v>
      </c>
      <c r="E109">
        <v>-1.1080960911584199</v>
      </c>
      <c r="F109">
        <v>-0.96632194758682799</v>
      </c>
    </row>
    <row r="110" spans="1:6" x14ac:dyDescent="0.2">
      <c r="A110">
        <v>0.80156989278378699</v>
      </c>
      <c r="B110">
        <v>2.4414714072028199</v>
      </c>
      <c r="C110">
        <v>1.18461124820546</v>
      </c>
      <c r="D110">
        <v>2.5311606531394699</v>
      </c>
      <c r="E110">
        <v>-1.1080960911584199</v>
      </c>
      <c r="F110">
        <v>-0.82223569538646701</v>
      </c>
    </row>
    <row r="111" spans="1:6" x14ac:dyDescent="0.2">
      <c r="A111">
        <v>2.04255815946303</v>
      </c>
      <c r="B111">
        <v>1.98469959137899</v>
      </c>
      <c r="C111">
        <v>2.0851659095596</v>
      </c>
      <c r="D111">
        <v>2.68570395012744</v>
      </c>
      <c r="E111">
        <v>-0.69087451352826101</v>
      </c>
      <c r="F111">
        <v>-0.63381521173984201</v>
      </c>
    </row>
    <row r="112" spans="1:6" x14ac:dyDescent="0.2">
      <c r="A112">
        <v>-1.1707150310457199</v>
      </c>
      <c r="B112">
        <v>-0.29915948774012802</v>
      </c>
      <c r="C112">
        <v>-0.81227082697109698</v>
      </c>
      <c r="D112">
        <v>-1.1006068260778299</v>
      </c>
      <c r="E112">
        <v>0.97801179699235996</v>
      </c>
      <c r="F112">
        <v>1.69373193918906</v>
      </c>
    </row>
    <row r="113" spans="1:6" x14ac:dyDescent="0.2">
      <c r="A113">
        <v>0.55780434040036497</v>
      </c>
      <c r="B113">
        <v>-0.18496653378417199</v>
      </c>
      <c r="C113">
        <v>-0.26410712005988402</v>
      </c>
      <c r="D113">
        <v>0.79254856202480894</v>
      </c>
      <c r="E113">
        <v>2.0210657410677499</v>
      </c>
      <c r="F113">
        <v>0.52626310553356404</v>
      </c>
    </row>
    <row r="114" spans="1:6" x14ac:dyDescent="0.2">
      <c r="A114">
        <v>0.53564383563823503</v>
      </c>
      <c r="B114">
        <v>1.07115595973134</v>
      </c>
      <c r="C114">
        <v>0.24490203635767099</v>
      </c>
      <c r="D114">
        <v>0.86982021051879399</v>
      </c>
      <c r="E114">
        <v>-0.27365293589810602</v>
      </c>
      <c r="F114">
        <v>1.0471903250271799</v>
      </c>
    </row>
    <row r="115" spans="1:6" x14ac:dyDescent="0.2">
      <c r="A115">
        <v>-1.5252831072397901</v>
      </c>
      <c r="B115">
        <v>-0.41335244169608398</v>
      </c>
      <c r="C115">
        <v>-1.4387436348696301</v>
      </c>
      <c r="D115">
        <v>-0.79152023210188505</v>
      </c>
      <c r="E115">
        <v>1.3952333746225201</v>
      </c>
      <c r="F115">
        <v>-0.57839742243201098</v>
      </c>
    </row>
    <row r="116" spans="1:6" x14ac:dyDescent="0.2">
      <c r="A116">
        <v>1.66582957850683</v>
      </c>
      <c r="B116">
        <v>-0.18496653378417199</v>
      </c>
      <c r="C116">
        <v>0.98883849573717397</v>
      </c>
      <c r="D116">
        <v>0.86982021051879399</v>
      </c>
      <c r="E116">
        <v>-0.48226372471318302</v>
      </c>
      <c r="F116">
        <v>0.52995836372461103</v>
      </c>
    </row>
    <row r="117" spans="1:6" x14ac:dyDescent="0.2">
      <c r="A117">
        <v>0.62428585468675302</v>
      </c>
      <c r="B117">
        <v>-0.52754539565204095</v>
      </c>
      <c r="C117">
        <v>0.12743838487669701</v>
      </c>
      <c r="D117">
        <v>-0.52106946237293705</v>
      </c>
      <c r="E117">
        <v>0.76940100817728296</v>
      </c>
      <c r="F117">
        <v>0.69621173164810402</v>
      </c>
    </row>
    <row r="118" spans="1:6" x14ac:dyDescent="0.2">
      <c r="A118">
        <v>-0.83830745961378095</v>
      </c>
      <c r="B118">
        <v>0.15761232808369599</v>
      </c>
      <c r="C118">
        <v>-0.89057992795841301</v>
      </c>
      <c r="D118">
        <v>-1.8803747162034298E-2</v>
      </c>
      <c r="E118">
        <v>1.60384416343759</v>
      </c>
      <c r="F118">
        <v>-0.37889338092381902</v>
      </c>
    </row>
    <row r="119" spans="1:6" x14ac:dyDescent="0.2">
      <c r="A119">
        <v>-1.48096209771553</v>
      </c>
      <c r="B119">
        <v>-0.87012425751990896</v>
      </c>
      <c r="C119">
        <v>-1.12550723092036</v>
      </c>
      <c r="D119">
        <v>-1.1778784745718101</v>
      </c>
      <c r="E119">
        <v>-1.1080960911584199</v>
      </c>
      <c r="F119">
        <v>-0.977405505448394</v>
      </c>
    </row>
    <row r="120" spans="1:6" x14ac:dyDescent="0.2">
      <c r="A120">
        <v>-0.48373938341971201</v>
      </c>
      <c r="B120">
        <v>-0.87012425751990896</v>
      </c>
      <c r="C120">
        <v>-0.851425377464755</v>
      </c>
      <c r="D120">
        <v>-0.52106946237293705</v>
      </c>
      <c r="E120">
        <v>-1.31670687997349</v>
      </c>
      <c r="F120">
        <v>-0.94415483186369598</v>
      </c>
    </row>
    <row r="121" spans="1:6" x14ac:dyDescent="0.2">
      <c r="A121">
        <v>-0.28429484056054799</v>
      </c>
      <c r="B121">
        <v>-0.64173834960799703</v>
      </c>
      <c r="C121">
        <v>-0.26410712005988402</v>
      </c>
      <c r="D121">
        <v>-0.36652616538496702</v>
      </c>
      <c r="E121">
        <v>0.56079021936220497</v>
      </c>
      <c r="F121">
        <v>-0.96632194758682799</v>
      </c>
    </row>
    <row r="122" spans="1:6" x14ac:dyDescent="0.2">
      <c r="A122">
        <v>0.86805140707017503</v>
      </c>
      <c r="B122">
        <v>1.29954186764326</v>
      </c>
      <c r="C122">
        <v>0.12743838487669701</v>
      </c>
      <c r="D122">
        <v>1.41072174997669</v>
      </c>
      <c r="E122">
        <v>0.56079021936220497</v>
      </c>
      <c r="F122">
        <v>-0.57285564350122697</v>
      </c>
    </row>
    <row r="123" spans="1:6" x14ac:dyDescent="0.2">
      <c r="A123">
        <v>-0.12917130722564299</v>
      </c>
      <c r="B123">
        <v>-0.98431721147586504</v>
      </c>
      <c r="C123">
        <v>4.9129283889380801E-2</v>
      </c>
      <c r="D123">
        <v>-0.67561275936090703</v>
      </c>
      <c r="E123">
        <v>-0.48226372471318302</v>
      </c>
      <c r="F123">
        <v>-1.0106561790330899</v>
      </c>
    </row>
    <row r="124" spans="1:6" x14ac:dyDescent="0.2">
      <c r="A124">
        <v>-0.30645534532267799</v>
      </c>
      <c r="B124">
        <v>-0.75593130356395299</v>
      </c>
      <c r="C124">
        <v>-0.69480717549012205</v>
      </c>
      <c r="D124">
        <v>-0.75288440785489297</v>
      </c>
      <c r="E124">
        <v>1.18662258580744</v>
      </c>
      <c r="F124">
        <v>0.14203383856979299</v>
      </c>
    </row>
    <row r="125" spans="1:6" x14ac:dyDescent="0.2">
      <c r="A125">
        <v>1.2226194832642401</v>
      </c>
      <c r="B125">
        <v>1.7563136834670801</v>
      </c>
      <c r="C125">
        <v>1.10630214721815</v>
      </c>
      <c r="D125">
        <v>2.1448024106695498</v>
      </c>
      <c r="E125">
        <v>-0.89948530234333901</v>
      </c>
      <c r="F125">
        <v>-0.74465079035550397</v>
      </c>
    </row>
    <row r="126" spans="1:6" x14ac:dyDescent="0.2">
      <c r="A126">
        <v>1.46638503564767</v>
      </c>
      <c r="B126">
        <v>-0.52754539565204095</v>
      </c>
      <c r="C126">
        <v>0.47982933931962002</v>
      </c>
      <c r="D126">
        <v>1.0243635075067601</v>
      </c>
      <c r="E126">
        <v>-0.27365293589810602</v>
      </c>
      <c r="F126">
        <v>0.268386398191648</v>
      </c>
    </row>
    <row r="127" spans="1:6" x14ac:dyDescent="0.2">
      <c r="A127">
        <v>-1.5252831072397901</v>
      </c>
      <c r="B127">
        <v>-1.0985101654318199</v>
      </c>
      <c r="C127">
        <v>-1.63451638733792</v>
      </c>
      <c r="D127">
        <v>-1.6415083655357201</v>
      </c>
      <c r="E127">
        <v>-0.89948530234333901</v>
      </c>
      <c r="F127">
        <v>-1.0217397368946599</v>
      </c>
    </row>
    <row r="128" spans="1:6" x14ac:dyDescent="0.2">
      <c r="A128">
        <v>2.04255815946303</v>
      </c>
      <c r="B128">
        <v>0.95696300577538895</v>
      </c>
      <c r="C128">
        <v>1.6936204046230201</v>
      </c>
      <c r="D128">
        <v>2.2607098834105299</v>
      </c>
      <c r="E128">
        <v>1.18662258580744</v>
      </c>
      <c r="F128">
        <v>4.1598235633875396</v>
      </c>
    </row>
    <row r="129" spans="1:6" x14ac:dyDescent="0.2">
      <c r="A129">
        <v>-0.92694947866229804</v>
      </c>
      <c r="B129">
        <v>-0.75593130356395299</v>
      </c>
      <c r="C129">
        <v>-0.92973447845207102</v>
      </c>
      <c r="D129">
        <v>-0.98469935333684799</v>
      </c>
      <c r="E129">
        <v>1.3952333746225201</v>
      </c>
      <c r="F129">
        <v>-0.63381521173984201</v>
      </c>
    </row>
    <row r="130" spans="1:6" x14ac:dyDescent="0.2">
      <c r="A130">
        <v>-0.70534443104100497</v>
      </c>
      <c r="B130">
        <v>0.15761232808369599</v>
      </c>
      <c r="C130">
        <v>-0.77311627647743897</v>
      </c>
      <c r="D130">
        <v>0.328918671060899</v>
      </c>
      <c r="E130">
        <v>-0.89948530234333901</v>
      </c>
      <c r="F130">
        <v>-0.84440281110960003</v>
      </c>
    </row>
    <row r="131" spans="1:6" x14ac:dyDescent="0.2">
      <c r="A131">
        <v>1.08965645469147</v>
      </c>
      <c r="B131">
        <v>0.50019118995156397</v>
      </c>
      <c r="C131">
        <v>1.38038400067376</v>
      </c>
      <c r="D131">
        <v>1.0243635075067601</v>
      </c>
      <c r="E131">
        <v>-0.69087451352826101</v>
      </c>
      <c r="F131">
        <v>0.23070230146232301</v>
      </c>
    </row>
    <row r="132" spans="1:6" x14ac:dyDescent="0.2">
      <c r="A132">
        <v>-0.35077635484693598</v>
      </c>
      <c r="B132">
        <v>-7.0773579828216096E-2</v>
      </c>
      <c r="C132">
        <v>-2.9179817097935299E-2</v>
      </c>
      <c r="D132">
        <v>-9.6075395656019399E-2</v>
      </c>
      <c r="E132">
        <v>-0.27365293589810602</v>
      </c>
      <c r="F132">
        <v>-0.52297963312417906</v>
      </c>
    </row>
    <row r="133" spans="1:6" x14ac:dyDescent="0.2">
      <c r="A133">
        <v>-0.77182594532739301</v>
      </c>
      <c r="B133">
        <v>-0.75593130356395299</v>
      </c>
      <c r="C133">
        <v>-1.2429708824013399</v>
      </c>
      <c r="D133">
        <v>-0.55970528661993002</v>
      </c>
      <c r="E133">
        <v>-0.69087451352826101</v>
      </c>
      <c r="F133">
        <v>-0.94415483186369598</v>
      </c>
    </row>
    <row r="134" spans="1:6" x14ac:dyDescent="0.2">
      <c r="A134">
        <v>-0.37293685960906497</v>
      </c>
      <c r="B134">
        <v>4.3419374127740003E-2</v>
      </c>
      <c r="C134">
        <v>-0.53818897351549</v>
      </c>
      <c r="D134">
        <v>-0.36652616538496702</v>
      </c>
      <c r="E134">
        <v>1.18662258580744</v>
      </c>
      <c r="F134">
        <v>0.64079394234027298</v>
      </c>
    </row>
    <row r="135" spans="1:6" x14ac:dyDescent="0.2">
      <c r="A135">
        <v>-0.15133181198777301</v>
      </c>
      <c r="B135">
        <v>-0.98431721147586504</v>
      </c>
      <c r="C135">
        <v>-0.34241622104719999</v>
      </c>
      <c r="D135">
        <v>-0.32789034113797499</v>
      </c>
      <c r="E135">
        <v>-0.89948530234333901</v>
      </c>
      <c r="F135">
        <v>-0.75573434821706997</v>
      </c>
    </row>
    <row r="136" spans="1:6" x14ac:dyDescent="0.2">
      <c r="A136">
        <v>-1.3479990691427499</v>
      </c>
      <c r="B136">
        <v>-0.75593130356395299</v>
      </c>
      <c r="C136">
        <v>-1.3604345338823101</v>
      </c>
      <c r="D136">
        <v>-0.90742770484286295</v>
      </c>
      <c r="E136">
        <v>0.76940100817728296</v>
      </c>
      <c r="F136">
        <v>-0.19047289727719299</v>
      </c>
    </row>
    <row r="137" spans="1:6" x14ac:dyDescent="0.2">
      <c r="A137">
        <v>1.6879900832689601</v>
      </c>
      <c r="B137">
        <v>0.95696300577538895</v>
      </c>
      <c r="C137">
        <v>1.10630214721815</v>
      </c>
      <c r="D137">
        <v>1.06299933175376</v>
      </c>
      <c r="E137">
        <v>-0.48226372471318302</v>
      </c>
      <c r="F137">
        <v>0.208535185739191</v>
      </c>
    </row>
    <row r="138" spans="1:6" x14ac:dyDescent="0.2">
      <c r="A138">
        <v>-1.10423351675933</v>
      </c>
      <c r="B138">
        <v>-0.64173834960799703</v>
      </c>
      <c r="C138">
        <v>-0.81227082697109698</v>
      </c>
      <c r="D138">
        <v>-1.1006068260778299</v>
      </c>
      <c r="E138">
        <v>-1.31670687997349</v>
      </c>
      <c r="F138">
        <v>-0.99624755381305696</v>
      </c>
    </row>
    <row r="139" spans="1:6" x14ac:dyDescent="0.2">
      <c r="A139">
        <v>0.225396768968425</v>
      </c>
      <c r="B139">
        <v>1.8705066374230399</v>
      </c>
      <c r="C139">
        <v>1.1454566977118099</v>
      </c>
      <c r="D139">
        <v>1.3334501014827</v>
      </c>
      <c r="E139">
        <v>0.14356864173205</v>
      </c>
      <c r="F139">
        <v>1.69373193918906</v>
      </c>
    </row>
    <row r="140" spans="1:6" x14ac:dyDescent="0.2">
      <c r="A140">
        <v>0.93453292135656296</v>
      </c>
      <c r="B140">
        <v>1.07115595973134</v>
      </c>
      <c r="C140">
        <v>0.55813844030693605</v>
      </c>
      <c r="D140">
        <v>0.25164702256691401</v>
      </c>
      <c r="E140">
        <v>1.3952333746225201</v>
      </c>
      <c r="F140">
        <v>1.02871846749509</v>
      </c>
    </row>
    <row r="141" spans="1:6" x14ac:dyDescent="0.2">
      <c r="A141">
        <v>1.39990352136128</v>
      </c>
      <c r="B141">
        <v>0.15761232808369599</v>
      </c>
      <c r="C141">
        <v>1.53700220264839</v>
      </c>
      <c r="D141">
        <v>1.2175426287417299</v>
      </c>
      <c r="E141">
        <v>1.18662258580744</v>
      </c>
      <c r="F141">
        <v>2.8020877253456802</v>
      </c>
    </row>
    <row r="142" spans="1:6" x14ac:dyDescent="0.2">
      <c r="A142">
        <v>0.86805140707017503</v>
      </c>
      <c r="B142">
        <v>1.98469959137899</v>
      </c>
      <c r="C142">
        <v>1.18461124820546</v>
      </c>
      <c r="D142">
        <v>1.5266292227176701</v>
      </c>
      <c r="E142">
        <v>-0.27365293589810602</v>
      </c>
      <c r="F142">
        <v>1.7158990549122</v>
      </c>
    </row>
    <row r="143" spans="1:6" x14ac:dyDescent="0.2">
      <c r="A143">
        <v>-0.74966544056526296</v>
      </c>
      <c r="B143">
        <v>-0.87012425751990896</v>
      </c>
      <c r="C143">
        <v>-0.81227082697109698</v>
      </c>
      <c r="D143">
        <v>-0.86879188059586998</v>
      </c>
      <c r="E143">
        <v>0.56079021936220497</v>
      </c>
      <c r="F143">
        <v>0.44683167976286398</v>
      </c>
    </row>
    <row r="144" spans="1:6" x14ac:dyDescent="0.2">
      <c r="A144">
        <v>1.17829847373998</v>
      </c>
      <c r="B144">
        <v>1.64212072951113</v>
      </c>
      <c r="C144">
        <v>1.3412294501801001</v>
      </c>
      <c r="D144">
        <v>1.7198083439526299</v>
      </c>
      <c r="E144">
        <v>-0.69087451352826101</v>
      </c>
      <c r="F144">
        <v>0.19745162787762399</v>
      </c>
    </row>
    <row r="145" spans="1:6" x14ac:dyDescent="0.2">
      <c r="A145">
        <v>-0.37293685960906497</v>
      </c>
      <c r="B145">
        <v>4.3419374127740003E-2</v>
      </c>
      <c r="C145">
        <v>-0.14664346857891</v>
      </c>
      <c r="D145">
        <v>-0.32789034113797499</v>
      </c>
      <c r="E145">
        <v>-1.1080960911584199</v>
      </c>
      <c r="F145">
        <v>-0.91090415827899696</v>
      </c>
    </row>
    <row r="146" spans="1:6" x14ac:dyDescent="0.2">
      <c r="A146">
        <v>1.1339774642157301</v>
      </c>
      <c r="B146">
        <v>4.3419374127740003E-2</v>
      </c>
      <c r="C146">
        <v>0.67560209178790998</v>
      </c>
      <c r="D146">
        <v>1.06299933175376</v>
      </c>
      <c r="E146">
        <v>0.35217943054712703</v>
      </c>
      <c r="F146">
        <v>1.12477523005814</v>
      </c>
    </row>
    <row r="147" spans="1:6" x14ac:dyDescent="0.2">
      <c r="A147">
        <v>0.62428585468675302</v>
      </c>
      <c r="B147">
        <v>-0.75593130356395299</v>
      </c>
      <c r="C147">
        <v>0.28405658685132901</v>
      </c>
      <c r="D147">
        <v>-0.13471121990301199</v>
      </c>
      <c r="E147">
        <v>0.56079021936220497</v>
      </c>
      <c r="F147">
        <v>0.41912278510894901</v>
      </c>
    </row>
    <row r="148" spans="1:6" x14ac:dyDescent="0.2">
      <c r="A148">
        <v>-0.50589988818184095</v>
      </c>
      <c r="B148">
        <v>1.41373482159921</v>
      </c>
      <c r="C148">
        <v>0.55813844030693605</v>
      </c>
      <c r="D148">
        <v>0.48346196804886898</v>
      </c>
      <c r="E148">
        <v>-6.5042147083028107E-2</v>
      </c>
      <c r="F148">
        <v>-0.52297963312417906</v>
      </c>
    </row>
    <row r="149" spans="1:6" x14ac:dyDescent="0.2">
      <c r="A149">
        <v>2.5522497689920001</v>
      </c>
      <c r="B149">
        <v>2.2130854992909099</v>
      </c>
      <c r="C149">
        <v>2.5158659649898398</v>
      </c>
      <c r="D149">
        <v>1.7198083439526299</v>
      </c>
      <c r="E149">
        <v>-0.89948530234333901</v>
      </c>
      <c r="F149">
        <v>-0.37889338092381902</v>
      </c>
    </row>
    <row r="150" spans="1:6" x14ac:dyDescent="0.2">
      <c r="A150">
        <v>-0.97127048818655604</v>
      </c>
      <c r="B150">
        <v>-1.3268960733437301</v>
      </c>
      <c r="C150">
        <v>-0.92973447845207102</v>
      </c>
      <c r="D150">
        <v>-0.98469935333684799</v>
      </c>
      <c r="E150">
        <v>-1.31670687997349</v>
      </c>
      <c r="F150">
        <v>-1.0217397368946599</v>
      </c>
    </row>
    <row r="151" spans="1:6" x14ac:dyDescent="0.2">
      <c r="A151">
        <v>0.424841311827589</v>
      </c>
      <c r="B151">
        <v>0.95696300577538895</v>
      </c>
      <c r="C151">
        <v>0.44067478882596101</v>
      </c>
      <c r="D151">
        <v>0.52209779229586095</v>
      </c>
      <c r="E151">
        <v>-6.5042147083028107E-2</v>
      </c>
      <c r="F151">
        <v>1.4351148501819899</v>
      </c>
    </row>
    <row r="152" spans="1:6" x14ac:dyDescent="0.2">
      <c r="A152">
        <v>0.424841311827589</v>
      </c>
      <c r="B152">
        <v>-0.41335244169608398</v>
      </c>
      <c r="C152">
        <v>0.87137484425620004</v>
      </c>
      <c r="D152">
        <v>-0.25061869264399</v>
      </c>
      <c r="E152">
        <v>-1.1080960911584199</v>
      </c>
      <c r="F152">
        <v>-0.73910901142472096</v>
      </c>
    </row>
    <row r="153" spans="1:6" x14ac:dyDescent="0.2">
      <c r="A153">
        <v>-0.83830745961378095</v>
      </c>
      <c r="B153">
        <v>-0.41335244169608398</v>
      </c>
      <c r="C153">
        <v>-0.851425377464755</v>
      </c>
      <c r="D153">
        <v>-0.55970528661993002</v>
      </c>
      <c r="E153">
        <v>0.97801179699235996</v>
      </c>
      <c r="F153">
        <v>-0.68923300104767304</v>
      </c>
    </row>
    <row r="154" spans="1:6" x14ac:dyDescent="0.2">
      <c r="A154">
        <v>0.73508837849739905</v>
      </c>
      <c r="B154">
        <v>-7.0773579828216096E-2</v>
      </c>
      <c r="C154">
        <v>0.87137484425620004</v>
      </c>
      <c r="D154">
        <v>-0.17334704415000399</v>
      </c>
      <c r="E154">
        <v>1.60384416343759</v>
      </c>
      <c r="F154">
        <v>-2.4219529353699899E-2</v>
      </c>
    </row>
    <row r="155" spans="1:6" x14ac:dyDescent="0.2">
      <c r="A155">
        <v>-1.2371965453321101</v>
      </c>
      <c r="B155">
        <v>-0.29915948774012802</v>
      </c>
      <c r="C155">
        <v>-1.12550723092036</v>
      </c>
      <c r="D155">
        <v>-0.90742770484286295</v>
      </c>
      <c r="E155">
        <v>-0.27365293589810602</v>
      </c>
      <c r="F155">
        <v>-0.60056453815514299</v>
      </c>
    </row>
    <row r="156" spans="1:6" x14ac:dyDescent="0.2">
      <c r="A156">
        <v>0.91237241659443302</v>
      </c>
      <c r="B156">
        <v>1.07115595973134</v>
      </c>
      <c r="C156">
        <v>1.3412294501801001</v>
      </c>
      <c r="D156">
        <v>1.3334501014827</v>
      </c>
      <c r="E156">
        <v>-6.5042147083028107E-2</v>
      </c>
      <c r="F156">
        <v>0.55766725837852604</v>
      </c>
    </row>
    <row r="157" spans="1:6" x14ac:dyDescent="0.2">
      <c r="A157">
        <v>-0.52806039294397</v>
      </c>
      <c r="B157">
        <v>1.1853489136873001</v>
      </c>
      <c r="C157">
        <v>-6.8334367591593406E-2</v>
      </c>
      <c r="D157">
        <v>0.40619031955488399</v>
      </c>
      <c r="E157">
        <v>0.56079021936220497</v>
      </c>
      <c r="F157">
        <v>0.58537615303244195</v>
      </c>
    </row>
    <row r="158" spans="1:6" x14ac:dyDescent="0.2">
      <c r="A158">
        <v>0.44700181658971799</v>
      </c>
      <c r="B158">
        <v>1.8705066374230399</v>
      </c>
      <c r="C158">
        <v>0.47982933931962002</v>
      </c>
      <c r="D158">
        <v>1.64253669545865</v>
      </c>
      <c r="E158">
        <v>1.18662258580744</v>
      </c>
      <c r="F158">
        <v>0.114324943915878</v>
      </c>
    </row>
    <row r="159" spans="1:6" x14ac:dyDescent="0.2">
      <c r="A159">
        <v>-0.35077635484693598</v>
      </c>
      <c r="B159">
        <v>0.72857709786347702</v>
      </c>
      <c r="C159">
        <v>-0.49903442302183199</v>
      </c>
      <c r="D159">
        <v>0.328918671060899</v>
      </c>
      <c r="E159">
        <v>-0.89948530234333901</v>
      </c>
      <c r="F159">
        <v>-0.86656992683273204</v>
      </c>
    </row>
    <row r="160" spans="1:6" x14ac:dyDescent="0.2">
      <c r="A160">
        <v>1.08965645469147</v>
      </c>
      <c r="B160">
        <v>0.95696300577538895</v>
      </c>
      <c r="C160">
        <v>1.5761567531420499</v>
      </c>
      <c r="D160">
        <v>0.83118438627180202</v>
      </c>
      <c r="E160">
        <v>0.56079021936220497</v>
      </c>
      <c r="F160">
        <v>-0.25697424444659001</v>
      </c>
    </row>
    <row r="161" spans="1:6" x14ac:dyDescent="0.2">
      <c r="A161">
        <v>-1.19287553580785</v>
      </c>
      <c r="B161">
        <v>-1.0985101654318199</v>
      </c>
      <c r="C161">
        <v>-1.0863526804267001</v>
      </c>
      <c r="D161">
        <v>-1.02333517758384</v>
      </c>
      <c r="E161">
        <v>-1.31670687997349</v>
      </c>
      <c r="F161">
        <v>-1.0217397368946599</v>
      </c>
    </row>
    <row r="162" spans="1:6" x14ac:dyDescent="0.2">
      <c r="A162">
        <v>1.57718755945831</v>
      </c>
      <c r="B162">
        <v>-0.87012425751990896</v>
      </c>
      <c r="C162">
        <v>1.53700220264839</v>
      </c>
      <c r="D162">
        <v>0.328918671060899</v>
      </c>
      <c r="E162">
        <v>-0.48226372471318302</v>
      </c>
      <c r="F162">
        <v>8.6616049261962202E-2</v>
      </c>
    </row>
    <row r="163" spans="1:6" x14ac:dyDescent="0.2">
      <c r="A163">
        <v>0.51348333087610598</v>
      </c>
      <c r="B163">
        <v>0.84277005181943299</v>
      </c>
      <c r="C163">
        <v>0.87137484425620004</v>
      </c>
      <c r="D163">
        <v>0.135739549825936</v>
      </c>
      <c r="E163">
        <v>-6.5042147083028107E-2</v>
      </c>
      <c r="F163">
        <v>0.54104192158617703</v>
      </c>
    </row>
    <row r="164" spans="1:6" x14ac:dyDescent="0.2">
      <c r="A164">
        <v>-1.1485545262835899</v>
      </c>
      <c r="B164">
        <v>4.3419374127740003E-2</v>
      </c>
      <c r="C164">
        <v>-1.28212543289499</v>
      </c>
      <c r="D164">
        <v>-0.59834111086692199</v>
      </c>
      <c r="E164">
        <v>-1.1080960911584199</v>
      </c>
      <c r="F164">
        <v>-0.98848906330996</v>
      </c>
    </row>
    <row r="165" spans="1:6" x14ac:dyDescent="0.2">
      <c r="A165">
        <v>-0.32861585008480698</v>
      </c>
      <c r="B165">
        <v>-0.41335244169608398</v>
      </c>
      <c r="C165">
        <v>-0.30326167055354197</v>
      </c>
      <c r="D165">
        <v>-0.83015605634887801</v>
      </c>
      <c r="E165">
        <v>-1.1080960911584199</v>
      </c>
      <c r="F165">
        <v>-0.85548636897116603</v>
      </c>
    </row>
    <row r="166" spans="1:6" x14ac:dyDescent="0.2">
      <c r="A166">
        <v>0.89021191183230397</v>
      </c>
      <c r="B166">
        <v>0.27180528203965199</v>
      </c>
      <c r="C166">
        <v>0.36236568783864498</v>
      </c>
      <c r="D166">
        <v>1.0243635075067601</v>
      </c>
      <c r="E166">
        <v>1.18662258580744</v>
      </c>
      <c r="F166">
        <v>0.36370499580111698</v>
      </c>
    </row>
    <row r="167" spans="1:6" x14ac:dyDescent="0.2">
      <c r="A167">
        <v>0.51348333087610598</v>
      </c>
      <c r="B167">
        <v>0.72857709786347702</v>
      </c>
      <c r="C167">
        <v>0.51898388981327803</v>
      </c>
      <c r="D167">
        <v>0.985727683259772</v>
      </c>
      <c r="E167">
        <v>-0.27365293589810602</v>
      </c>
      <c r="F167">
        <v>3.11982599541312E-2</v>
      </c>
    </row>
    <row r="168" spans="1:6" x14ac:dyDescent="0.2">
      <c r="A168">
        <v>-0.94910998342442698</v>
      </c>
      <c r="B168">
        <v>-0.41335244169608398</v>
      </c>
      <c r="C168">
        <v>-0.96888902894572904</v>
      </c>
      <c r="D168">
        <v>-0.59834111086692199</v>
      </c>
      <c r="E168">
        <v>0.35217943054712703</v>
      </c>
      <c r="F168">
        <v>0.25286941718545503</v>
      </c>
    </row>
    <row r="169" spans="1:6" x14ac:dyDescent="0.2">
      <c r="A169">
        <v>-1.19287553580785</v>
      </c>
      <c r="B169">
        <v>-0.98431721147586504</v>
      </c>
      <c r="C169">
        <v>-1.1646617814140201</v>
      </c>
      <c r="D169">
        <v>-1.44832924430076</v>
      </c>
      <c r="E169">
        <v>-1.31670687997349</v>
      </c>
      <c r="F169">
        <v>-1.0372567179008501</v>
      </c>
    </row>
    <row r="170" spans="1:6" x14ac:dyDescent="0.2">
      <c r="A170">
        <v>-0.81614695485165101</v>
      </c>
      <c r="B170">
        <v>-0.98431721147586504</v>
      </c>
      <c r="C170">
        <v>-1.4387436348696301</v>
      </c>
      <c r="D170">
        <v>-0.83015605634887801</v>
      </c>
      <c r="E170">
        <v>-0.89948530234333901</v>
      </c>
      <c r="F170">
        <v>-0.96632194758682799</v>
      </c>
    </row>
    <row r="171" spans="1:6" x14ac:dyDescent="0.2">
      <c r="A171">
        <v>-0.68318392627887503</v>
      </c>
      <c r="B171">
        <v>0.84277005181943299</v>
      </c>
      <c r="C171">
        <v>-0.30326167055354197</v>
      </c>
      <c r="D171">
        <v>5.8467901331950803E-2</v>
      </c>
      <c r="E171">
        <v>-0.27365293589810602</v>
      </c>
      <c r="F171">
        <v>0.29720364863172</v>
      </c>
    </row>
    <row r="172" spans="1:6" x14ac:dyDescent="0.2">
      <c r="A172">
        <v>0.26971777849268402</v>
      </c>
      <c r="B172">
        <v>1.8705066374230399</v>
      </c>
      <c r="C172">
        <v>0.63644754129425196</v>
      </c>
      <c r="D172">
        <v>0.75391273777781698</v>
      </c>
      <c r="E172">
        <v>-0.89948530234333901</v>
      </c>
      <c r="F172">
        <v>-0.800068579663335</v>
      </c>
    </row>
    <row r="173" spans="1:6" x14ac:dyDescent="0.2">
      <c r="A173">
        <v>-1.0599125072350699</v>
      </c>
      <c r="B173">
        <v>-0.41335244169608398</v>
      </c>
      <c r="C173">
        <v>-1.0471981299330499</v>
      </c>
      <c r="D173">
        <v>-0.7142485836079</v>
      </c>
      <c r="E173">
        <v>-0.89948530234333901</v>
      </c>
      <c r="F173">
        <v>-0.88430361941123803</v>
      </c>
    </row>
    <row r="174" spans="1:6" x14ac:dyDescent="0.2">
      <c r="A174">
        <v>-2.3673822882006998</v>
      </c>
      <c r="B174">
        <v>-1.3268960733437301</v>
      </c>
      <c r="C174">
        <v>-2.1435255437554699</v>
      </c>
      <c r="D174">
        <v>-1.98923078375865</v>
      </c>
      <c r="E174">
        <v>-1.1080960911584199</v>
      </c>
      <c r="F174">
        <v>3.5276905744457001</v>
      </c>
    </row>
    <row r="175" spans="1:6" x14ac:dyDescent="0.2">
      <c r="A175">
        <v>-0.30645534532267799</v>
      </c>
      <c r="B175">
        <v>-0.75593130356395299</v>
      </c>
      <c r="C175">
        <v>-0.73396172598378095</v>
      </c>
      <c r="D175">
        <v>-0.98469935333684799</v>
      </c>
      <c r="E175">
        <v>-6.5042147083028107E-2</v>
      </c>
      <c r="F175">
        <v>0.75162952095593505</v>
      </c>
    </row>
    <row r="176" spans="1:6" x14ac:dyDescent="0.2">
      <c r="A176">
        <v>-1.4366410881912699</v>
      </c>
      <c r="B176">
        <v>-0.18496653378417199</v>
      </c>
      <c r="C176">
        <v>-1.12550723092036</v>
      </c>
      <c r="D176">
        <v>-0.63697693511391495</v>
      </c>
      <c r="E176">
        <v>-0.89948530234333901</v>
      </c>
      <c r="F176">
        <v>-0.92198771614056296</v>
      </c>
    </row>
    <row r="177" spans="1:6" x14ac:dyDescent="0.2">
      <c r="A177">
        <v>-0.72750493580313402</v>
      </c>
      <c r="B177">
        <v>-0.64173834960799703</v>
      </c>
      <c r="C177">
        <v>-0.65565262499646404</v>
      </c>
      <c r="D177">
        <v>-1.1006068260778299</v>
      </c>
      <c r="E177">
        <v>-0.89948530234333901</v>
      </c>
      <c r="F177">
        <v>-0.87765348469429805</v>
      </c>
    </row>
    <row r="178" spans="1:6" x14ac:dyDescent="0.2">
      <c r="A178">
        <v>1.3112615023127601</v>
      </c>
      <c r="B178">
        <v>-0.41335244169608398</v>
      </c>
      <c r="C178">
        <v>1.3412294501801001</v>
      </c>
      <c r="D178">
        <v>-9.6075395656019399E-2</v>
      </c>
      <c r="E178">
        <v>-0.69087451352826101</v>
      </c>
      <c r="F178">
        <v>-0.72248367463237095</v>
      </c>
    </row>
    <row r="179" spans="1:6" x14ac:dyDescent="0.2">
      <c r="A179">
        <v>4.8112730871391E-2</v>
      </c>
      <c r="B179">
        <v>-0.29915948774012802</v>
      </c>
      <c r="C179">
        <v>0.24490203635767099</v>
      </c>
      <c r="D179">
        <v>-0.25061869264399</v>
      </c>
      <c r="E179">
        <v>-6.5042147083028107E-2</v>
      </c>
      <c r="F179">
        <v>0.58537615303244195</v>
      </c>
    </row>
    <row r="180" spans="1:6" x14ac:dyDescent="0.2">
      <c r="A180">
        <v>-0.70534443104100497</v>
      </c>
      <c r="B180">
        <v>-0.52754539565204095</v>
      </c>
      <c r="C180">
        <v>-0.81227082697109698</v>
      </c>
      <c r="D180">
        <v>-0.55970528661993002</v>
      </c>
      <c r="E180">
        <v>-0.69087451352826101</v>
      </c>
      <c r="F180">
        <v>-0.65598232746297402</v>
      </c>
    </row>
    <row r="181" spans="1:6" x14ac:dyDescent="0.2">
      <c r="A181">
        <v>-0.32861585008480698</v>
      </c>
      <c r="B181">
        <v>-0.29915948774012802</v>
      </c>
      <c r="C181">
        <v>-0.45987987252817403</v>
      </c>
      <c r="D181">
        <v>-0.36652616538496702</v>
      </c>
      <c r="E181">
        <v>-0.48226372471318302</v>
      </c>
      <c r="F181">
        <v>-0.41214405450851699</v>
      </c>
    </row>
    <row r="182" spans="1:6" x14ac:dyDescent="0.2">
      <c r="A182">
        <v>0.64644635944888196</v>
      </c>
      <c r="B182">
        <v>-1.0985101654318199</v>
      </c>
      <c r="C182">
        <v>0.12743838487669701</v>
      </c>
      <c r="D182">
        <v>-0.17334704415000399</v>
      </c>
      <c r="E182">
        <v>-1.1080960911584199</v>
      </c>
      <c r="F182">
        <v>-0.800068579663335</v>
      </c>
    </row>
    <row r="183" spans="1:6" x14ac:dyDescent="0.2">
      <c r="A183">
        <v>0.97885393088082095</v>
      </c>
      <c r="B183">
        <v>0.72857709786347702</v>
      </c>
      <c r="C183">
        <v>1.9677022580786301</v>
      </c>
      <c r="D183">
        <v>-9.6075395656019399E-2</v>
      </c>
      <c r="E183">
        <v>-1.1080960911584199</v>
      </c>
      <c r="F183">
        <v>-0.74465079035550397</v>
      </c>
    </row>
    <row r="184" spans="1:6" x14ac:dyDescent="0.2">
      <c r="A184">
        <v>0.80156989278378699</v>
      </c>
      <c r="B184">
        <v>-1.3268960733437301</v>
      </c>
      <c r="C184">
        <v>0.47982933931962002</v>
      </c>
      <c r="D184">
        <v>9.7103725578943298E-2</v>
      </c>
      <c r="E184">
        <v>0.35217943054712703</v>
      </c>
      <c r="F184">
        <v>3.1124273454695399</v>
      </c>
    </row>
    <row r="185" spans="1:6" x14ac:dyDescent="0.2">
      <c r="A185">
        <v>-0.61670241199248799</v>
      </c>
      <c r="B185">
        <v>0.38599823599560801</v>
      </c>
      <c r="C185">
        <v>-0.381570771540858</v>
      </c>
      <c r="D185">
        <v>-0.13471121990301199</v>
      </c>
      <c r="E185">
        <v>-6.5042147083028107E-2</v>
      </c>
      <c r="F185">
        <v>0.36370499580111698</v>
      </c>
    </row>
    <row r="186" spans="1:6" x14ac:dyDescent="0.2">
      <c r="A186">
        <v>1.2226194832642401</v>
      </c>
      <c r="B186">
        <v>4.3419374127740003E-2</v>
      </c>
      <c r="C186">
        <v>1.30207489968644</v>
      </c>
      <c r="D186">
        <v>-5.74395714090268E-2</v>
      </c>
      <c r="E186">
        <v>-0.69087451352826101</v>
      </c>
      <c r="F186">
        <v>0.47454057441677999</v>
      </c>
    </row>
    <row r="187" spans="1:6" x14ac:dyDescent="0.2">
      <c r="A187">
        <v>-0.55022089770610005</v>
      </c>
      <c r="B187">
        <v>-0.29915948774012802</v>
      </c>
      <c r="C187">
        <v>-0.45987987252817403</v>
      </c>
      <c r="D187">
        <v>-0.40516198963195998</v>
      </c>
      <c r="E187">
        <v>1.3952333746225201</v>
      </c>
      <c r="F187">
        <v>-0.19047289727719299</v>
      </c>
    </row>
    <row r="188" spans="1:6" x14ac:dyDescent="0.2">
      <c r="A188">
        <v>0.60212534992462297</v>
      </c>
      <c r="B188">
        <v>2.0988925453349498</v>
      </c>
      <c r="C188">
        <v>1.0671475967244901</v>
      </c>
      <c r="D188">
        <v>1.41072174997669</v>
      </c>
      <c r="E188">
        <v>-1.31670687997349</v>
      </c>
      <c r="F188">
        <v>-0.80671871438027398</v>
      </c>
    </row>
    <row r="189" spans="1:6" x14ac:dyDescent="0.2">
      <c r="A189">
        <v>0.33619929277907201</v>
      </c>
      <c r="B189">
        <v>-0.29915948774012802</v>
      </c>
      <c r="C189">
        <v>0.28405658685132901</v>
      </c>
      <c r="D189">
        <v>0.135739549825936</v>
      </c>
      <c r="E189">
        <v>0.35217943054712703</v>
      </c>
      <c r="F189">
        <v>1.6050634762965299</v>
      </c>
    </row>
    <row r="190" spans="1:6" x14ac:dyDescent="0.2">
      <c r="A190">
        <v>-1.2371965453321101</v>
      </c>
      <c r="B190">
        <v>-1.3268960733437301</v>
      </c>
      <c r="C190">
        <v>-1.5562072863506</v>
      </c>
      <c r="D190">
        <v>-1.02333517758384</v>
      </c>
      <c r="E190">
        <v>3.4813412627732898</v>
      </c>
      <c r="F190">
        <v>0.47454057441677999</v>
      </c>
    </row>
    <row r="191" spans="1:6" x14ac:dyDescent="0.2">
      <c r="A191">
        <v>-1.1485545262835899</v>
      </c>
      <c r="B191">
        <v>-0.64173834960799703</v>
      </c>
      <c r="C191">
        <v>-0.53818897351549</v>
      </c>
      <c r="D191">
        <v>-1.2551501230658</v>
      </c>
      <c r="E191">
        <v>-0.48226372471318302</v>
      </c>
      <c r="F191">
        <v>-0.76681790607863598</v>
      </c>
    </row>
    <row r="192" spans="1:6" x14ac:dyDescent="0.2">
      <c r="A192">
        <v>1.0231749404050801</v>
      </c>
      <c r="B192">
        <v>-0.64173834960799703</v>
      </c>
      <c r="C192">
        <v>0.24490203635767099</v>
      </c>
      <c r="D192">
        <v>-0.13471121990301199</v>
      </c>
      <c r="E192">
        <v>-0.27365293589810602</v>
      </c>
      <c r="F192">
        <v>9.7699607123528404E-2</v>
      </c>
    </row>
    <row r="193" spans="1:6" x14ac:dyDescent="0.2">
      <c r="A193">
        <v>-0.79398645008952196</v>
      </c>
      <c r="B193">
        <v>-1.3268960733437301</v>
      </c>
      <c r="C193">
        <v>-0.851425377464755</v>
      </c>
      <c r="D193">
        <v>-0.79152023210188505</v>
      </c>
      <c r="E193">
        <v>-0.48226372471318302</v>
      </c>
      <c r="F193">
        <v>-0.89982060041743095</v>
      </c>
    </row>
    <row r="194" spans="1:6" x14ac:dyDescent="0.2">
      <c r="A194">
        <v>-0.68318392627887503</v>
      </c>
      <c r="B194">
        <v>-0.75593130356395299</v>
      </c>
      <c r="C194">
        <v>-0.77311627647743897</v>
      </c>
      <c r="D194">
        <v>-0.86879188059586998</v>
      </c>
      <c r="E194">
        <v>0.97801179699235996</v>
      </c>
      <c r="F194">
        <v>-0.19047289727719299</v>
      </c>
    </row>
    <row r="195" spans="1:6" x14ac:dyDescent="0.2">
      <c r="A195">
        <v>-0.26213433579841899</v>
      </c>
      <c r="B195">
        <v>-0.52754539565204095</v>
      </c>
      <c r="C195">
        <v>-0.18579801907256799</v>
      </c>
      <c r="D195">
        <v>-0.25061869264399</v>
      </c>
      <c r="E195">
        <v>-0.48226372471318302</v>
      </c>
      <c r="F195">
        <v>-0.52297963312417906</v>
      </c>
    </row>
    <row r="196" spans="1:6" x14ac:dyDescent="0.2">
      <c r="A196">
        <v>-1.1485545262835899</v>
      </c>
      <c r="B196">
        <v>-0.87012425751990896</v>
      </c>
      <c r="C196">
        <v>-1.28212543289499</v>
      </c>
      <c r="D196">
        <v>-1.29378594731279</v>
      </c>
      <c r="E196">
        <v>0.97801179699235996</v>
      </c>
      <c r="F196">
        <v>-0.63381521173984201</v>
      </c>
    </row>
    <row r="197" spans="1:6" x14ac:dyDescent="0.2">
      <c r="A197">
        <v>-0.83830745961378095</v>
      </c>
      <c r="B197">
        <v>0.15761232808369599</v>
      </c>
      <c r="C197">
        <v>-0.49903442302183199</v>
      </c>
      <c r="D197">
        <v>-0.59834111086692199</v>
      </c>
      <c r="E197">
        <v>1.8124549522526701</v>
      </c>
      <c r="F197">
        <v>1.1395540461107501</v>
      </c>
    </row>
    <row r="198" spans="1:6" x14ac:dyDescent="0.2">
      <c r="A198">
        <v>3.79172134713246E-3</v>
      </c>
      <c r="B198">
        <v>2.4414714072028199</v>
      </c>
      <c r="C198">
        <v>0.79306574326888402</v>
      </c>
      <c r="D198">
        <v>1.3334501014827</v>
      </c>
      <c r="E198">
        <v>-0.89948530234333901</v>
      </c>
      <c r="F198">
        <v>-0.71140011677080495</v>
      </c>
    </row>
    <row r="199" spans="1:6" x14ac:dyDescent="0.2">
      <c r="A199">
        <v>-0.88262846913803905</v>
      </c>
      <c r="B199">
        <v>0.15761232808369599</v>
      </c>
      <c r="C199">
        <v>-0.49903442302183199</v>
      </c>
      <c r="D199">
        <v>-0.86879188059586998</v>
      </c>
      <c r="E199">
        <v>2.22967652988283</v>
      </c>
      <c r="F199">
        <v>-0.30130847589285498</v>
      </c>
    </row>
    <row r="200" spans="1:6" x14ac:dyDescent="0.2">
      <c r="A200">
        <v>4.8112730871391E-2</v>
      </c>
      <c r="B200">
        <v>-0.29915948774012802</v>
      </c>
      <c r="C200">
        <v>-0.381570771540858</v>
      </c>
      <c r="D200">
        <v>-9.6075395656019399E-2</v>
      </c>
      <c r="E200">
        <v>0.35217943054712703</v>
      </c>
      <c r="F200">
        <v>5.3365375677263599E-2</v>
      </c>
    </row>
    <row r="201" spans="1:6" x14ac:dyDescent="0.2">
      <c r="A201">
        <v>1.1561379689778599</v>
      </c>
      <c r="B201">
        <v>1.8705066374230399</v>
      </c>
      <c r="C201">
        <v>2.9465660204200801</v>
      </c>
      <c r="D201">
        <v>0.86982021051879399</v>
      </c>
      <c r="E201">
        <v>0.14356864173205</v>
      </c>
      <c r="F201">
        <v>2.51391522094496</v>
      </c>
    </row>
    <row r="202" spans="1:6" x14ac:dyDescent="0.2">
      <c r="A202">
        <v>-0.15133181198777301</v>
      </c>
      <c r="B202">
        <v>0.72857709786347702</v>
      </c>
      <c r="C202">
        <v>0.40152023833230299</v>
      </c>
      <c r="D202">
        <v>0.25164702256691401</v>
      </c>
      <c r="E202">
        <v>2.64689810751298</v>
      </c>
      <c r="F202">
        <v>-0.107346213315446</v>
      </c>
    </row>
    <row r="203" spans="1:6" x14ac:dyDescent="0.2">
      <c r="A203">
        <v>-0.57238140246822899</v>
      </c>
      <c r="B203">
        <v>1.07115595973134</v>
      </c>
      <c r="C203">
        <v>-0.49903442302183199</v>
      </c>
      <c r="D203">
        <v>0.328918671060899</v>
      </c>
      <c r="E203">
        <v>-0.48226372471318302</v>
      </c>
      <c r="F203">
        <v>-0.245890686585024</v>
      </c>
    </row>
    <row r="204" spans="1:6" x14ac:dyDescent="0.2">
      <c r="A204">
        <v>0.82373039754591604</v>
      </c>
      <c r="B204">
        <v>-7.0773579828216096E-2</v>
      </c>
      <c r="C204">
        <v>-0.14664346857891</v>
      </c>
      <c r="D204">
        <v>0.94709185901277904</v>
      </c>
      <c r="E204">
        <v>0.76940100817728296</v>
      </c>
      <c r="F204">
        <v>-7.9637318661530995E-2</v>
      </c>
    </row>
    <row r="205" spans="1:6" x14ac:dyDescent="0.2">
      <c r="A205">
        <v>-0.70534443104100497</v>
      </c>
      <c r="B205">
        <v>-0.75593130356395299</v>
      </c>
      <c r="C205">
        <v>-0.77311627647743897</v>
      </c>
      <c r="D205">
        <v>-0.48243363812594497</v>
      </c>
      <c r="E205">
        <v>-0.27365293589810602</v>
      </c>
      <c r="F205">
        <v>-0.63381521173984201</v>
      </c>
    </row>
    <row r="206" spans="1:6" x14ac:dyDescent="0.2">
      <c r="A206">
        <v>-1.2371965453321101</v>
      </c>
      <c r="B206">
        <v>-0.41335244169608398</v>
      </c>
      <c r="C206">
        <v>-0.92973447845207102</v>
      </c>
      <c r="D206">
        <v>-0.94606352908985503</v>
      </c>
      <c r="E206">
        <v>0.97801179699235996</v>
      </c>
      <c r="F206">
        <v>-0.30130847589285498</v>
      </c>
    </row>
    <row r="207" spans="1:6" x14ac:dyDescent="0.2">
      <c r="A207">
        <v>-0.39509736437119503</v>
      </c>
      <c r="B207">
        <v>-7.0773579828216096E-2</v>
      </c>
      <c r="C207">
        <v>-0.18579801907256799</v>
      </c>
      <c r="D207">
        <v>-0.25061869264399</v>
      </c>
      <c r="E207">
        <v>0.56079021936220497</v>
      </c>
      <c r="F207">
        <v>-0.19047289727719299</v>
      </c>
    </row>
    <row r="208" spans="1:6" x14ac:dyDescent="0.2">
      <c r="A208">
        <v>0.60212534992462297</v>
      </c>
      <c r="B208">
        <v>-0.41335244169608398</v>
      </c>
      <c r="C208">
        <v>-0.107488918085251</v>
      </c>
      <c r="D208">
        <v>-0.28925451689098203</v>
      </c>
      <c r="E208">
        <v>0.35217943054712703</v>
      </c>
      <c r="F208">
        <v>0.47454057441677999</v>
      </c>
    </row>
    <row r="209" spans="1:6" x14ac:dyDescent="0.2">
      <c r="A209">
        <v>-0.88262846913803905</v>
      </c>
      <c r="B209">
        <v>-1.0985101654318199</v>
      </c>
      <c r="C209">
        <v>-0.89057992795841301</v>
      </c>
      <c r="D209">
        <v>-1.1392426503248201</v>
      </c>
      <c r="E209">
        <v>-1.31670687997349</v>
      </c>
      <c r="F209">
        <v>-1.0328232947562299</v>
      </c>
    </row>
    <row r="210" spans="1:6" x14ac:dyDescent="0.2">
      <c r="A210">
        <v>0.247557273730555</v>
      </c>
      <c r="B210">
        <v>-0.41335244169608398</v>
      </c>
      <c r="C210">
        <v>8.8283834383038898E-2</v>
      </c>
      <c r="D210">
        <v>-0.7142485836079</v>
      </c>
      <c r="E210">
        <v>-6.5042147083028107E-2</v>
      </c>
      <c r="F210">
        <v>0.75162952095593505</v>
      </c>
    </row>
    <row r="211" spans="1:6" x14ac:dyDescent="0.2">
      <c r="A211">
        <v>-1.7912091643853401</v>
      </c>
      <c r="B211">
        <v>-0.98431721147586504</v>
      </c>
      <c r="C211">
        <v>-1.83028913980621</v>
      </c>
      <c r="D211">
        <v>-1.6028725412887299</v>
      </c>
      <c r="E211">
        <v>-0.69087451352826101</v>
      </c>
      <c r="F211">
        <v>-0.76681790607863598</v>
      </c>
    </row>
    <row r="212" spans="1:6" x14ac:dyDescent="0.2">
      <c r="A212">
        <v>-0.88262846913803905</v>
      </c>
      <c r="B212">
        <v>-0.75593130356395299</v>
      </c>
      <c r="C212">
        <v>-0.49903442302183199</v>
      </c>
      <c r="D212">
        <v>-0.36652616538496702</v>
      </c>
      <c r="E212">
        <v>-0.27365293589810602</v>
      </c>
      <c r="F212">
        <v>-0.76460119450632302</v>
      </c>
    </row>
    <row r="213" spans="1:6" x14ac:dyDescent="0.2">
      <c r="A213">
        <v>1.55502705469618</v>
      </c>
      <c r="B213">
        <v>0.27180528203965199</v>
      </c>
      <c r="C213">
        <v>0.51898388981327803</v>
      </c>
      <c r="D213">
        <v>0.94709185901277904</v>
      </c>
      <c r="E213">
        <v>-0.27365293589810602</v>
      </c>
      <c r="F213">
        <v>0.45237345869364698</v>
      </c>
    </row>
    <row r="214" spans="1:6" x14ac:dyDescent="0.2">
      <c r="A214">
        <v>-0.48373938341971201</v>
      </c>
      <c r="B214">
        <v>-1.21270311938778</v>
      </c>
      <c r="C214">
        <v>-0.65565262499646404</v>
      </c>
      <c r="D214">
        <v>-0.90742770484286295</v>
      </c>
      <c r="E214">
        <v>-0.69087451352826101</v>
      </c>
      <c r="F214">
        <v>-0.63381521173984201</v>
      </c>
    </row>
    <row r="215" spans="1:6" x14ac:dyDescent="0.2">
      <c r="A215">
        <v>-1.1263940215214601</v>
      </c>
      <c r="B215">
        <v>-0.41335244169608398</v>
      </c>
      <c r="C215">
        <v>-0.89057992795841301</v>
      </c>
      <c r="D215">
        <v>-1.02333517758384</v>
      </c>
      <c r="E215">
        <v>-0.89948530234333901</v>
      </c>
      <c r="F215">
        <v>-0.87765348469429805</v>
      </c>
    </row>
    <row r="216" spans="1:6" x14ac:dyDescent="0.2">
      <c r="A216">
        <v>-0.15133181198777301</v>
      </c>
      <c r="B216">
        <v>0.50019118995156397</v>
      </c>
      <c r="C216">
        <v>-0.18579801907256799</v>
      </c>
      <c r="D216">
        <v>0.135739549825936</v>
      </c>
      <c r="E216">
        <v>-1.31670687997349</v>
      </c>
      <c r="F216">
        <v>-0.97186372651761099</v>
      </c>
    </row>
    <row r="217" spans="1:6" x14ac:dyDescent="0.2">
      <c r="A217">
        <v>0.114594245157779</v>
      </c>
      <c r="B217">
        <v>0.95696300577538895</v>
      </c>
      <c r="C217">
        <v>0.16659293537035499</v>
      </c>
      <c r="D217">
        <v>0.21301119831992099</v>
      </c>
      <c r="E217">
        <v>0.97801179699235996</v>
      </c>
      <c r="F217">
        <v>0.45237345869364698</v>
      </c>
    </row>
    <row r="218" spans="1:6" x14ac:dyDescent="0.2">
      <c r="A218">
        <v>0.91237241659443302</v>
      </c>
      <c r="B218">
        <v>-0.52754539565204095</v>
      </c>
      <c r="C218">
        <v>0.71475664228156799</v>
      </c>
      <c r="D218">
        <v>-0.17334704415000399</v>
      </c>
      <c r="E218">
        <v>-1.31670687997349</v>
      </c>
      <c r="F218">
        <v>-0.87765348469429805</v>
      </c>
    </row>
    <row r="219" spans="1:6" x14ac:dyDescent="0.2">
      <c r="A219">
        <v>-0.99343099294868598</v>
      </c>
      <c r="B219">
        <v>-0.98431721147586504</v>
      </c>
      <c r="C219">
        <v>-1.1646617814140201</v>
      </c>
      <c r="D219">
        <v>-0.7142485836079</v>
      </c>
      <c r="E219">
        <v>0.56079021936220497</v>
      </c>
      <c r="F219">
        <v>-0.43061591204060401</v>
      </c>
    </row>
    <row r="220" spans="1:6" x14ac:dyDescent="0.2">
      <c r="A220">
        <v>1.2226194832642401</v>
      </c>
      <c r="B220">
        <v>-0.29915948774012802</v>
      </c>
      <c r="C220">
        <v>1.0671475967244901</v>
      </c>
      <c r="D220">
        <v>-0.21198286839699701</v>
      </c>
      <c r="E220">
        <v>1.18662258580744</v>
      </c>
      <c r="F220">
        <v>1.02871846749509</v>
      </c>
    </row>
    <row r="221" spans="1:6" x14ac:dyDescent="0.2">
      <c r="A221">
        <v>0.20323626420629601</v>
      </c>
      <c r="B221">
        <v>1.98469959137899</v>
      </c>
      <c r="C221">
        <v>-2.9179817097935299E-2</v>
      </c>
      <c r="D221">
        <v>1.41072174997669</v>
      </c>
      <c r="E221">
        <v>-0.27365293589810602</v>
      </c>
      <c r="F221">
        <v>-0.96632194758682799</v>
      </c>
    </row>
    <row r="222" spans="1:6" x14ac:dyDescent="0.2">
      <c r="A222">
        <v>-0.92694947866229804</v>
      </c>
      <c r="B222">
        <v>-0.75593130356395299</v>
      </c>
      <c r="C222">
        <v>-1.3604345338823101</v>
      </c>
      <c r="D222">
        <v>-0.90742770484286295</v>
      </c>
      <c r="E222">
        <v>-0.89948530234333901</v>
      </c>
      <c r="F222">
        <v>-0.98848906330996</v>
      </c>
    </row>
    <row r="223" spans="1:6" x14ac:dyDescent="0.2">
      <c r="A223">
        <v>0.71292787373527</v>
      </c>
      <c r="B223">
        <v>0.50019118995156397</v>
      </c>
      <c r="C223">
        <v>0.71475664228156799</v>
      </c>
      <c r="D223">
        <v>0.985727683259772</v>
      </c>
      <c r="E223">
        <v>-0.69087451352826101</v>
      </c>
      <c r="F223">
        <v>-0.74465079035550397</v>
      </c>
    </row>
    <row r="224" spans="1:6" x14ac:dyDescent="0.2">
      <c r="A224">
        <v>9.2433740395649597E-2</v>
      </c>
      <c r="B224">
        <v>0.72857709786347702</v>
      </c>
      <c r="C224">
        <v>-2.9179817097935299E-2</v>
      </c>
      <c r="D224">
        <v>9.7103725578943298E-2</v>
      </c>
      <c r="E224">
        <v>-1.1080960911584199</v>
      </c>
      <c r="F224">
        <v>-0.88873704255586405</v>
      </c>
    </row>
    <row r="225" spans="1:6" x14ac:dyDescent="0.2">
      <c r="A225">
        <v>0.82373039754591604</v>
      </c>
      <c r="B225">
        <v>0.61438414390752005</v>
      </c>
      <c r="C225">
        <v>0.44067478882596101</v>
      </c>
      <c r="D225">
        <v>0.63800526503683896</v>
      </c>
      <c r="E225">
        <v>-1.1080960911584199</v>
      </c>
      <c r="F225">
        <v>-0.84440281110960003</v>
      </c>
    </row>
    <row r="226" spans="1:6" x14ac:dyDescent="0.2">
      <c r="A226">
        <v>1.1339774642157301</v>
      </c>
      <c r="B226">
        <v>-0.98431721147586504</v>
      </c>
      <c r="C226">
        <v>1.0671475967244901</v>
      </c>
      <c r="D226">
        <v>-5.74395714090268E-2</v>
      </c>
      <c r="E226">
        <v>-0.27365293589810602</v>
      </c>
      <c r="F226">
        <v>-0.13505510796936199</v>
      </c>
    </row>
    <row r="227" spans="1:6" x14ac:dyDescent="0.2">
      <c r="A227">
        <v>0.75724888325952799</v>
      </c>
      <c r="B227">
        <v>1.07115595973134</v>
      </c>
      <c r="C227">
        <v>0.12743838487669701</v>
      </c>
      <c r="D227">
        <v>1.14027098024774</v>
      </c>
      <c r="E227">
        <v>2.22967652988283</v>
      </c>
      <c r="F227">
        <v>2.0262386750360499</v>
      </c>
    </row>
    <row r="228" spans="1:6" x14ac:dyDescent="0.2">
      <c r="A228">
        <v>-0.26213433579841899</v>
      </c>
      <c r="B228">
        <v>-1.3268960733437301</v>
      </c>
      <c r="C228">
        <v>-0.42072532203451601</v>
      </c>
      <c r="D228">
        <v>-0.59834111086692199</v>
      </c>
      <c r="E228">
        <v>-0.69087451352826101</v>
      </c>
      <c r="F228">
        <v>-0.85548636897116603</v>
      </c>
    </row>
    <row r="229" spans="1:6" x14ac:dyDescent="0.2">
      <c r="A229">
        <v>-0.10701080246351399</v>
      </c>
      <c r="B229">
        <v>-0.41335244169608398</v>
      </c>
      <c r="C229">
        <v>-6.8334367591593406E-2</v>
      </c>
      <c r="D229">
        <v>-0.7142485836079</v>
      </c>
      <c r="E229">
        <v>-1.1080960911584199</v>
      </c>
      <c r="F229">
        <v>-0.95523838972526198</v>
      </c>
    </row>
    <row r="230" spans="1:6" x14ac:dyDescent="0.2">
      <c r="A230">
        <v>0.31403878801694302</v>
      </c>
      <c r="B230">
        <v>-1.21270311938778</v>
      </c>
      <c r="C230">
        <v>0.47982933931962002</v>
      </c>
      <c r="D230">
        <v>-0.25061869264399</v>
      </c>
      <c r="E230">
        <v>-0.69087451352826101</v>
      </c>
      <c r="F230">
        <v>-0.41214405450851699</v>
      </c>
    </row>
    <row r="231" spans="1:6" x14ac:dyDescent="0.2">
      <c r="A231">
        <v>2.2641632070843198</v>
      </c>
      <c r="B231">
        <v>-0.64173834960799703</v>
      </c>
      <c r="C231">
        <v>1.4195385511674099</v>
      </c>
      <c r="D231">
        <v>0.174375374072928</v>
      </c>
      <c r="E231">
        <v>-0.27365293589810602</v>
      </c>
      <c r="F231">
        <v>-0.98848906330996</v>
      </c>
    </row>
    <row r="232" spans="1:6" x14ac:dyDescent="0.2">
      <c r="A232">
        <v>1.3555825118370199</v>
      </c>
      <c r="B232">
        <v>0.61438414390752005</v>
      </c>
      <c r="C232">
        <v>1.30207489968644</v>
      </c>
      <c r="D232">
        <v>0.83118438627180202</v>
      </c>
      <c r="E232">
        <v>0.14356864173205</v>
      </c>
      <c r="F232">
        <v>-1.31359714921337E-2</v>
      </c>
    </row>
    <row r="233" spans="1:6" x14ac:dyDescent="0.2">
      <c r="A233">
        <v>-0.70534443104100497</v>
      </c>
      <c r="B233">
        <v>-0.98431721147586504</v>
      </c>
      <c r="C233">
        <v>-0.49903442302183199</v>
      </c>
      <c r="D233">
        <v>-1.02333517758384</v>
      </c>
      <c r="E233">
        <v>0.14356864173205</v>
      </c>
      <c r="F233">
        <v>-0.43061591204060401</v>
      </c>
    </row>
    <row r="234" spans="1:6" x14ac:dyDescent="0.2">
      <c r="A234">
        <v>0.97885393088082095</v>
      </c>
      <c r="B234">
        <v>1.29954186764326</v>
      </c>
      <c r="C234">
        <v>0.55813844030693605</v>
      </c>
      <c r="D234">
        <v>0.90845603476578696</v>
      </c>
      <c r="E234">
        <v>-0.27365293589810602</v>
      </c>
      <c r="F234">
        <v>0.89571577315629602</v>
      </c>
    </row>
    <row r="235" spans="1:6" x14ac:dyDescent="0.2">
      <c r="A235">
        <v>2.3306447213707102</v>
      </c>
      <c r="B235">
        <v>-0.18496653378417199</v>
      </c>
      <c r="C235">
        <v>1.4195385511674099</v>
      </c>
      <c r="D235">
        <v>0.52209779229586095</v>
      </c>
      <c r="E235">
        <v>-0.69087451352826101</v>
      </c>
      <c r="F235">
        <v>-0.41214405450851699</v>
      </c>
    </row>
    <row r="236" spans="1:6" x14ac:dyDescent="0.2">
      <c r="A236">
        <v>-0.10701080246351399</v>
      </c>
      <c r="B236">
        <v>-0.98431721147586504</v>
      </c>
      <c r="C236">
        <v>-0.26410712005988402</v>
      </c>
      <c r="D236">
        <v>-0.90742770484286295</v>
      </c>
      <c r="E236">
        <v>0.14356864173205</v>
      </c>
      <c r="F236">
        <v>-0.46386658562530197</v>
      </c>
    </row>
    <row r="237" spans="1:6" x14ac:dyDescent="0.2">
      <c r="A237">
        <v>-0.83830745961378095</v>
      </c>
      <c r="B237">
        <v>-1.21270311938778</v>
      </c>
      <c r="C237">
        <v>-1.12550723092036</v>
      </c>
      <c r="D237">
        <v>-1.1006068260778299</v>
      </c>
      <c r="E237">
        <v>-0.69087451352826101</v>
      </c>
      <c r="F237">
        <v>-0.63381521173984201</v>
      </c>
    </row>
    <row r="238" spans="1:6" x14ac:dyDescent="0.2">
      <c r="A238">
        <v>2.2863237118464501</v>
      </c>
      <c r="B238">
        <v>0.27180528203965199</v>
      </c>
      <c r="C238">
        <v>2.0460113590659401</v>
      </c>
      <c r="D238">
        <v>0.29028284681390598</v>
      </c>
      <c r="E238">
        <v>-0.48226372471318302</v>
      </c>
      <c r="F238">
        <v>0.45237345869364698</v>
      </c>
    </row>
    <row r="239" spans="1:6" x14ac:dyDescent="0.2">
      <c r="A239">
        <v>-0.88262846913803905</v>
      </c>
      <c r="B239">
        <v>-0.41335244169608398</v>
      </c>
      <c r="C239">
        <v>-1.12550723092036</v>
      </c>
      <c r="D239">
        <v>-0.83015605634887801</v>
      </c>
      <c r="E239">
        <v>-6.5042147083028107E-2</v>
      </c>
      <c r="F239">
        <v>-0.245890686585024</v>
      </c>
    </row>
    <row r="240" spans="1:6" x14ac:dyDescent="0.2">
      <c r="A240">
        <v>0.73508837849739905</v>
      </c>
      <c r="B240">
        <v>-1.0985101654318199</v>
      </c>
      <c r="C240">
        <v>-0.26410712005988402</v>
      </c>
      <c r="D240">
        <v>0.36755449530789103</v>
      </c>
      <c r="E240">
        <v>0.14356864173205</v>
      </c>
      <c r="F240">
        <v>0.862465099571597</v>
      </c>
    </row>
    <row r="241" spans="1:6" x14ac:dyDescent="0.2">
      <c r="A241">
        <v>0.26971777849268402</v>
      </c>
      <c r="B241">
        <v>0.61438414390752005</v>
      </c>
      <c r="C241">
        <v>-6.8334367591593406E-2</v>
      </c>
      <c r="D241">
        <v>-0.28925451689098203</v>
      </c>
      <c r="E241">
        <v>-0.69087451352826101</v>
      </c>
      <c r="F241">
        <v>-0.77790146394020199</v>
      </c>
    </row>
    <row r="242" spans="1:6" x14ac:dyDescent="0.2">
      <c r="A242">
        <v>-2.3009007739143099</v>
      </c>
      <c r="B242">
        <v>-1.21270311938778</v>
      </c>
      <c r="C242">
        <v>-2.0652164427681501</v>
      </c>
      <c r="D242">
        <v>-1.8733233110176799</v>
      </c>
      <c r="E242">
        <v>-1.31670687997349</v>
      </c>
      <c r="F242">
        <v>0.851381541710031</v>
      </c>
    </row>
    <row r="243" spans="1:6" x14ac:dyDescent="0.2">
      <c r="A243">
        <v>-1.4366410881912699</v>
      </c>
      <c r="B243">
        <v>-1.0985101654318199</v>
      </c>
      <c r="C243">
        <v>-1.20381633190768</v>
      </c>
      <c r="D243">
        <v>-1.3324217715597799</v>
      </c>
      <c r="E243">
        <v>-6.5042147083028107E-2</v>
      </c>
      <c r="F243">
        <v>-0.55253504851783197</v>
      </c>
    </row>
    <row r="244" spans="1:6" x14ac:dyDescent="0.2">
      <c r="A244">
        <v>-1.3479990691427499</v>
      </c>
      <c r="B244">
        <v>-0.18496653378417199</v>
      </c>
      <c r="C244">
        <v>-1.3212799833886499</v>
      </c>
      <c r="D244">
        <v>-0.86879188059586998</v>
      </c>
      <c r="E244">
        <v>-0.27365293589810602</v>
      </c>
      <c r="F244">
        <v>-0.64489876960140802</v>
      </c>
    </row>
    <row r="245" spans="1:6" x14ac:dyDescent="0.2">
      <c r="A245">
        <v>-1.0377520024729401</v>
      </c>
      <c r="B245">
        <v>-0.87012425751990896</v>
      </c>
      <c r="C245">
        <v>-1.47789818536328</v>
      </c>
      <c r="D245">
        <v>-1.1392426503248201</v>
      </c>
      <c r="E245">
        <v>2.0210657410677499</v>
      </c>
      <c r="F245">
        <v>-0.66706588532454003</v>
      </c>
    </row>
    <row r="246" spans="1:6" x14ac:dyDescent="0.2">
      <c r="A246">
        <v>0.86805140707017503</v>
      </c>
      <c r="B246">
        <v>-0.18496653378417199</v>
      </c>
      <c r="C246">
        <v>4.9129283889380801E-2</v>
      </c>
      <c r="D246">
        <v>1.9832077084958301E-2</v>
      </c>
      <c r="E246">
        <v>-6.5042147083028107E-2</v>
      </c>
      <c r="F246">
        <v>1.36122520334208</v>
      </c>
    </row>
    <row r="247" spans="1:6" x14ac:dyDescent="0.2">
      <c r="A247">
        <v>0.66860686421101101</v>
      </c>
      <c r="B247">
        <v>-1.21270311938778</v>
      </c>
      <c r="C247">
        <v>4.9129283889380801E-2</v>
      </c>
      <c r="D247">
        <v>0.29028284681390598</v>
      </c>
      <c r="E247">
        <v>-0.89948530234333901</v>
      </c>
      <c r="F247">
        <v>-0.83331925324803302</v>
      </c>
    </row>
    <row r="248" spans="1:6" x14ac:dyDescent="0.2">
      <c r="A248">
        <v>0.114594245157779</v>
      </c>
      <c r="B248">
        <v>-0.75593130356395299</v>
      </c>
      <c r="C248">
        <v>0.83222029376254203</v>
      </c>
      <c r="D248">
        <v>1.9832077084958301E-2</v>
      </c>
      <c r="E248">
        <v>-0.48226372471318302</v>
      </c>
      <c r="F248">
        <v>-0.245890686585024</v>
      </c>
    </row>
    <row r="249" spans="1:6" x14ac:dyDescent="0.2">
      <c r="A249">
        <v>-1.4588015929534</v>
      </c>
      <c r="B249">
        <v>-0.98431721147586504</v>
      </c>
      <c r="C249">
        <v>-1.47789818536328</v>
      </c>
      <c r="D249">
        <v>-1.44832924430076</v>
      </c>
      <c r="E249">
        <v>0.56079021936220497</v>
      </c>
      <c r="F249">
        <v>0.80704731026376597</v>
      </c>
    </row>
    <row r="250" spans="1:6" x14ac:dyDescent="0.2">
      <c r="A250">
        <v>-1.68040664057469</v>
      </c>
      <c r="B250">
        <v>-0.87012425751990896</v>
      </c>
      <c r="C250">
        <v>-1.5953618368442599</v>
      </c>
      <c r="D250">
        <v>-1.02333517758384</v>
      </c>
      <c r="E250">
        <v>2.4382873186978999</v>
      </c>
      <c r="F250">
        <v>-7.9637318661530995E-2</v>
      </c>
    </row>
    <row r="251" spans="1:6" x14ac:dyDescent="0.2">
      <c r="A251">
        <v>-0.86046796437591</v>
      </c>
      <c r="B251">
        <v>-0.87012425751990896</v>
      </c>
      <c r="C251">
        <v>-0.77311627647743897</v>
      </c>
      <c r="D251">
        <v>-0.79152023210188505</v>
      </c>
      <c r="E251">
        <v>-0.69087451352826101</v>
      </c>
      <c r="F251">
        <v>-0.57285564350122697</v>
      </c>
    </row>
    <row r="252" spans="1:6" x14ac:dyDescent="0.2">
      <c r="A252">
        <v>9.2433740395649597E-2</v>
      </c>
      <c r="B252">
        <v>0.72857709786347702</v>
      </c>
      <c r="C252">
        <v>-0.18579801907256799</v>
      </c>
      <c r="D252">
        <v>0.75391273777781698</v>
      </c>
      <c r="E252">
        <v>-6.5042147083028107E-2</v>
      </c>
      <c r="F252">
        <v>0.47454057441677999</v>
      </c>
    </row>
    <row r="253" spans="1:6" x14ac:dyDescent="0.2">
      <c r="A253">
        <v>0.69076736897313995</v>
      </c>
      <c r="B253">
        <v>-1.3268960733437301</v>
      </c>
      <c r="C253">
        <v>1.53700220264839</v>
      </c>
      <c r="D253">
        <v>-0.86879188059586998</v>
      </c>
      <c r="E253">
        <v>-1.1080960911584199</v>
      </c>
      <c r="F253">
        <v>-0.83331925324803302</v>
      </c>
    </row>
    <row r="254" spans="1:6" x14ac:dyDescent="0.2">
      <c r="A254">
        <v>1.7323110927932199</v>
      </c>
      <c r="B254">
        <v>0.84277005181943299</v>
      </c>
      <c r="C254">
        <v>2.0460113590659401</v>
      </c>
      <c r="D254">
        <v>1.7970799924466201</v>
      </c>
      <c r="E254">
        <v>-0.27365293589810602</v>
      </c>
      <c r="F254">
        <v>1.69373193918906</v>
      </c>
    </row>
    <row r="255" spans="1:6" x14ac:dyDescent="0.2">
      <c r="A255">
        <v>-0.59454190723035805</v>
      </c>
      <c r="B255">
        <v>-0.75593130356395299</v>
      </c>
      <c r="C255">
        <v>-0.69480717549012205</v>
      </c>
      <c r="D255">
        <v>-0.28925451689098203</v>
      </c>
      <c r="E255">
        <v>-6.5042147083028107E-2</v>
      </c>
      <c r="F255">
        <v>-2.4219529353699899E-2</v>
      </c>
    </row>
    <row r="256" spans="1:6" x14ac:dyDescent="0.2">
      <c r="A256">
        <v>0.35835979754120101</v>
      </c>
      <c r="B256">
        <v>-1.21270311938778</v>
      </c>
      <c r="C256">
        <v>0.47982933931962002</v>
      </c>
      <c r="D256">
        <v>-0.94606352908985503</v>
      </c>
      <c r="E256">
        <v>-6.5042147083028107E-2</v>
      </c>
      <c r="F256">
        <v>3.11982599541312E-2</v>
      </c>
    </row>
    <row r="257" spans="1:6" x14ac:dyDescent="0.2">
      <c r="A257">
        <v>2.1976816927979299</v>
      </c>
      <c r="B257">
        <v>-0.41335244169608398</v>
      </c>
      <c r="C257">
        <v>2.0460113590659401</v>
      </c>
      <c r="D257">
        <v>0.75391273777781698</v>
      </c>
      <c r="E257">
        <v>-0.48226372471318302</v>
      </c>
      <c r="F257">
        <v>2.3587454108830399</v>
      </c>
    </row>
    <row r="258" spans="1:6" x14ac:dyDescent="0.2">
      <c r="A258">
        <v>0.20323626420629601</v>
      </c>
      <c r="B258">
        <v>-7.0773579828216096E-2</v>
      </c>
      <c r="C258">
        <v>0.44067478882596101</v>
      </c>
      <c r="D258">
        <v>-0.40516198963195998</v>
      </c>
      <c r="E258">
        <v>-1.31670687997349</v>
      </c>
      <c r="F258">
        <v>-0.92198771614056296</v>
      </c>
    </row>
    <row r="259" spans="1:6" x14ac:dyDescent="0.2">
      <c r="A259">
        <v>1.4220640261234101</v>
      </c>
      <c r="B259">
        <v>1.1853489136873001</v>
      </c>
      <c r="C259">
        <v>1.0671475967244901</v>
      </c>
      <c r="D259">
        <v>1.8743516409406</v>
      </c>
      <c r="E259">
        <v>-1.31670687997349</v>
      </c>
      <c r="F259">
        <v>-0.82223569538646701</v>
      </c>
    </row>
    <row r="260" spans="1:6" x14ac:dyDescent="0.2">
      <c r="A260">
        <v>0.424841311827589</v>
      </c>
      <c r="B260">
        <v>-0.52754539565204095</v>
      </c>
      <c r="C260">
        <v>0.40152023833230299</v>
      </c>
      <c r="D260">
        <v>-0.13471121990301199</v>
      </c>
      <c r="E260">
        <v>-0.48226372471318302</v>
      </c>
      <c r="F260">
        <v>0.36370499580111698</v>
      </c>
    </row>
    <row r="261" spans="1:6" x14ac:dyDescent="0.2">
      <c r="A261">
        <v>0.62428585468675302</v>
      </c>
      <c r="B261">
        <v>-0.75593130356395299</v>
      </c>
      <c r="C261">
        <v>0.83222029376254203</v>
      </c>
      <c r="D261">
        <v>-5.74395714090268E-2</v>
      </c>
      <c r="E261">
        <v>0.97801179699235996</v>
      </c>
      <c r="F261">
        <v>0.75162952095593505</v>
      </c>
    </row>
    <row r="262" spans="1:6" x14ac:dyDescent="0.2">
      <c r="A262">
        <v>0.40268080706546</v>
      </c>
      <c r="B262">
        <v>-0.98431721147586504</v>
      </c>
      <c r="C262">
        <v>0.24490203635767099</v>
      </c>
      <c r="D262">
        <v>-0.32789034113797499</v>
      </c>
      <c r="E262">
        <v>-0.27365293589810602</v>
      </c>
      <c r="F262">
        <v>-0.334559149477554</v>
      </c>
    </row>
    <row r="263" spans="1:6" x14ac:dyDescent="0.2">
      <c r="A263">
        <v>0.80156989278378699</v>
      </c>
      <c r="B263">
        <v>-0.29915948774012802</v>
      </c>
      <c r="C263">
        <v>1.18461124820546</v>
      </c>
      <c r="D263">
        <v>0.328918671060899</v>
      </c>
      <c r="E263">
        <v>0.14356864173205</v>
      </c>
      <c r="F263">
        <v>0.94005000460256005</v>
      </c>
    </row>
    <row r="264" spans="1:6" x14ac:dyDescent="0.2">
      <c r="A264">
        <v>1.37774301659915</v>
      </c>
      <c r="B264">
        <v>-0.29915948774012802</v>
      </c>
      <c r="C264">
        <v>0.87137484425620004</v>
      </c>
      <c r="D264">
        <v>-0.28925451689098203</v>
      </c>
      <c r="E264">
        <v>0.76940100817728296</v>
      </c>
      <c r="F264">
        <v>1.02871846749509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Today</vt:lpstr>
      <vt:lpstr>Themes</vt:lpstr>
      <vt:lpstr>Assumptions</vt:lpstr>
      <vt:lpstr>KNN</vt:lpstr>
      <vt:lpstr>Diagnostics</vt:lpstr>
      <vt:lpstr>OutOfSampleTesting</vt:lpstr>
      <vt:lpstr>AIC</vt:lpstr>
      <vt:lpstr>PreWork4NextClass</vt:lpstr>
      <vt:lpstr>InClassProjects</vt:lpstr>
      <vt:lpstr>Q_KNN_wVote</vt:lpstr>
      <vt:lpstr>Q_KNN_HighD</vt:lpstr>
      <vt:lpstr>Q_IndepErrors</vt:lpstr>
      <vt:lpstr>Q_CooksD</vt:lpstr>
      <vt:lpstr>Q_Specificity</vt:lpstr>
      <vt:lpstr>Q_OOS</vt:lpstr>
      <vt:lpstr>Q_AIC</vt:lpstr>
      <vt:lpstr>LendingClubData</vt:lpstr>
      <vt:lpstr>Hitters</vt:lpstr>
      <vt:lpstr>Hitters_Simple</vt:lpstr>
      <vt:lpstr>class</vt:lpstr>
      <vt:lpstr>cty</vt:lpstr>
      <vt:lpstr>cyl</vt:lpstr>
      <vt:lpstr>displ</vt:lpstr>
      <vt:lpstr>drv</vt:lpstr>
      <vt:lpstr>fl</vt:lpstr>
      <vt:lpstr>hwy</vt:lpstr>
      <vt:lpstr>i</vt:lpstr>
      <vt:lpstr>KNN_K!k</vt:lpstr>
      <vt:lpstr>k</vt:lpstr>
      <vt:lpstr>manufacturer</vt:lpstr>
      <vt:lpstr>model</vt:lpstr>
      <vt:lpstr>MSE</vt:lpstr>
      <vt:lpstr>n</vt:lpstr>
      <vt:lpstr>CooksDistance_Excel1!p</vt:lpstr>
      <vt:lpstr>p</vt:lpstr>
      <vt:lpstr>RSS</vt:lpstr>
      <vt:lpstr>trans</vt:lpstr>
      <vt:lpstr>CooksDistance_Excel0!X</vt:lpstr>
      <vt:lpstr>X</vt:lpstr>
      <vt:lpstr>X_orig</vt:lpstr>
      <vt:lpstr>CooksDistance_Excel0!y</vt:lpstr>
      <vt:lpstr>y</vt:lpstr>
      <vt:lpstr>y_orig</vt:lpstr>
      <vt:lpstr>year</vt:lpstr>
      <vt:lpstr>CooksDistance_Excel0!yhat</vt:lpstr>
      <vt:lpstr>yhat</vt:lpstr>
      <vt:lpstr>yhat_i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2022-06-06T17:50:40Z</dcterms:modified>
</cp:coreProperties>
</file>