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750" documentId="8_{60D6E52E-25D5-47C6-AE35-829B6846EE04}" xr6:coauthVersionLast="47" xr6:coauthVersionMax="47" xr10:uidLastSave="{63E7B0D2-FEA4-4024-AA6F-89D756D063C4}"/>
  <bookViews>
    <workbookView xWindow="-108" yWindow="-108" windowWidth="23256" windowHeight="14856" activeTab="3" xr2:uid="{64B0A9C3-B687-44AA-9DE0-51674A33BE18}"/>
  </bookViews>
  <sheets>
    <sheet name="Building a Grid " sheetId="1" r:id="rId1"/>
    <sheet name="Pricing on a Grid (E)" sheetId="2" r:id="rId2"/>
    <sheet name="Pricing on a Grid (A) " sheetId="6" r:id="rId3"/>
    <sheet name="Implici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B16" i="5"/>
  <c r="B18" i="5" s="1"/>
  <c r="B15" i="1"/>
  <c r="B8" i="5"/>
  <c r="B20" i="5" s="1"/>
  <c r="H32" i="5" s="1"/>
  <c r="E22" i="6"/>
  <c r="E22" i="2"/>
  <c r="B19" i="6"/>
  <c r="B6" i="6"/>
  <c r="B15" i="6" s="1"/>
  <c r="B11" i="6"/>
  <c r="B11" i="2"/>
  <c r="B13" i="2" s="1"/>
  <c r="B6" i="2"/>
  <c r="B15" i="2" s="1"/>
  <c r="K5" i="6"/>
  <c r="K5" i="2"/>
  <c r="B18" i="1"/>
  <c r="F10" i="1" s="1"/>
  <c r="B8" i="1"/>
  <c r="B17" i="1" s="1"/>
  <c r="F31" i="5" l="1"/>
  <c r="H31" i="5"/>
  <c r="G31" i="5"/>
  <c r="F32" i="5"/>
  <c r="G33" i="5"/>
  <c r="G43" i="5" s="1"/>
  <c r="G32" i="5"/>
  <c r="F42" i="5" s="1"/>
  <c r="H9" i="5"/>
  <c r="L14" i="6"/>
  <c r="S10" i="6"/>
  <c r="S5" i="6"/>
  <c r="Q8" i="6"/>
  <c r="O7" i="6"/>
  <c r="Q9" i="6"/>
  <c r="P12" i="6"/>
  <c r="N14" i="6"/>
  <c r="O5" i="6"/>
  <c r="P7" i="6"/>
  <c r="O10" i="6"/>
  <c r="Q12" i="6"/>
  <c r="O14" i="6"/>
  <c r="P5" i="6"/>
  <c r="Q7" i="6"/>
  <c r="P10" i="6"/>
  <c r="R12" i="6"/>
  <c r="P14" i="6"/>
  <c r="Q5" i="6"/>
  <c r="R7" i="6"/>
  <c r="Q10" i="6"/>
  <c r="S12" i="6"/>
  <c r="M15" i="6"/>
  <c r="R5" i="6"/>
  <c r="S7" i="6"/>
  <c r="R10" i="6"/>
  <c r="T12" i="6"/>
  <c r="N29" i="6" s="1"/>
  <c r="N15" i="6"/>
  <c r="R8" i="6"/>
  <c r="N11" i="6"/>
  <c r="Q15" i="6"/>
  <c r="N6" i="6"/>
  <c r="O11" i="6"/>
  <c r="Q13" i="6"/>
  <c r="R15" i="6"/>
  <c r="S6" i="6"/>
  <c r="N9" i="6"/>
  <c r="T11" i="6"/>
  <c r="N28" i="6" s="1"/>
  <c r="R13" i="6"/>
  <c r="O15" i="6"/>
  <c r="T5" i="6"/>
  <c r="N22" i="6" s="1"/>
  <c r="M22" i="6" s="1"/>
  <c r="L22" i="6" s="1"/>
  <c r="K22" i="6" s="1"/>
  <c r="J22" i="6" s="1"/>
  <c r="I22" i="6" s="1"/>
  <c r="H22" i="6" s="1"/>
  <c r="G22" i="6" s="1"/>
  <c r="F22" i="6" s="1"/>
  <c r="T10" i="6"/>
  <c r="N27" i="6" s="1"/>
  <c r="N13" i="6"/>
  <c r="P15" i="6"/>
  <c r="S8" i="6"/>
  <c r="P13" i="6"/>
  <c r="T8" i="6"/>
  <c r="N25" i="6" s="1"/>
  <c r="T6" i="6"/>
  <c r="N23" i="6" s="1"/>
  <c r="O9" i="6"/>
  <c r="N12" i="6"/>
  <c r="S13" i="6"/>
  <c r="N7" i="6"/>
  <c r="P9" i="6"/>
  <c r="O12" i="6"/>
  <c r="M14" i="6"/>
  <c r="Q14" i="6"/>
  <c r="P6" i="6"/>
  <c r="N8" i="6"/>
  <c r="S9" i="6"/>
  <c r="Q11" i="6"/>
  <c r="M13" i="6"/>
  <c r="R14" i="6"/>
  <c r="O6" i="6"/>
  <c r="T7" i="6"/>
  <c r="N24" i="6" s="1"/>
  <c r="R9" i="6"/>
  <c r="P11" i="6"/>
  <c r="Q6" i="6"/>
  <c r="O8" i="6"/>
  <c r="T9" i="6"/>
  <c r="N26" i="6" s="1"/>
  <c r="R11" i="6"/>
  <c r="S14" i="6"/>
  <c r="N5" i="6"/>
  <c r="R6" i="6"/>
  <c r="P8" i="6"/>
  <c r="N10" i="6"/>
  <c r="S11" i="6"/>
  <c r="O13" i="6"/>
  <c r="L15" i="6"/>
  <c r="F7" i="1"/>
  <c r="T6" i="2"/>
  <c r="N23" i="2" s="1"/>
  <c r="N7" i="2"/>
  <c r="R8" i="2"/>
  <c r="N10" i="2"/>
  <c r="R11" i="2"/>
  <c r="N13" i="2"/>
  <c r="R14" i="2"/>
  <c r="N5" i="2"/>
  <c r="S6" i="2"/>
  <c r="Q9" i="2"/>
  <c r="Q15" i="2"/>
  <c r="Q14" i="2"/>
  <c r="T7" i="2"/>
  <c r="N24" i="2" s="1"/>
  <c r="O7" i="2"/>
  <c r="S8" i="2"/>
  <c r="O10" i="2"/>
  <c r="S11" i="2"/>
  <c r="O13" i="2"/>
  <c r="S14" i="2"/>
  <c r="O5" i="2"/>
  <c r="L6" i="2"/>
  <c r="N15" i="2"/>
  <c r="O9" i="2"/>
  <c r="O12" i="2"/>
  <c r="O15" i="2"/>
  <c r="L8" i="2"/>
  <c r="L14" i="2"/>
  <c r="T13" i="2"/>
  <c r="N30" i="2" s="1"/>
  <c r="M14" i="2"/>
  <c r="T8" i="2"/>
  <c r="N25" i="2" s="1"/>
  <c r="P7" i="2"/>
  <c r="L9" i="2"/>
  <c r="P10" i="2"/>
  <c r="L12" i="2"/>
  <c r="P13" i="2"/>
  <c r="L15" i="2"/>
  <c r="P5" i="2"/>
  <c r="T9" i="2"/>
  <c r="N26" i="2" s="1"/>
  <c r="Q7" i="2"/>
  <c r="M9" i="2"/>
  <c r="Q10" i="2"/>
  <c r="M12" i="2"/>
  <c r="Q13" i="2"/>
  <c r="M15" i="2"/>
  <c r="Q5" i="2"/>
  <c r="T10" i="2"/>
  <c r="N27" i="2" s="1"/>
  <c r="R7" i="2"/>
  <c r="N9" i="2"/>
  <c r="R10" i="2"/>
  <c r="N12" i="2"/>
  <c r="R13" i="2"/>
  <c r="T11" i="2"/>
  <c r="N28" i="2" s="1"/>
  <c r="S7" i="2"/>
  <c r="S10" i="2"/>
  <c r="S13" i="2"/>
  <c r="S5" i="2"/>
  <c r="T12" i="2"/>
  <c r="N29" i="2" s="1"/>
  <c r="L11" i="2"/>
  <c r="P15" i="2"/>
  <c r="M8" i="2"/>
  <c r="Q12" i="2"/>
  <c r="R6" i="2"/>
  <c r="R5" i="2"/>
  <c r="P9" i="2"/>
  <c r="P12" i="2"/>
  <c r="M6" i="2"/>
  <c r="M11" i="2"/>
  <c r="N6" i="2"/>
  <c r="M5" i="2"/>
  <c r="T14" i="2"/>
  <c r="N31" i="2" s="1"/>
  <c r="N8" i="2"/>
  <c r="R9" i="2"/>
  <c r="N11" i="2"/>
  <c r="R12" i="2"/>
  <c r="N14" i="2"/>
  <c r="R15" i="2"/>
  <c r="O6" i="2"/>
  <c r="T15" i="2"/>
  <c r="N32" i="2" s="1"/>
  <c r="O8" i="2"/>
  <c r="S9" i="2"/>
  <c r="O11" i="2"/>
  <c r="S12" i="2"/>
  <c r="O14" i="2"/>
  <c r="S15" i="2"/>
  <c r="P6" i="2"/>
  <c r="L7" i="2"/>
  <c r="P8" i="2"/>
  <c r="L10" i="2"/>
  <c r="P11" i="2"/>
  <c r="L13" i="2"/>
  <c r="P14" i="2"/>
  <c r="L5" i="2"/>
  <c r="Q6" i="2"/>
  <c r="T5" i="2"/>
  <c r="N22" i="2" s="1"/>
  <c r="M7" i="2"/>
  <c r="Q8" i="2"/>
  <c r="M10" i="2"/>
  <c r="Q11" i="2"/>
  <c r="M13" i="2"/>
  <c r="H15" i="6"/>
  <c r="F5" i="6"/>
  <c r="G15" i="6"/>
  <c r="H14" i="6"/>
  <c r="H13" i="6"/>
  <c r="F14" i="6"/>
  <c r="F13" i="6"/>
  <c r="G12" i="6"/>
  <c r="G11" i="6"/>
  <c r="G10" i="6"/>
  <c r="G9" i="6"/>
  <c r="G8" i="6"/>
  <c r="G7" i="6"/>
  <c r="G6" i="6"/>
  <c r="F8" i="6"/>
  <c r="H5" i="6"/>
  <c r="F15" i="6"/>
  <c r="G14" i="6"/>
  <c r="G13" i="6"/>
  <c r="H12" i="6"/>
  <c r="H11" i="6"/>
  <c r="H10" i="6"/>
  <c r="H9" i="6"/>
  <c r="H8" i="6"/>
  <c r="H7" i="6"/>
  <c r="H6" i="6"/>
  <c r="F12" i="6"/>
  <c r="F11" i="6"/>
  <c r="F10" i="6"/>
  <c r="F9" i="6"/>
  <c r="F7" i="6"/>
  <c r="F6" i="6"/>
  <c r="G5" i="6"/>
  <c r="T13" i="6"/>
  <c r="N30" i="6" s="1"/>
  <c r="S15" i="6"/>
  <c r="L5" i="6"/>
  <c r="T14" i="6"/>
  <c r="N31" i="6" s="1"/>
  <c r="T15" i="6"/>
  <c r="N32" i="6" s="1"/>
  <c r="M32" i="6" s="1"/>
  <c r="L32" i="6" s="1"/>
  <c r="K32" i="6" s="1"/>
  <c r="J32" i="6" s="1"/>
  <c r="I32" i="6" s="1"/>
  <c r="H32" i="6" s="1"/>
  <c r="G32" i="6" s="1"/>
  <c r="F32" i="6" s="1"/>
  <c r="M5" i="6"/>
  <c r="L6" i="6"/>
  <c r="L7" i="6"/>
  <c r="L8" i="6"/>
  <c r="L9" i="6"/>
  <c r="L10" i="6"/>
  <c r="L11" i="6"/>
  <c r="L12" i="6"/>
  <c r="M6" i="6"/>
  <c r="M7" i="6"/>
  <c r="M8" i="6"/>
  <c r="M9" i="6"/>
  <c r="M10" i="6"/>
  <c r="M11" i="6"/>
  <c r="M12" i="6"/>
  <c r="L13" i="6"/>
  <c r="H36" i="5"/>
  <c r="G36" i="5"/>
  <c r="J46" i="5" s="1"/>
  <c r="H35" i="5"/>
  <c r="J45" i="5" s="1"/>
  <c r="G35" i="5"/>
  <c r="I45" i="5" s="1"/>
  <c r="H34" i="5"/>
  <c r="I44" i="5" s="1"/>
  <c r="G34" i="5"/>
  <c r="H44" i="5" s="1"/>
  <c r="H37" i="5"/>
  <c r="G37" i="5"/>
  <c r="H33" i="5"/>
  <c r="H43" i="5" s="1"/>
  <c r="G42" i="5"/>
  <c r="F33" i="5"/>
  <c r="F43" i="5" s="1"/>
  <c r="F36" i="5"/>
  <c r="I46" i="5" s="1"/>
  <c r="F35" i="5"/>
  <c r="H45" i="5" s="1"/>
  <c r="F37" i="5"/>
  <c r="F34" i="5"/>
  <c r="G44" i="5" s="1"/>
  <c r="H12" i="1"/>
  <c r="G12" i="1"/>
  <c r="I9" i="1"/>
  <c r="H9" i="1"/>
  <c r="G9" i="1"/>
  <c r="I12" i="1"/>
  <c r="I22" i="1" s="1"/>
  <c r="F9" i="1"/>
  <c r="H7" i="1"/>
  <c r="H11" i="1"/>
  <c r="H8" i="1"/>
  <c r="G11" i="1"/>
  <c r="G8" i="1"/>
  <c r="H13" i="1"/>
  <c r="H10" i="1"/>
  <c r="G13" i="1"/>
  <c r="G10" i="1"/>
  <c r="G7" i="1"/>
  <c r="F12" i="1"/>
  <c r="I11" i="1"/>
  <c r="I21" i="1" s="1"/>
  <c r="I8" i="1"/>
  <c r="I18" i="1" s="1"/>
  <c r="F11" i="1"/>
  <c r="F8" i="1"/>
  <c r="I13" i="1"/>
  <c r="I23" i="1" s="1"/>
  <c r="H23" i="1" s="1"/>
  <c r="G23" i="1" s="1"/>
  <c r="F23" i="1" s="1"/>
  <c r="I10" i="1"/>
  <c r="I20" i="1" s="1"/>
  <c r="I7" i="1"/>
  <c r="F13" i="1"/>
  <c r="F6" i="2"/>
  <c r="F5" i="2"/>
  <c r="G8" i="2"/>
  <c r="F9" i="2"/>
  <c r="G9" i="2"/>
  <c r="H8" i="2"/>
  <c r="H9" i="2"/>
  <c r="G12" i="2"/>
  <c r="H12" i="2"/>
  <c r="F13" i="2"/>
  <c r="G13" i="2"/>
  <c r="H13" i="2"/>
  <c r="F7" i="2"/>
  <c r="H6" i="2"/>
  <c r="G6" i="2"/>
  <c r="F12" i="2"/>
  <c r="F8" i="2"/>
  <c r="H15" i="2"/>
  <c r="H11" i="2"/>
  <c r="H7" i="2"/>
  <c r="G15" i="2"/>
  <c r="G11" i="2"/>
  <c r="G7" i="2"/>
  <c r="F15" i="2"/>
  <c r="F11" i="2"/>
  <c r="H14" i="2"/>
  <c r="H10" i="2"/>
  <c r="G14" i="2"/>
  <c r="G10" i="2"/>
  <c r="F14" i="2"/>
  <c r="F10" i="2"/>
  <c r="H5" i="2"/>
  <c r="G5" i="2"/>
  <c r="I17" i="1"/>
  <c r="I19" i="1"/>
  <c r="G9" i="5" l="1"/>
  <c r="I13" i="5"/>
  <c r="I25" i="5" s="1"/>
  <c r="H25" i="5" s="1"/>
  <c r="H54" i="5" s="1"/>
  <c r="G10" i="5"/>
  <c r="H10" i="5"/>
  <c r="G7" i="5"/>
  <c r="F10" i="5"/>
  <c r="H13" i="5"/>
  <c r="F11" i="5"/>
  <c r="I10" i="5"/>
  <c r="I22" i="5" s="1"/>
  <c r="I61" i="5" s="1"/>
  <c r="H7" i="5"/>
  <c r="I7" i="5"/>
  <c r="I19" i="5" s="1"/>
  <c r="H19" i="5" s="1"/>
  <c r="G19" i="5" s="1"/>
  <c r="G11" i="5"/>
  <c r="H8" i="5"/>
  <c r="H12" i="5"/>
  <c r="F8" i="5"/>
  <c r="I8" i="5"/>
  <c r="I20" i="5" s="1"/>
  <c r="I59" i="5" s="1"/>
  <c r="I11" i="5"/>
  <c r="I23" i="5" s="1"/>
  <c r="I62" i="5" s="1"/>
  <c r="F7" i="5"/>
  <c r="H11" i="5"/>
  <c r="F9" i="5"/>
  <c r="I12" i="5"/>
  <c r="I24" i="5" s="1"/>
  <c r="I63" i="5" s="1"/>
  <c r="I9" i="5"/>
  <c r="I21" i="5" s="1"/>
  <c r="I60" i="5" s="1"/>
  <c r="G8" i="5"/>
  <c r="F12" i="5"/>
  <c r="G12" i="5"/>
  <c r="F13" i="5"/>
  <c r="G13" i="5"/>
  <c r="M30" i="6"/>
  <c r="M25" i="6"/>
  <c r="M24" i="6"/>
  <c r="M23" i="6"/>
  <c r="M31" i="6"/>
  <c r="M27" i="6"/>
  <c r="M29" i="6"/>
  <c r="M28" i="6"/>
  <c r="M26" i="6"/>
  <c r="M22" i="2"/>
  <c r="L22" i="2" s="1"/>
  <c r="K22" i="2" s="1"/>
  <c r="J22" i="2" s="1"/>
  <c r="I22" i="2" s="1"/>
  <c r="H22" i="2" s="1"/>
  <c r="G22" i="2" s="1"/>
  <c r="F22" i="2" s="1"/>
  <c r="M32" i="2"/>
  <c r="L32" i="2" s="1"/>
  <c r="K32" i="2" s="1"/>
  <c r="J32" i="2" s="1"/>
  <c r="I32" i="2" s="1"/>
  <c r="H32" i="2" s="1"/>
  <c r="G32" i="2" s="1"/>
  <c r="F32" i="2" s="1"/>
  <c r="M23" i="2" a="1"/>
  <c r="M23" i="2" s="1"/>
  <c r="M26" i="2" a="1"/>
  <c r="M26" i="2" s="1"/>
  <c r="H17" i="1"/>
  <c r="G17" i="1" s="1"/>
  <c r="F17" i="1" s="1"/>
  <c r="G25" i="5" l="1"/>
  <c r="G54" i="5" s="1"/>
  <c r="H50" i="5"/>
  <c r="L27" i="6"/>
  <c r="L29" i="6"/>
  <c r="L30" i="6"/>
  <c r="L31" i="6"/>
  <c r="L28" i="6"/>
  <c r="L23" i="6"/>
  <c r="L25" i="6"/>
  <c r="L24" i="6"/>
  <c r="L26" i="6"/>
  <c r="M24" i="2" a="1"/>
  <c r="M24" i="2" s="1"/>
  <c r="M30" i="2" a="1"/>
  <c r="M30" i="2" s="1"/>
  <c r="M28" i="2" a="1"/>
  <c r="M28" i="2" s="1"/>
  <c r="M27" i="2" a="1"/>
  <c r="M27" i="2" s="1"/>
  <c r="M31" i="2" a="1"/>
  <c r="M31" i="2" s="1"/>
  <c r="M29" i="2" a="1"/>
  <c r="M29" i="2" s="1"/>
  <c r="M25" i="2" a="1"/>
  <c r="M25" i="2" s="1"/>
  <c r="F19" i="5"/>
  <c r="F50" i="5" s="1"/>
  <c r="G50" i="5"/>
  <c r="L23" i="2" l="1" a="1"/>
  <c r="L23" i="2" s="1"/>
  <c r="L24" i="2" a="1"/>
  <c r="L24" i="2" s="1"/>
  <c r="K23" i="6"/>
  <c r="F25" i="5"/>
  <c r="F54" i="5" s="1"/>
  <c r="K27" i="6"/>
  <c r="K31" i="6"/>
  <c r="K28" i="6"/>
  <c r="K29" i="6"/>
  <c r="K30" i="6"/>
  <c r="K24" i="6"/>
  <c r="K26" i="6"/>
  <c r="K25" i="6"/>
  <c r="L27" i="2" a="1"/>
  <c r="L27" i="2" s="1"/>
  <c r="L26" i="2" a="1"/>
  <c r="L26" i="2" s="1"/>
  <c r="L31" i="2" a="1"/>
  <c r="L31" i="2" s="1"/>
  <c r="L29" i="2" a="1"/>
  <c r="L29" i="2" s="1"/>
  <c r="L28" i="2" a="1"/>
  <c r="L28" i="2" s="1"/>
  <c r="L30" i="2" a="1"/>
  <c r="L30" i="2" s="1"/>
  <c r="L25" i="2" a="1"/>
  <c r="L25" i="2" s="1"/>
  <c r="K23" i="2" l="1" a="1"/>
  <c r="K23" i="2" s="1"/>
  <c r="J28" i="6"/>
  <c r="J27" i="6"/>
  <c r="J31" i="6"/>
  <c r="J29" i="6"/>
  <c r="J30" i="6"/>
  <c r="J26" i="6"/>
  <c r="J25" i="6"/>
  <c r="J24" i="6"/>
  <c r="J23" i="6"/>
  <c r="K31" i="2" a="1"/>
  <c r="K31" i="2" s="1"/>
  <c r="K26" i="2" a="1"/>
  <c r="K26" i="2" s="1"/>
  <c r="K24" i="2" a="1"/>
  <c r="K24" i="2" s="1"/>
  <c r="K27" i="2" a="1"/>
  <c r="K27" i="2" s="1"/>
  <c r="K30" i="2" a="1"/>
  <c r="K30" i="2" s="1"/>
  <c r="K25" i="2" a="1"/>
  <c r="K25" i="2" s="1"/>
  <c r="K28" i="2" a="1"/>
  <c r="K28" i="2" s="1"/>
  <c r="K29" i="2" a="1"/>
  <c r="K29" i="2" s="1"/>
  <c r="J23" i="2" l="1" a="1"/>
  <c r="J23" i="2" s="1"/>
  <c r="I25" i="6"/>
  <c r="I28" i="6"/>
  <c r="I27" i="6"/>
  <c r="I31" i="6"/>
  <c r="I26" i="6"/>
  <c r="I29" i="6"/>
  <c r="I30" i="6"/>
  <c r="I23" i="6"/>
  <c r="I24" i="6"/>
  <c r="J31" i="2" a="1"/>
  <c r="J31" i="2" s="1"/>
  <c r="J27" i="2" a="1"/>
  <c r="J27" i="2" s="1"/>
  <c r="J24" i="2" a="1"/>
  <c r="J24" i="2" s="1"/>
  <c r="J30" i="2" a="1"/>
  <c r="J30" i="2" s="1"/>
  <c r="J25" i="2" a="1"/>
  <c r="J25" i="2" s="1"/>
  <c r="J26" i="2" a="1"/>
  <c r="J26" i="2" s="1"/>
  <c r="J28" i="2" a="1"/>
  <c r="J28" i="2" s="1"/>
  <c r="J29" i="2" a="1"/>
  <c r="J29" i="2" s="1"/>
  <c r="I23" i="2" l="1" a="1"/>
  <c r="I23" i="2" s="1"/>
  <c r="H26" i="6"/>
  <c r="H27" i="6"/>
  <c r="H25" i="6"/>
  <c r="H31" i="6"/>
  <c r="H30" i="6"/>
  <c r="H28" i="6"/>
  <c r="H29" i="6"/>
  <c r="I31" i="2" a="1"/>
  <c r="I31" i="2" s="1"/>
  <c r="H23" i="6"/>
  <c r="H24" i="6"/>
  <c r="I24" i="2" a="1"/>
  <c r="I24" i="2" s="1"/>
  <c r="I27" i="2" a="1"/>
  <c r="I27" i="2" s="1"/>
  <c r="I30" i="2" a="1"/>
  <c r="I30" i="2" s="1"/>
  <c r="I26" i="2" a="1"/>
  <c r="I26" i="2" s="1"/>
  <c r="I28" i="2" a="1"/>
  <c r="I28" i="2" s="1"/>
  <c r="I25" i="2" a="1"/>
  <c r="I25" i="2" s="1"/>
  <c r="I29" i="2" a="1"/>
  <c r="I29" i="2" s="1"/>
  <c r="H23" i="2" l="1" a="1"/>
  <c r="H23" i="2" s="1"/>
  <c r="H31" i="2" a="1"/>
  <c r="H31" i="2" s="1"/>
  <c r="G26" i="6"/>
  <c r="G25" i="6"/>
  <c r="G31" i="6"/>
  <c r="G29" i="6"/>
  <c r="G27" i="6"/>
  <c r="G28" i="6"/>
  <c r="G30" i="6"/>
  <c r="G23" i="6"/>
  <c r="G24" i="6"/>
  <c r="H30" i="2" a="1"/>
  <c r="H30" i="2" s="1"/>
  <c r="H26" i="2" a="1"/>
  <c r="H26" i="2" s="1"/>
  <c r="H29" i="2" a="1"/>
  <c r="H29" i="2" s="1"/>
  <c r="H28" i="2" a="1"/>
  <c r="H28" i="2" s="1"/>
  <c r="H24" i="2" a="1"/>
  <c r="H24" i="2" s="1"/>
  <c r="H25" i="2" a="1"/>
  <c r="H25" i="2" s="1"/>
  <c r="H27" i="2" a="1"/>
  <c r="H27" i="2" s="1"/>
  <c r="F31" i="6" l="1"/>
  <c r="G31" i="2" a="1"/>
  <c r="G31" i="2" s="1"/>
  <c r="F25" i="6"/>
  <c r="F30" i="6"/>
  <c r="F28" i="6"/>
  <c r="F26" i="6"/>
  <c r="F27" i="6"/>
  <c r="F29" i="6"/>
  <c r="F24" i="6"/>
  <c r="F23" i="6"/>
  <c r="G30" i="2" a="1"/>
  <c r="G30" i="2" s="1"/>
  <c r="G29" i="2" a="1"/>
  <c r="G29" i="2" s="1"/>
  <c r="G26" i="2" a="1"/>
  <c r="G26" i="2" s="1"/>
  <c r="G27" i="2" a="1"/>
  <c r="G27" i="2" s="1"/>
  <c r="G25" i="2" a="1"/>
  <c r="G25" i="2" s="1"/>
  <c r="G28" i="2" a="1"/>
  <c r="G28" i="2" s="1"/>
  <c r="G24" i="2" a="1"/>
  <c r="G24" i="2" s="1"/>
  <c r="G23" i="2" a="1"/>
  <c r="G23" i="2" s="1"/>
  <c r="F29" i="2" l="1" a="1"/>
  <c r="F29" i="2" s="1"/>
  <c r="F31" i="2" a="1"/>
  <c r="F31" i="2" s="1"/>
  <c r="F30" i="2" a="1"/>
  <c r="F30" i="2" s="1"/>
  <c r="F27" i="2" a="1"/>
  <c r="F27" i="2" s="1"/>
  <c r="F25" i="2" a="1"/>
  <c r="F25" i="2" s="1"/>
  <c r="F26" i="2" a="1"/>
  <c r="F26" i="2" s="1"/>
  <c r="F28" i="2" a="1"/>
  <c r="F28" i="2" s="1"/>
  <c r="F23" i="2" a="1"/>
  <c r="F23" i="2" s="1"/>
  <c r="F24" i="2" a="1"/>
  <c r="F24" i="2" s="1"/>
  <c r="H59" i="5" l="1" a="1"/>
  <c r="H59" i="5" s="1"/>
  <c r="H60" i="5" l="1"/>
  <c r="H62" i="5"/>
  <c r="H63" i="5"/>
  <c r="H61" i="5"/>
  <c r="G59" i="5" l="1" a="1"/>
  <c r="G59" i="5" s="1"/>
  <c r="G63" i="5" l="1"/>
  <c r="G62" i="5"/>
  <c r="G61" i="5"/>
  <c r="G60" i="5"/>
  <c r="F59" i="5" l="1" a="1"/>
  <c r="F62" i="5" s="1"/>
  <c r="F59" i="5" l="1"/>
  <c r="F60" i="5"/>
  <c r="F61" i="5"/>
  <c r="F6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<sst xmlns="http://schemas.openxmlformats.org/spreadsheetml/2006/main" count="74" uniqueCount="31">
  <si>
    <t>Stock Price</t>
  </si>
  <si>
    <t>Exercize Price</t>
  </si>
  <si>
    <t>Maturity</t>
  </si>
  <si>
    <t>Number of Time Steps</t>
  </si>
  <si>
    <t>Number of stock increments</t>
  </si>
  <si>
    <t>Max stock price</t>
  </si>
  <si>
    <t>Min Stock Price</t>
  </si>
  <si>
    <t>Time step size</t>
  </si>
  <si>
    <t>Price step size</t>
  </si>
  <si>
    <t>Interest rate</t>
  </si>
  <si>
    <t>Vol</t>
  </si>
  <si>
    <t>dividend</t>
  </si>
  <si>
    <t>Div date</t>
  </si>
  <si>
    <t>Div step</t>
  </si>
  <si>
    <t>Time step size (m)</t>
  </si>
  <si>
    <t>Price step size (n)</t>
  </si>
  <si>
    <t>Number of Time Steps - N</t>
  </si>
  <si>
    <t>Number of stock increments - M</t>
  </si>
  <si>
    <t>a</t>
  </si>
  <si>
    <t>Expiration</t>
  </si>
  <si>
    <t>Time (n)</t>
  </si>
  <si>
    <t>Price (m)</t>
  </si>
  <si>
    <t>m</t>
  </si>
  <si>
    <t>Boundary conditions</t>
  </si>
  <si>
    <t>Option price</t>
  </si>
  <si>
    <t>a(m)</t>
  </si>
  <si>
    <t>b(m)</t>
  </si>
  <si>
    <t>c(m)</t>
  </si>
  <si>
    <t>Range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</si>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</sst>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1" formatCode="0.0000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0" fontId="2" fillId="0" borderId="0" xfId="0" applyFont="1"/>
    <xf numFmtId="172" fontId="2" fillId="0" borderId="0" xfId="0" applyNumberFormat="1" applyFont="1"/>
    <xf numFmtId="172" fontId="0" fillId="0" borderId="0" xfId="0" applyNumberFormat="1"/>
    <xf numFmtId="44" fontId="0" fillId="3" borderId="0" xfId="1" applyFont="1" applyFill="1"/>
    <xf numFmtId="44" fontId="0" fillId="3" borderId="0" xfId="0" applyNumberFormat="1" applyFill="1"/>
    <xf numFmtId="0" fontId="0" fillId="4" borderId="0" xfId="0" applyFill="1"/>
    <xf numFmtId="44" fontId="2" fillId="0" borderId="0" xfId="1" applyFont="1"/>
    <xf numFmtId="44" fontId="2" fillId="4" borderId="0" xfId="1" applyFont="1" applyFill="1"/>
    <xf numFmtId="171" fontId="0" fillId="2" borderId="0" xfId="0" applyNumberFormat="1" applyFill="1"/>
    <xf numFmtId="44" fontId="2" fillId="3" borderId="0" xfId="0" applyNumberFormat="1" applyFont="1" applyFill="1"/>
    <xf numFmtId="44" fontId="0" fillId="5" borderId="0" xfId="1" applyFont="1" applyFill="1"/>
    <xf numFmtId="44" fontId="2" fillId="5" borderId="0" xfId="1" applyFont="1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2</xdr:col>
      <xdr:colOff>411480</xdr:colOff>
      <xdr:row>30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81F9737-BE4A-4401-A39C-A69D663FA11F}"/>
            </a:ext>
          </a:extLst>
        </xdr:cNvPr>
        <xdr:cNvSpPr txBox="1"/>
      </xdr:nvSpPr>
      <xdr:spPr>
        <a:xfrm>
          <a:off x="0" y="4023360"/>
          <a:ext cx="290322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the</a:t>
          </a:r>
          <a:r>
            <a:rPr lang="en-US" sz="1100" baseline="0"/>
            <a:t> relationship between the vol and the distance between (price) grid nodes.</a:t>
          </a:r>
        </a:p>
        <a:p>
          <a:endParaRPr lang="en-US" sz="1100" baseline="0"/>
        </a:p>
        <a:p>
          <a:r>
            <a:rPr lang="en-US" sz="1100" baseline="0"/>
            <a:t>If the Vol is too low, deltaS may be less than the space between (price) grid nodes. 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24</xdr:row>
      <xdr:rowOff>60960</xdr:rowOff>
    </xdr:from>
    <xdr:to>
      <xdr:col>1</xdr:col>
      <xdr:colOff>1516380</xdr:colOff>
      <xdr:row>32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0AC47A-F579-C9F5-FBFE-17E918629851}"/>
            </a:ext>
          </a:extLst>
        </xdr:cNvPr>
        <xdr:cNvSpPr txBox="1"/>
      </xdr:nvSpPr>
      <xdr:spPr>
        <a:xfrm>
          <a:off x="281940" y="4648200"/>
          <a:ext cx="290322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the</a:t>
          </a:r>
          <a:r>
            <a:rPr lang="en-US" sz="1100" baseline="0"/>
            <a:t> relationship between the vol and the distance between (price) grid nodes.</a:t>
          </a:r>
        </a:p>
        <a:p>
          <a:endParaRPr lang="en-US" sz="1100" baseline="0"/>
        </a:p>
        <a:p>
          <a:r>
            <a:rPr lang="en-US" sz="1100" baseline="0"/>
            <a:t>If the Vol is too low, deltaS may be less than the space between (price) grid nodes.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EDC-7354-46E8-A36C-CB2F23C2E1A4}">
  <dimension ref="A5:I23"/>
  <sheetViews>
    <sheetView workbookViewId="0">
      <selection activeCell="B15" sqref="B15"/>
    </sheetView>
  </sheetViews>
  <sheetFormatPr defaultRowHeight="14.4" x14ac:dyDescent="0.3"/>
  <cols>
    <col min="1" max="1" width="24.33203125" bestFit="1" customWidth="1"/>
    <col min="2" max="2" width="12" bestFit="1" customWidth="1"/>
  </cols>
  <sheetData>
    <row r="5" spans="1:9" x14ac:dyDescent="0.3">
      <c r="A5" s="3" t="s">
        <v>0</v>
      </c>
      <c r="B5" s="3">
        <v>50</v>
      </c>
    </row>
    <row r="6" spans="1:9" x14ac:dyDescent="0.3">
      <c r="A6" s="3" t="s">
        <v>1</v>
      </c>
      <c r="B6" s="3">
        <v>51</v>
      </c>
      <c r="F6">
        <v>0</v>
      </c>
      <c r="G6">
        <v>1</v>
      </c>
      <c r="H6">
        <v>2</v>
      </c>
      <c r="I6">
        <v>3</v>
      </c>
    </row>
    <row r="7" spans="1:9" x14ac:dyDescent="0.3">
      <c r="A7" s="3" t="s">
        <v>10</v>
      </c>
      <c r="B7" s="3">
        <v>0.2</v>
      </c>
      <c r="E7">
        <v>0</v>
      </c>
      <c r="F7" s="1">
        <f>$B$16+$E7*$B$18</f>
        <v>0</v>
      </c>
      <c r="G7" s="1">
        <f>$B$16+$E7*$B$18</f>
        <v>0</v>
      </c>
      <c r="H7" s="1">
        <f>$B$16+$E7*$B$18</f>
        <v>0</v>
      </c>
      <c r="I7" s="1">
        <f>$B$16+$E7*$B$18</f>
        <v>0</v>
      </c>
    </row>
    <row r="8" spans="1:9" x14ac:dyDescent="0.3">
      <c r="A8" s="3" t="s">
        <v>2</v>
      </c>
      <c r="B8" s="4">
        <f ca="1">TODAY()+365</f>
        <v>46086</v>
      </c>
      <c r="E8">
        <v>1</v>
      </c>
      <c r="F8" s="1">
        <f>$B$16+$E8*$B$18</f>
        <v>16.666666666666668</v>
      </c>
      <c r="G8" s="1">
        <f>$B$16+$E8*$B$18</f>
        <v>16.666666666666668</v>
      </c>
      <c r="H8" s="1">
        <f>$B$16+$E8*$B$18</f>
        <v>16.666666666666668</v>
      </c>
      <c r="I8" s="1">
        <f>$B$16+$E8*$B$18</f>
        <v>16.666666666666668</v>
      </c>
    </row>
    <row r="9" spans="1:9" x14ac:dyDescent="0.3">
      <c r="A9" s="3" t="s">
        <v>9</v>
      </c>
      <c r="B9" s="3">
        <v>0.04</v>
      </c>
      <c r="E9">
        <v>2</v>
      </c>
      <c r="F9" s="1">
        <f>$B$16+$E9*$B$18</f>
        <v>33.333333333333336</v>
      </c>
      <c r="G9" s="1">
        <f>$B$16+$E9*$B$18</f>
        <v>33.333333333333336</v>
      </c>
      <c r="H9" s="1">
        <f>$B$16+$E9*$B$18</f>
        <v>33.333333333333336</v>
      </c>
      <c r="I9" s="1">
        <f>$B$16+$E9*$B$18</f>
        <v>33.333333333333336</v>
      </c>
    </row>
    <row r="10" spans="1:9" x14ac:dyDescent="0.3">
      <c r="A10" s="3" t="s">
        <v>11</v>
      </c>
      <c r="B10" s="3">
        <v>0</v>
      </c>
      <c r="E10">
        <v>3</v>
      </c>
      <c r="F10" s="1">
        <f>$B$16+$E10*$B$18</f>
        <v>50</v>
      </c>
      <c r="G10" s="1">
        <f>$B$16+$E10*$B$18</f>
        <v>50</v>
      </c>
      <c r="H10" s="1">
        <f>$B$16+$E10*$B$18</f>
        <v>50</v>
      </c>
      <c r="I10" s="1">
        <f>$B$16+$E10*$B$18</f>
        <v>50</v>
      </c>
    </row>
    <row r="11" spans="1:9" x14ac:dyDescent="0.3">
      <c r="A11" s="3" t="s">
        <v>12</v>
      </c>
      <c r="B11" s="3"/>
      <c r="E11">
        <v>4</v>
      </c>
      <c r="F11" s="1">
        <f>$B$16+$E11*$B$18</f>
        <v>66.666666666666671</v>
      </c>
      <c r="G11" s="1">
        <f>$B$16+$E11*$B$18</f>
        <v>66.666666666666671</v>
      </c>
      <c r="H11" s="1">
        <f>$B$16+$E11*$B$18</f>
        <v>66.666666666666671</v>
      </c>
      <c r="I11" s="1">
        <f>$B$16+$E11*$B$18</f>
        <v>66.666666666666671</v>
      </c>
    </row>
    <row r="12" spans="1:9" x14ac:dyDescent="0.3">
      <c r="A12" s="3"/>
      <c r="B12" s="3"/>
      <c r="E12">
        <v>5</v>
      </c>
      <c r="F12" s="1">
        <f>$B$16+$E12*$B$18</f>
        <v>83.333333333333343</v>
      </c>
      <c r="G12" s="1">
        <f>$B$16+$E12*$B$18</f>
        <v>83.333333333333343</v>
      </c>
      <c r="H12" s="1">
        <f>$B$16+$E12*$B$18</f>
        <v>83.333333333333343</v>
      </c>
      <c r="I12" s="1">
        <f>$B$16+$E12*$B$18</f>
        <v>83.333333333333343</v>
      </c>
    </row>
    <row r="13" spans="1:9" x14ac:dyDescent="0.3">
      <c r="A13" s="3" t="s">
        <v>3</v>
      </c>
      <c r="B13" s="3">
        <v>3</v>
      </c>
      <c r="E13">
        <v>6</v>
      </c>
      <c r="F13" s="1">
        <f>$B$16+$E13*$B$18</f>
        <v>100</v>
      </c>
      <c r="G13" s="1">
        <f>$B$16+$E13*$B$18</f>
        <v>100</v>
      </c>
      <c r="H13" s="1">
        <f>$B$16+$E13*$B$18</f>
        <v>100</v>
      </c>
      <c r="I13" s="1">
        <f>$B$16+$E13*$B$18</f>
        <v>100</v>
      </c>
    </row>
    <row r="14" spans="1:9" x14ac:dyDescent="0.3">
      <c r="A14" s="3" t="s">
        <v>4</v>
      </c>
      <c r="B14" s="3">
        <v>6</v>
      </c>
    </row>
    <row r="15" spans="1:9" x14ac:dyDescent="0.3">
      <c r="A15" s="3" t="s">
        <v>5</v>
      </c>
      <c r="B15" s="3">
        <f>2*B5</f>
        <v>100</v>
      </c>
    </row>
    <row r="16" spans="1:9" x14ac:dyDescent="0.3">
      <c r="A16" s="3" t="s">
        <v>6</v>
      </c>
      <c r="B16" s="3">
        <v>0</v>
      </c>
      <c r="F16">
        <v>0</v>
      </c>
      <c r="G16">
        <v>1</v>
      </c>
      <c r="H16">
        <v>2</v>
      </c>
      <c r="I16">
        <v>3</v>
      </c>
    </row>
    <row r="17" spans="1:9" x14ac:dyDescent="0.3">
      <c r="A17" s="3" t="s">
        <v>7</v>
      </c>
      <c r="B17" s="5">
        <f ca="1">((B8-TODAY())/365)/B13</f>
        <v>0.33333333333333331</v>
      </c>
      <c r="E17">
        <v>0</v>
      </c>
      <c r="F17" s="6">
        <f ca="1">G17*EXP(-$B$9*$B$17)</f>
        <v>0</v>
      </c>
      <c r="G17" s="6">
        <f ca="1">H17*EXP(-$B$9*$B$17)</f>
        <v>0</v>
      </c>
      <c r="H17" s="6">
        <f ca="1">I17*EXP(-$B$9*$B$17)</f>
        <v>0</v>
      </c>
      <c r="I17" s="11">
        <f>MAX(I7-$B$6,0)</f>
        <v>0</v>
      </c>
    </row>
    <row r="18" spans="1:9" x14ac:dyDescent="0.3">
      <c r="A18" s="3" t="s">
        <v>8</v>
      </c>
      <c r="B18" s="3">
        <f>(B15-B16)/B14</f>
        <v>16.666666666666668</v>
      </c>
      <c r="E18">
        <v>1</v>
      </c>
      <c r="I18" s="11">
        <f>MAX(I8-$B$6,0)</f>
        <v>0</v>
      </c>
    </row>
    <row r="19" spans="1:9" x14ac:dyDescent="0.3">
      <c r="A19" s="3" t="s">
        <v>13</v>
      </c>
      <c r="B19" s="3"/>
      <c r="E19">
        <v>2</v>
      </c>
      <c r="I19" s="11">
        <f>MAX(I9-$B$6,0)</f>
        <v>0</v>
      </c>
    </row>
    <row r="20" spans="1:9" x14ac:dyDescent="0.3">
      <c r="E20">
        <v>3</v>
      </c>
      <c r="F20" s="12"/>
      <c r="I20" s="11">
        <f>MAX(I10-$B$6,0)</f>
        <v>0</v>
      </c>
    </row>
    <row r="21" spans="1:9" x14ac:dyDescent="0.3">
      <c r="E21">
        <v>4</v>
      </c>
      <c r="I21" s="11">
        <f>MAX(I11-$B$6,0)</f>
        <v>15.666666666666671</v>
      </c>
    </row>
    <row r="22" spans="1:9" x14ac:dyDescent="0.3">
      <c r="E22">
        <v>5</v>
      </c>
      <c r="I22" s="11">
        <f>MAX(I12-$B$6,0)</f>
        <v>32.333333333333343</v>
      </c>
    </row>
    <row r="23" spans="1:9" x14ac:dyDescent="0.3">
      <c r="E23">
        <v>6</v>
      </c>
      <c r="F23" s="6">
        <f ca="1">G23*EXP(-$B$9*$B$17)</f>
        <v>47.078682518463836</v>
      </c>
      <c r="G23" s="6">
        <f ca="1">H23*EXP(-$B$9*$B$17)</f>
        <v>47.710601718304105</v>
      </c>
      <c r="H23" s="6">
        <f ca="1">I23*EXP(-$B$9*$B$17)</f>
        <v>48.351002928552589</v>
      </c>
      <c r="I23" s="11">
        <f>MAX(I13-$B$6,0)</f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F295-F1A1-4F25-A61E-CD4A74C201E6}">
  <dimension ref="A3:T32"/>
  <sheetViews>
    <sheetView workbookViewId="0">
      <selection activeCell="C22" sqref="C22"/>
    </sheetView>
  </sheetViews>
  <sheetFormatPr defaultRowHeight="14.4" x14ac:dyDescent="0.3"/>
  <cols>
    <col min="1" max="1" width="27.6640625" bestFit="1" customWidth="1"/>
    <col min="2" max="2" width="8.5546875" bestFit="1" customWidth="1"/>
    <col min="4" max="4" width="3" bestFit="1" customWidth="1"/>
    <col min="5" max="5" width="8.109375" bestFit="1" customWidth="1"/>
    <col min="6" max="8" width="9.21875" bestFit="1" customWidth="1"/>
    <col min="9" max="9" width="9.109375" customWidth="1"/>
    <col min="10" max="10" width="9.21875" hidden="1" customWidth="1"/>
    <col min="11" max="13" width="9.21875" bestFit="1" customWidth="1"/>
    <col min="14" max="20" width="8.6640625" bestFit="1" customWidth="1"/>
  </cols>
  <sheetData>
    <row r="3" spans="1:20" x14ac:dyDescent="0.3">
      <c r="L3" t="s">
        <v>21</v>
      </c>
    </row>
    <row r="4" spans="1:20" x14ac:dyDescent="0.3">
      <c r="A4" s="3" t="s">
        <v>0</v>
      </c>
      <c r="B4" s="3">
        <v>50</v>
      </c>
      <c r="F4" t="s">
        <v>25</v>
      </c>
      <c r="G4" t="s">
        <v>26</v>
      </c>
      <c r="H4" t="s">
        <v>27</v>
      </c>
      <c r="K4" t="s">
        <v>22</v>
      </c>
      <c r="L4"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</row>
    <row r="5" spans="1:20" ht="15.6" x14ac:dyDescent="0.3">
      <c r="A5" s="3" t="s">
        <v>1</v>
      </c>
      <c r="B5" s="3">
        <v>45</v>
      </c>
      <c r="E5">
        <v>0</v>
      </c>
      <c r="F5" s="8">
        <f ca="1">(-0.5*$B$7*$B$15*$E5+0.5*$B$8^2*$B$15*$E5^2)/(1+$B$7*$B$15)</f>
        <v>0</v>
      </c>
      <c r="G5" s="8">
        <f ca="1">1/(1+$B$7*$B$15)*(1-$B$8^2*$E5^2*$B$15)</f>
        <v>0.99877200163733115</v>
      </c>
      <c r="H5" s="9">
        <f ca="1">(0.5*$B$7*$B$15*$E5 +0.5*$B$8^2*$B$15*$E5^2)/(1+$B$7*$B$15)</f>
        <v>0</v>
      </c>
      <c r="J5">
        <v>0</v>
      </c>
      <c r="K5">
        <f>0</f>
        <v>0</v>
      </c>
      <c r="L5" s="17">
        <f>$K5*$B$13</f>
        <v>0</v>
      </c>
      <c r="M5" s="17">
        <f>$K5*$B$13</f>
        <v>0</v>
      </c>
      <c r="N5" s="17">
        <f>$K5*$B$13</f>
        <v>0</v>
      </c>
      <c r="O5" s="17">
        <f>$K5*$B$13</f>
        <v>0</v>
      </c>
      <c r="P5" s="17">
        <f>$K5*$B$13</f>
        <v>0</v>
      </c>
      <c r="Q5" s="17">
        <f>$K5*$B$13</f>
        <v>0</v>
      </c>
      <c r="R5" s="17">
        <f>$K5*$B$13</f>
        <v>0</v>
      </c>
      <c r="S5" s="17">
        <f>$K5*$B$13</f>
        <v>0</v>
      </c>
      <c r="T5" s="17">
        <f>$K5*$B$13</f>
        <v>0</v>
      </c>
    </row>
    <row r="6" spans="1:20" ht="15.6" x14ac:dyDescent="0.3">
      <c r="A6" s="3" t="s">
        <v>19</v>
      </c>
      <c r="B6" s="4">
        <f ca="1">TODAY()+90</f>
        <v>45811</v>
      </c>
      <c r="E6">
        <v>1</v>
      </c>
      <c r="F6" s="8">
        <f ca="1">(-0.5*$B$7*$B$15*$E6+0.5*$B$8^2*$B$15*$E6^2)/(1+$B$7*$B$15)</f>
        <v>1.0828707739928902E-19</v>
      </c>
      <c r="G6" s="8">
        <f ca="1">1/(1+$B$7*$B$15)*(1-$B$8^2*$E6^2*$B$15)</f>
        <v>0.99754400327466231</v>
      </c>
      <c r="H6" s="9">
        <f ca="1">(0.5*$B$7*$B$15*$E6 +0.5*$B$8^2*$B$15*$E6^2)/(1+$B$7*$B$15)</f>
        <v>1.2279983626688501E-3</v>
      </c>
      <c r="J6">
        <v>1</v>
      </c>
      <c r="K6">
        <v>1</v>
      </c>
      <c r="L6" s="17">
        <f>$K6*$B$13</f>
        <v>10</v>
      </c>
      <c r="M6" s="17">
        <f>$K6*$B$13</f>
        <v>10</v>
      </c>
      <c r="N6" s="17">
        <f>$K6*$B$13</f>
        <v>10</v>
      </c>
      <c r="O6" s="17">
        <f>$K6*$B$13</f>
        <v>10</v>
      </c>
      <c r="P6" s="17">
        <f>$K6*$B$13</f>
        <v>10</v>
      </c>
      <c r="Q6" s="17">
        <f>$K6*$B$13</f>
        <v>10</v>
      </c>
      <c r="R6" s="17">
        <f>$K6*$B$13</f>
        <v>10</v>
      </c>
      <c r="S6" s="17">
        <f>$K6*$B$13</f>
        <v>10</v>
      </c>
      <c r="T6" s="17">
        <f>$K6*$B$13</f>
        <v>10</v>
      </c>
    </row>
    <row r="7" spans="1:20" ht="15.6" x14ac:dyDescent="0.3">
      <c r="A7" s="3" t="s">
        <v>9</v>
      </c>
      <c r="B7" s="3">
        <v>0.04</v>
      </c>
      <c r="E7">
        <v>2</v>
      </c>
      <c r="F7" s="8">
        <f ca="1">(-0.5*$B$7*$B$15*$E7+0.5*$B$8^2*$B$15*$E7^2)/(1+$B$7*$B$15)</f>
        <v>1.2279983626688504E-3</v>
      </c>
      <c r="G7" s="8">
        <f ca="1">1/(1+$B$7*$B$15)*(1-$B$8^2*$E7^2*$B$15)</f>
        <v>0.99386000818665565</v>
      </c>
      <c r="H7" s="9">
        <f ca="1">(0.5*$B$7*$B$15*$E7 +0.5*$B$8^2*$B$15*$E7^2)/(1+$B$7*$B$15)</f>
        <v>3.6839950880065502E-3</v>
      </c>
      <c r="J7">
        <v>2</v>
      </c>
      <c r="K7">
        <v>2</v>
      </c>
      <c r="L7" s="17">
        <f>$K7*$B$13</f>
        <v>20</v>
      </c>
      <c r="M7" s="17">
        <f>$K7*$B$13</f>
        <v>20</v>
      </c>
      <c r="N7" s="17">
        <f>$K7*$B$13</f>
        <v>20</v>
      </c>
      <c r="O7" s="17">
        <f>$K7*$B$13</f>
        <v>20</v>
      </c>
      <c r="P7" s="17">
        <f>$K7*$B$13</f>
        <v>20</v>
      </c>
      <c r="Q7" s="17">
        <f>$K7*$B$13</f>
        <v>20</v>
      </c>
      <c r="R7" s="17">
        <f>$K7*$B$13</f>
        <v>20</v>
      </c>
      <c r="S7" s="17">
        <f>$K7*$B$13</f>
        <v>20</v>
      </c>
      <c r="T7" s="17">
        <f>$K7*$B$13</f>
        <v>20</v>
      </c>
    </row>
    <row r="8" spans="1:20" ht="15.6" x14ac:dyDescent="0.3">
      <c r="A8" s="3" t="s">
        <v>10</v>
      </c>
      <c r="B8" s="3">
        <v>0.2</v>
      </c>
      <c r="E8">
        <v>3</v>
      </c>
      <c r="F8" s="8">
        <f ca="1">(-0.5*$B$7*$B$15*$E8+0.5*$B$8^2*$B$15*$E8^2)/(1+$B$7*$B$15)</f>
        <v>3.6839950880065506E-3</v>
      </c>
      <c r="G8" s="8">
        <f ca="1">1/(1+$B$7*$B$15)*(1-$B$8^2*$E8^2*$B$15)</f>
        <v>0.98772001637331153</v>
      </c>
      <c r="H8" s="9">
        <f ca="1">(0.5*$B$7*$B$15*$E8 +0.5*$B$8^2*$B$15*$E8^2)/(1+$B$7*$B$15)</f>
        <v>7.3679901760131004E-3</v>
      </c>
      <c r="J8">
        <v>3</v>
      </c>
      <c r="K8">
        <v>3</v>
      </c>
      <c r="L8" s="17">
        <f>$K8*$B$13</f>
        <v>30</v>
      </c>
      <c r="M8" s="17">
        <f>$K8*$B$13</f>
        <v>30</v>
      </c>
      <c r="N8" s="17">
        <f>$K8*$B$13</f>
        <v>30</v>
      </c>
      <c r="O8" s="17">
        <f>$K8*$B$13</f>
        <v>30</v>
      </c>
      <c r="P8" s="17">
        <f>$K8*$B$13</f>
        <v>30</v>
      </c>
      <c r="Q8" s="17">
        <f>$K8*$B$13</f>
        <v>30</v>
      </c>
      <c r="R8" s="17">
        <f>$K8*$B$13</f>
        <v>30</v>
      </c>
      <c r="S8" s="17">
        <f>$K8*$B$13</f>
        <v>30</v>
      </c>
      <c r="T8" s="17">
        <f>$K8*$B$13</f>
        <v>30</v>
      </c>
    </row>
    <row r="9" spans="1:20" ht="15.6" x14ac:dyDescent="0.3">
      <c r="A9" s="3" t="s">
        <v>11</v>
      </c>
      <c r="B9" s="3">
        <v>0</v>
      </c>
      <c r="E9">
        <v>4</v>
      </c>
      <c r="F9" s="8">
        <f ca="1">(-0.5*$B$7*$B$15*$E9+0.5*$B$8^2*$B$15*$E9^2)/(1+$B$7*$B$15)</f>
        <v>7.3679901760131004E-3</v>
      </c>
      <c r="G9" s="8">
        <f ca="1">1/(1+$B$7*$B$15)*(1-$B$8^2*$E9^2*$B$15)</f>
        <v>0.9791240278346296</v>
      </c>
      <c r="H9" s="9">
        <f ca="1">(0.5*$B$7*$B$15*$E9 +0.5*$B$8^2*$B$15*$E9^2)/(1+$B$7*$B$15)</f>
        <v>1.2279983626688501E-2</v>
      </c>
      <c r="J9">
        <v>4</v>
      </c>
      <c r="K9">
        <v>4</v>
      </c>
      <c r="L9" s="17">
        <f>$K9*$B$13</f>
        <v>40</v>
      </c>
      <c r="M9" s="17">
        <f>$K9*$B$13</f>
        <v>40</v>
      </c>
      <c r="N9" s="17">
        <f>$K9*$B$13</f>
        <v>40</v>
      </c>
      <c r="O9" s="17">
        <f>$K9*$B$13</f>
        <v>40</v>
      </c>
      <c r="P9" s="17">
        <f>$K9*$B$13</f>
        <v>40</v>
      </c>
      <c r="Q9" s="17">
        <f>$K9*$B$13</f>
        <v>40</v>
      </c>
      <c r="R9" s="17">
        <f>$K9*$B$13</f>
        <v>40</v>
      </c>
      <c r="S9" s="17">
        <f>$K9*$B$13</f>
        <v>40</v>
      </c>
      <c r="T9" s="17">
        <f>$K9*$B$13</f>
        <v>40</v>
      </c>
    </row>
    <row r="10" spans="1:20" ht="15.6" x14ac:dyDescent="0.3">
      <c r="A10" s="3" t="s">
        <v>12</v>
      </c>
      <c r="B10" s="3"/>
      <c r="E10">
        <v>5</v>
      </c>
      <c r="F10" s="8">
        <f ca="1">(-0.5*$B$7*$B$15*$E10+0.5*$B$8^2*$B$15*$E10^2)/(1+$B$7*$B$15)</f>
        <v>1.2279983626688501E-2</v>
      </c>
      <c r="G10" s="8">
        <f ca="1">1/(1+$B$7*$B$15)*(1-$B$8^2*$E10^2*$B$15)</f>
        <v>0.96807204257060986</v>
      </c>
      <c r="H10" s="9">
        <f ca="1">(0.5*$B$7*$B$15*$E10 +0.5*$B$8^2*$B$15*$E10^2)/(1+$B$7*$B$15)</f>
        <v>1.8419975440032751E-2</v>
      </c>
      <c r="J10">
        <v>5</v>
      </c>
      <c r="K10">
        <v>5</v>
      </c>
      <c r="L10" s="17">
        <f>$K10*$B$13</f>
        <v>50</v>
      </c>
      <c r="M10" s="17">
        <f>$K10*$B$13</f>
        <v>50</v>
      </c>
      <c r="N10" s="17">
        <f>$K10*$B$13</f>
        <v>50</v>
      </c>
      <c r="O10" s="17">
        <f>$K10*$B$13</f>
        <v>50</v>
      </c>
      <c r="P10" s="17">
        <f>$K10*$B$13</f>
        <v>50</v>
      </c>
      <c r="Q10" s="17">
        <f>$K10*$B$13</f>
        <v>50</v>
      </c>
      <c r="R10" s="17">
        <f>$K10*$B$13</f>
        <v>50</v>
      </c>
      <c r="S10" s="17">
        <f>$K10*$B$13</f>
        <v>50</v>
      </c>
      <c r="T10" s="17">
        <f>$K10*$B$13</f>
        <v>50</v>
      </c>
    </row>
    <row r="11" spans="1:20" ht="15.6" x14ac:dyDescent="0.3">
      <c r="A11" s="3" t="s">
        <v>5</v>
      </c>
      <c r="B11" s="3">
        <f>2*B4</f>
        <v>100</v>
      </c>
      <c r="E11">
        <v>6</v>
      </c>
      <c r="F11" s="8">
        <f ca="1">(-0.5*$B$7*$B$15*$E11+0.5*$B$8^2*$B$15*$E11^2)/(1+$B$7*$B$15)</f>
        <v>1.8419975440032755E-2</v>
      </c>
      <c r="G11" s="8">
        <f ca="1">1/(1+$B$7*$B$15)*(1-$B$8^2*$E11^2*$B$15)</f>
        <v>0.95456406058125254</v>
      </c>
      <c r="H11" s="9">
        <f ca="1">(0.5*$B$7*$B$15*$E11 +0.5*$B$8^2*$B$15*$E11^2)/(1+$B$7*$B$15)</f>
        <v>2.5787965616045849E-2</v>
      </c>
      <c r="J11">
        <v>6</v>
      </c>
      <c r="K11">
        <v>6</v>
      </c>
      <c r="L11" s="17">
        <f>$K11*$B$13</f>
        <v>60</v>
      </c>
      <c r="M11" s="17">
        <f>$K11*$B$13</f>
        <v>60</v>
      </c>
      <c r="N11" s="17">
        <f>$K11*$B$13</f>
        <v>60</v>
      </c>
      <c r="O11" s="17">
        <f>$K11*$B$13</f>
        <v>60</v>
      </c>
      <c r="P11" s="17">
        <f>$K11*$B$13</f>
        <v>60</v>
      </c>
      <c r="Q11" s="17">
        <f>$K11*$B$13</f>
        <v>60</v>
      </c>
      <c r="R11" s="17">
        <f>$K11*$B$13</f>
        <v>60</v>
      </c>
      <c r="S11" s="17">
        <f>$K11*$B$13</f>
        <v>60</v>
      </c>
      <c r="T11" s="17">
        <f>$K11*$B$13</f>
        <v>60</v>
      </c>
    </row>
    <row r="12" spans="1:20" ht="15.6" x14ac:dyDescent="0.3">
      <c r="A12" s="3" t="s">
        <v>6</v>
      </c>
      <c r="B12" s="3">
        <v>0</v>
      </c>
      <c r="E12">
        <v>7</v>
      </c>
      <c r="F12" s="8">
        <f ca="1">(-0.5*$B$7*$B$15*$E12+0.5*$B$8^2*$B$15*$E12^2)/(1+$B$7*$B$15)</f>
        <v>2.5787965616045849E-2</v>
      </c>
      <c r="G12" s="8">
        <f ca="1">1/(1+$B$7*$B$15)*(1-$B$8^2*$E12^2*$B$15)</f>
        <v>0.93860008186655752</v>
      </c>
      <c r="H12" s="9">
        <f ca="1">(0.5*$B$7*$B$15*$E12 +0.5*$B$8^2*$B$15*$E12^2)/(1+$B$7*$B$15)</f>
        <v>3.4383954154727801E-2</v>
      </c>
      <c r="J12">
        <v>7</v>
      </c>
      <c r="K12">
        <v>7</v>
      </c>
      <c r="L12" s="17">
        <f>$K12*$B$13</f>
        <v>70</v>
      </c>
      <c r="M12" s="17">
        <f>$K12*$B$13</f>
        <v>70</v>
      </c>
      <c r="N12" s="17">
        <f>$K12*$B$13</f>
        <v>70</v>
      </c>
      <c r="O12" s="17">
        <f>$K12*$B$13</f>
        <v>70</v>
      </c>
      <c r="P12" s="17">
        <f>$K12*$B$13</f>
        <v>70</v>
      </c>
      <c r="Q12" s="17">
        <f>$K12*$B$13</f>
        <v>70</v>
      </c>
      <c r="R12" s="17">
        <f>$K12*$B$13</f>
        <v>70</v>
      </c>
      <c r="S12" s="17">
        <f>$K12*$B$13</f>
        <v>70</v>
      </c>
      <c r="T12" s="17">
        <f>$K12*$B$13</f>
        <v>70</v>
      </c>
    </row>
    <row r="13" spans="1:20" ht="15.6" x14ac:dyDescent="0.3">
      <c r="A13" s="3" t="s">
        <v>15</v>
      </c>
      <c r="B13" s="3">
        <f>(B11-B12)/B17</f>
        <v>10</v>
      </c>
      <c r="E13">
        <v>8</v>
      </c>
      <c r="F13" s="8">
        <f ca="1">(-0.5*$B$7*$B$15*$E13+0.5*$B$8^2*$B$15*$E13^2)/(1+$B$7*$B$15)</f>
        <v>3.4383954154727801E-2</v>
      </c>
      <c r="G13" s="8">
        <f ca="1">1/(1+$B$7*$B$15)*(1-$B$8^2*$E13^2*$B$15)</f>
        <v>0.9201801064265247</v>
      </c>
      <c r="H13" s="9">
        <f ca="1">(0.5*$B$7*$B$15*$E13 +0.5*$B$8^2*$B$15*$E13^2)/(1+$B$7*$B$15)</f>
        <v>4.4207941056078608E-2</v>
      </c>
      <c r="J13">
        <v>8</v>
      </c>
      <c r="K13">
        <v>8</v>
      </c>
      <c r="L13" s="17">
        <f>$K13*$B$13</f>
        <v>80</v>
      </c>
      <c r="M13" s="17">
        <f>$K13*$B$13</f>
        <v>80</v>
      </c>
      <c r="N13" s="17">
        <f>$K13*$B$13</f>
        <v>80</v>
      </c>
      <c r="O13" s="17">
        <f>$K13*$B$13</f>
        <v>80</v>
      </c>
      <c r="P13" s="17">
        <f>$K13*$B$13</f>
        <v>80</v>
      </c>
      <c r="Q13" s="17">
        <f>$K13*$B$13</f>
        <v>80</v>
      </c>
      <c r="R13" s="17">
        <f>$K13*$B$13</f>
        <v>80</v>
      </c>
      <c r="S13" s="17">
        <f>$K13*$B$13</f>
        <v>80</v>
      </c>
      <c r="T13" s="17">
        <f>$K13*$B$13</f>
        <v>80</v>
      </c>
    </row>
    <row r="14" spans="1:20" ht="15.6" x14ac:dyDescent="0.3">
      <c r="E14">
        <v>9</v>
      </c>
      <c r="F14" s="8">
        <f ca="1">(-0.5*$B$7*$B$15*$E14+0.5*$B$8^2*$B$15*$E14^2)/(1+$B$7*$B$15)</f>
        <v>4.4207941056078608E-2</v>
      </c>
      <c r="G14" s="8">
        <f ca="1">1/(1+$B$7*$B$15)*(1-$B$8^2*$E14^2*$B$15)</f>
        <v>0.8993041342611543</v>
      </c>
      <c r="H14" s="9">
        <f ca="1">(0.5*$B$7*$B$15*$E14 +0.5*$B$8^2*$B$15*$E14^2)/(1+$B$7*$B$15)</f>
        <v>5.5259926320098254E-2</v>
      </c>
      <c r="J14">
        <v>9</v>
      </c>
      <c r="K14">
        <v>9</v>
      </c>
      <c r="L14" s="17">
        <f>$K14*$B$13</f>
        <v>90</v>
      </c>
      <c r="M14" s="17">
        <f>$K14*$B$13</f>
        <v>90</v>
      </c>
      <c r="N14" s="17">
        <f>$K14*$B$13</f>
        <v>90</v>
      </c>
      <c r="O14" s="17">
        <f>$K14*$B$13</f>
        <v>90</v>
      </c>
      <c r="P14" s="17">
        <f>$K14*$B$13</f>
        <v>90</v>
      </c>
      <c r="Q14" s="17">
        <f>$K14*$B$13</f>
        <v>90</v>
      </c>
      <c r="R14" s="17">
        <f>$K14*$B$13</f>
        <v>90</v>
      </c>
      <c r="S14" s="17">
        <f>$K14*$B$13</f>
        <v>90</v>
      </c>
      <c r="T14" s="17">
        <f>$K14*$B$13</f>
        <v>90</v>
      </c>
    </row>
    <row r="15" spans="1:20" ht="15.6" x14ac:dyDescent="0.3">
      <c r="A15" s="3" t="s">
        <v>14</v>
      </c>
      <c r="B15" s="15">
        <f ca="1">((B6-TODAY())/366)/B16</f>
        <v>3.0737704918032786E-2</v>
      </c>
      <c r="E15">
        <v>10</v>
      </c>
      <c r="F15" s="8">
        <f ca="1">(-0.5*$B$7*$B$15*$E15+0.5*$B$8^2*$B$15*$E15^2)/(1+$B$7*$B$15)</f>
        <v>5.5259926320098254E-2</v>
      </c>
      <c r="G15" s="8">
        <f ca="1">1/(1+$B$7*$B$15)*(1-$B$8^2*$E15^2*$B$15)</f>
        <v>0.8759721653704462</v>
      </c>
      <c r="H15" s="9">
        <f ca="1">(0.5*$B$7*$B$15*$E15 +0.5*$B$8^2*$B$15*$E15^2)/(1+$B$7*$B$15)</f>
        <v>6.7539909946786755E-2</v>
      </c>
      <c r="J15">
        <v>10</v>
      </c>
      <c r="K15">
        <v>10</v>
      </c>
      <c r="L15" s="17">
        <f>$K15*$B$13</f>
        <v>100</v>
      </c>
      <c r="M15" s="17">
        <f>$K15*$B$13</f>
        <v>100</v>
      </c>
      <c r="N15" s="17">
        <f>$K15*$B$13</f>
        <v>100</v>
      </c>
      <c r="O15" s="17">
        <f>$K15*$B$13</f>
        <v>100</v>
      </c>
      <c r="P15" s="17">
        <f>$K15*$B$13</f>
        <v>100</v>
      </c>
      <c r="Q15" s="17">
        <f>$K15*$B$13</f>
        <v>100</v>
      </c>
      <c r="R15" s="17">
        <f>$K15*$B$13</f>
        <v>100</v>
      </c>
      <c r="S15" s="17">
        <f>$K15*$B$13</f>
        <v>100</v>
      </c>
      <c r="T15" s="17">
        <f>$K15*$B$13</f>
        <v>100</v>
      </c>
    </row>
    <row r="16" spans="1:20" x14ac:dyDescent="0.3">
      <c r="A16" s="3" t="s">
        <v>16</v>
      </c>
      <c r="B16" s="3">
        <v>8</v>
      </c>
      <c r="I16" s="2"/>
    </row>
    <row r="17" spans="1:14" x14ac:dyDescent="0.3">
      <c r="A17" s="3" t="s">
        <v>17</v>
      </c>
      <c r="B17" s="3">
        <v>10</v>
      </c>
      <c r="I17" s="2"/>
    </row>
    <row r="18" spans="1:14" x14ac:dyDescent="0.3">
      <c r="A18" s="3" t="s">
        <v>13</v>
      </c>
      <c r="B18" s="3"/>
      <c r="I18" s="2"/>
    </row>
    <row r="19" spans="1:14" x14ac:dyDescent="0.3">
      <c r="F19" t="s">
        <v>20</v>
      </c>
      <c r="I19" s="2"/>
    </row>
    <row r="21" spans="1:14" x14ac:dyDescent="0.3">
      <c r="F21" s="19">
        <v>0</v>
      </c>
      <c r="G21" s="19">
        <v>1</v>
      </c>
      <c r="H21" s="19">
        <v>2</v>
      </c>
      <c r="I21" s="19">
        <v>3</v>
      </c>
      <c r="J21" s="19">
        <v>4</v>
      </c>
      <c r="K21" s="19">
        <v>5</v>
      </c>
      <c r="L21" s="19">
        <v>6</v>
      </c>
      <c r="M21" s="19">
        <v>7</v>
      </c>
      <c r="N21" s="19">
        <v>8</v>
      </c>
    </row>
    <row r="22" spans="1:14" x14ac:dyDescent="0.3">
      <c r="E22" s="19">
        <f>0</f>
        <v>0</v>
      </c>
      <c r="F22" s="10">
        <f ca="1">G22*EXP(-$B$15*$B$7)</f>
        <v>44.559546763719361</v>
      </c>
      <c r="G22" s="10">
        <f ca="1">H22*EXP(-$B$15*$B$7)</f>
        <v>44.614366785634779</v>
      </c>
      <c r="H22" s="10">
        <f ca="1">I22*EXP(-$B$15*$B$7)</f>
        <v>44.669254250668921</v>
      </c>
      <c r="I22" s="10">
        <f ca="1">J22*EXP(-$B$15*$B$7)</f>
        <v>44.724209241794654</v>
      </c>
      <c r="J22" s="10">
        <f ca="1">K22*EXP(-$B$15*$B$7)</f>
        <v>44.779231842086922</v>
      </c>
      <c r="K22" s="10">
        <f ca="1">L22*EXP(-$B$15*$B$7)</f>
        <v>44.834322134722875</v>
      </c>
      <c r="L22" s="10">
        <f ca="1">M22*EXP(-$B$15*$B$7)</f>
        <v>44.889480202981986</v>
      </c>
      <c r="M22" s="10">
        <f ca="1">N22*EXP(-$B$15*$B$7)</f>
        <v>44.944706130246189</v>
      </c>
      <c r="N22" s="11">
        <f>MAX($B$5-$T5,0)</f>
        <v>45</v>
      </c>
    </row>
    <row r="23" spans="1:14" ht="15.6" x14ac:dyDescent="0.3">
      <c r="E23" s="19">
        <v>1</v>
      </c>
      <c r="F23" s="13" cm="1">
        <f t="array" aca="1" ref="F23" ca="1">MMULT($F6:$H6, G22:G24)</f>
        <v>34.559816125985535</v>
      </c>
      <c r="G23" s="13" cm="1">
        <f t="array" aca="1" ref="G23" ca="1">MMULT($F6:$H6, H22:H24)</f>
        <v>34.614602714675883</v>
      </c>
      <c r="H23" s="13" cm="1">
        <f t="array" aca="1" ref="H23" ca="1">MMULT($F6:$H6, I22:I24)</f>
        <v>34.669456693954629</v>
      </c>
      <c r="I23" s="13" cm="1">
        <f t="array" aca="1" ref="I23" ca="1">MMULT($F6:$H6, J22:J24)</f>
        <v>34.724378136788147</v>
      </c>
      <c r="J23" s="13" cm="1">
        <f t="array" aca="1" ref="J23" ca="1">MMULT($F6:$H6, K22:K24)</f>
        <v>34.779367118139341</v>
      </c>
      <c r="K23" s="13" cm="1">
        <f t="array" aca="1" ref="K23" ca="1">MMULT($F6:$H6, L22:L24)</f>
        <v>34.834423715005968</v>
      </c>
      <c r="L23" s="13" cm="1">
        <f t="array" aca="1" ref="L23" ca="1">MMULT($F6:$H6, M22:M24)</f>
        <v>34.889548006458845</v>
      </c>
      <c r="M23" s="13" cm="1">
        <f t="array" aca="1" ref="M23" ca="1">MMULT($F6:$H6, N22:N24)</f>
        <v>34.944740073679903</v>
      </c>
      <c r="N23" s="11">
        <f t="shared" ref="N23:N32" si="0">MAX($B$5-$T6,0)</f>
        <v>35</v>
      </c>
    </row>
    <row r="24" spans="1:14" ht="15.6" x14ac:dyDescent="0.3">
      <c r="E24" s="19">
        <v>2</v>
      </c>
      <c r="F24" s="13" cm="1">
        <f t="array" aca="1" ref="F24" ca="1">MMULT($F7:$H7, G23:G25)</f>
        <v>24.559907439928452</v>
      </c>
      <c r="G24" s="13" cm="1">
        <f t="array" aca="1" ref="G24" ca="1">MMULT($F7:$H7, H23:H25)</f>
        <v>24.614660039178741</v>
      </c>
      <c r="H24" s="13" cm="1">
        <f t="array" aca="1" ref="H24" ca="1">MMULT($F7:$H7, I23:I25)</f>
        <v>24.669489595248127</v>
      </c>
      <c r="I24" s="13" cm="1">
        <f t="array" aca="1" ref="I24" ca="1">MMULT($F7:$H7, J23:J25)</f>
        <v>24.72439465947976</v>
      </c>
      <c r="J24" s="13" cm="1">
        <f t="array" aca="1" ref="J24" ca="1">MMULT($F7:$H7, K23:K25)</f>
        <v>24.779373755955891</v>
      </c>
      <c r="K24" s="13" cm="1">
        <f t="array" aca="1" ref="K24" ca="1">MMULT($F7:$H7, L23:L25)</f>
        <v>24.834425381623213</v>
      </c>
      <c r="L24" s="13" cm="1">
        <f t="array" aca="1" ref="L24" ca="1">MMULT($F7:$H7, M23:M25)</f>
        <v>24.889548006458842</v>
      </c>
      <c r="M24" s="13" cm="1">
        <f t="array" aca="1" ref="M24" ca="1">MMULT($F7:$H7, N23:N25)</f>
        <v>24.944740073679899</v>
      </c>
      <c r="N24" s="11">
        <f t="shared" si="0"/>
        <v>25</v>
      </c>
    </row>
    <row r="25" spans="1:14" ht="15.6" x14ac:dyDescent="0.3">
      <c r="A25" s="6" t="s">
        <v>23</v>
      </c>
      <c r="E25" s="19">
        <v>3</v>
      </c>
      <c r="F25" s="13" cm="1">
        <f t="array" aca="1" ref="F25" ca="1">MMULT($F8:$H8, G24:G26)</f>
        <v>14.572226779765241</v>
      </c>
      <c r="G25" s="13" cm="1">
        <f t="array" aca="1" ref="G25" ca="1">MMULT($F8:$H8, H24:H26)</f>
        <v>14.623943608356644</v>
      </c>
      <c r="H25" s="13" cm="1">
        <f t="array" aca="1" ref="H25" ca="1">MMULT($F8:$H8, I24:I26)</f>
        <v>14.676152041039991</v>
      </c>
      <c r="I25" s="13" cm="1">
        <f t="array" aca="1" ref="I25" ca="1">MMULT($F8:$H8, J24:J26)</f>
        <v>14.728857062662341</v>
      </c>
      <c r="J25" s="13" cm="1">
        <f t="array" aca="1" ref="J25" ca="1">MMULT($F8:$H8, K24:K26)</f>
        <v>14.782063588193981</v>
      </c>
      <c r="K25" s="13" cm="1">
        <f t="array" aca="1" ref="K25" ca="1">MMULT($F8:$H8, L24:L26)</f>
        <v>14.83577645267415</v>
      </c>
      <c r="L25" s="13" cm="1">
        <f t="array" aca="1" ref="L25" ca="1">MMULT($F8:$H8, M24:M26)</f>
        <v>14.890000400452463</v>
      </c>
      <c r="M25" s="13" cm="1">
        <f t="array" aca="1" ref="M25" ca="1">MMULT($F8:$H8, N24:N26)</f>
        <v>14.944740073679903</v>
      </c>
      <c r="N25" s="11">
        <f t="shared" si="0"/>
        <v>15</v>
      </c>
    </row>
    <row r="26" spans="1:14" ht="15.6" x14ac:dyDescent="0.3">
      <c r="A26" s="12" t="s">
        <v>24</v>
      </c>
      <c r="E26" s="19">
        <v>4</v>
      </c>
      <c r="F26" s="13" cm="1">
        <f t="array" aca="1" ref="F26" ca="1">MMULT($F9:$H9, G25:G27)</f>
        <v>5.0540048465948111</v>
      </c>
      <c r="G26" s="13" cm="1">
        <f t="array" aca="1" ref="G26" ca="1">MMULT($F9:$H9, H25:H27)</f>
        <v>5.0467864249608381</v>
      </c>
      <c r="H26" s="13" cm="1">
        <f t="array" aca="1" ref="H26" ca="1">MMULT($F9:$H9, I25:I27)</f>
        <v>5.0396641015862382</v>
      </c>
      <c r="I26" s="13" cm="1">
        <f t="array" aca="1" ref="I26" ca="1">MMULT($F9:$H9, J25:J27)</f>
        <v>5.0326551178416024</v>
      </c>
      <c r="J26" s="13" cm="1">
        <f t="array" aca="1" ref="J26" ca="1">MMULT($F9:$H9, K25:K27)</f>
        <v>5.0257778871341534</v>
      </c>
      <c r="K26" s="13" cm="1">
        <f t="array" aca="1" ref="K26" ca="1">MMULT($F9:$H9, L25:L27)</f>
        <v>5.0190520678091719</v>
      </c>
      <c r="L26" s="13" cm="1">
        <f t="array" aca="1" ref="L26" ca="1">MMULT($F9:$H9, M25:M27)</f>
        <v>5.012498640723603</v>
      </c>
      <c r="M26" s="13" cm="1">
        <f t="array" aca="1" ref="M26" ca="1">MMULT($F9:$H9, N25:N27)</f>
        <v>5.0061399918133445</v>
      </c>
      <c r="N26" s="11">
        <f t="shared" si="0"/>
        <v>5</v>
      </c>
    </row>
    <row r="27" spans="1:14" ht="15.6" x14ac:dyDescent="0.3">
      <c r="E27" s="19">
        <v>5</v>
      </c>
      <c r="F27" s="14" cm="1">
        <f t="array" aca="1" ref="F27" ca="1">MMULT($F10:$H10, G26:G28)</f>
        <v>0.44280374807624123</v>
      </c>
      <c r="G27" s="13" cm="1">
        <f t="array" aca="1" ref="G27" ca="1">MMULT($F10:$H10, H26:H28)</f>
        <v>0.39299089247927832</v>
      </c>
      <c r="H27" s="13" cm="1">
        <f t="array" aca="1" ref="H27" ca="1">MMULT($F10:$H10, I26:I28)</f>
        <v>0.34173228154409985</v>
      </c>
      <c r="I27" s="13" cm="1">
        <f t="array" aca="1" ref="I27" ca="1">MMULT($F10:$H10, J26:J28)</f>
        <v>0.28896437233816491</v>
      </c>
      <c r="J27" s="13" cm="1">
        <f t="array" aca="1" ref="J27" ca="1">MMULT($F10:$H10, K26:K28)</f>
        <v>0.2346200758216716</v>
      </c>
      <c r="K27" s="13" cm="1">
        <f t="array" aca="1" ref="K27" ca="1">MMULT($F10:$H10, L26:L28)</f>
        <v>0.17862853070204243</v>
      </c>
      <c r="L27" s="13" cm="1">
        <f t="array" aca="1" ref="L27" ca="1">MMULT($F10:$H10, M26:M28)</f>
        <v>0.12091486129348829</v>
      </c>
      <c r="M27" s="13" cm="1">
        <f t="array" aca="1" ref="M27" ca="1">MMULT($F10:$H10, N26:N28)</f>
        <v>6.1399918133442505E-2</v>
      </c>
      <c r="N27" s="11">
        <f t="shared" si="0"/>
        <v>0</v>
      </c>
    </row>
    <row r="28" spans="1:14" ht="15.6" x14ac:dyDescent="0.3">
      <c r="E28" s="19">
        <v>6</v>
      </c>
      <c r="F28" s="13" cm="1">
        <f t="array" aca="1" ref="F28" ca="1">MMULT($F11:$H11, G27:G29)</f>
        <v>2.7254696342263799E-2</v>
      </c>
      <c r="G28" s="13" cm="1">
        <f t="array" aca="1" ref="G28" ca="1">MMULT($F11:$H11, H27:H29)</f>
        <v>2.0944513065307466E-2</v>
      </c>
      <c r="H28" s="13" cm="1">
        <f t="array" aca="1" ref="H28" ca="1">MMULT($F11:$H11, I27:I29)</f>
        <v>1.5332920610969251E-2</v>
      </c>
      <c r="I28" s="13" cm="1">
        <f t="array" aca="1" ref="I28" ca="1">MMULT($F11:$H11, J27:J29)</f>
        <v>1.0479326605062343E-2</v>
      </c>
      <c r="J28" s="13" cm="1">
        <f t="array" aca="1" ref="J28" ca="1">MMULT($F11:$H11, K27:K29)</f>
        <v>6.4476819968645087E-3</v>
      </c>
      <c r="K28" s="13" cm="1">
        <f t="array" aca="1" ref="K28" ca="1">MMULT($F11:$H11, L27:L29)</f>
        <v>3.3068463941807891E-3</v>
      </c>
      <c r="L28" s="13" cm="1">
        <f t="array" aca="1" ref="L28" ca="1">MMULT($F11:$H11, M27:M29)</f>
        <v>1.1309849840380327E-3</v>
      </c>
      <c r="M28" s="13" cm="1">
        <f t="array" aca="1" ref="M28" ca="1">MMULT($F11:$H11, N27:N29)</f>
        <v>0</v>
      </c>
      <c r="N28" s="11">
        <f t="shared" si="0"/>
        <v>0</v>
      </c>
    </row>
    <row r="29" spans="1:14" ht="15.6" x14ac:dyDescent="0.3">
      <c r="E29" s="19">
        <v>7</v>
      </c>
      <c r="F29" s="13" cm="1">
        <f t="array" aca="1" ref="F29" ca="1">MMULT($F12:$H12, G28:G30)</f>
        <v>1.3759102797438968E-3</v>
      </c>
      <c r="G29" s="13" cm="1">
        <f t="array" aca="1" ref="G29" ca="1">MMULT($F12:$H12, H28:H30)</f>
        <v>8.8934181406221649E-4</v>
      </c>
      <c r="H29" s="13" cm="1">
        <f t="array" aca="1" ref="H29" ca="1">MMULT($F12:$H12, I28:I30)</f>
        <v>5.2574419494189864E-4</v>
      </c>
      <c r="I29" s="13" cm="1">
        <f t="array" aca="1" ref="I29" ca="1">MMULT($F12:$H12, J28:J30)</f>
        <v>2.7204213293760993E-4</v>
      </c>
      <c r="J29" s="13" cm="1">
        <f t="array" aca="1" ref="J29" ca="1">MMULT($F12:$H12, K28:K30)</f>
        <v>1.1265186514354902E-4</v>
      </c>
      <c r="K29" s="13" cm="1">
        <f t="array" aca="1" ref="K29" ca="1">MMULT($F12:$H12, L28:L30)</f>
        <v>2.9165801880636951E-5</v>
      </c>
      <c r="L29" s="13" cm="1">
        <f t="array" aca="1" ref="L29" ca="1">MMULT($F12:$H12, M28:M30)</f>
        <v>0</v>
      </c>
      <c r="M29" s="13" cm="1">
        <f t="array" aca="1" ref="M29" ca="1">MMULT($F12:$H12, N28:N30)</f>
        <v>0</v>
      </c>
      <c r="N29" s="11">
        <f t="shared" si="0"/>
        <v>0</v>
      </c>
    </row>
    <row r="30" spans="1:14" ht="15.6" x14ac:dyDescent="0.3">
      <c r="E30" s="19">
        <v>8</v>
      </c>
      <c r="F30" s="13" cm="1">
        <f t="array" aca="1" ref="F30" ca="1">MMULT($F13:$H13, G29:G31)</f>
        <v>5.8919335700717498E-5</v>
      </c>
      <c r="G30" s="13" cm="1">
        <f t="array" aca="1" ref="G30" ca="1">MMULT($F13:$H13, H29:H31)</f>
        <v>3.0758460182226254E-5</v>
      </c>
      <c r="H30" s="13" cm="1">
        <f t="array" aca="1" ref="H30" ca="1">MMULT($F13:$H13, I29:I31)</f>
        <v>1.3769217394744521E-5</v>
      </c>
      <c r="I30" s="13" cm="1">
        <f t="array" aca="1" ref="I30" ca="1">MMULT($F13:$H13, J29:J31)</f>
        <v>4.7962059308454499E-6</v>
      </c>
      <c r="J30" s="13" cm="1">
        <f t="array" aca="1" ref="J30" ca="1">MMULT($F13:$H13, K29:K31)</f>
        <v>1.0028355947496948E-6</v>
      </c>
      <c r="K30" s="13" cm="1">
        <f t="array" aca="1" ref="K30" ca="1">MMULT($F13:$H13, L29:L31)</f>
        <v>0</v>
      </c>
      <c r="L30" s="13" cm="1">
        <f t="array" aca="1" ref="L30" ca="1">MMULT($F13:$H13, M29:M31)</f>
        <v>0</v>
      </c>
      <c r="M30" s="13" cm="1">
        <f t="array" aca="1" ref="M30" ca="1">MMULT($F13:$H13, N29:N31)</f>
        <v>0</v>
      </c>
      <c r="N30" s="11">
        <f t="shared" si="0"/>
        <v>0</v>
      </c>
    </row>
    <row r="31" spans="1:14" ht="15.6" x14ac:dyDescent="0.3">
      <c r="E31" s="19">
        <v>9</v>
      </c>
      <c r="F31" s="13" cm="1">
        <f t="array" aca="1" ref="F31" ca="1">MMULT($F14:$H14, G30:G32)</f>
        <v>2.1109056942285215E-6</v>
      </c>
      <c r="G31" s="13" cm="1">
        <f t="array" aca="1" ref="G31" ca="1">MMULT($F14:$H14, H30:H32)</f>
        <v>8.3524301835222642E-7</v>
      </c>
      <c r="H31" s="13" cm="1">
        <f t="array" aca="1" ref="H31" ca="1">MMULT($F14:$H14, I30:I32)</f>
        <v>2.5189950623672303E-7</v>
      </c>
      <c r="I31" s="13" cm="1">
        <f t="array" aca="1" ref="I31" ca="1">MMULT($F14:$H14, J30:J32)</f>
        <v>4.4333296861632042E-8</v>
      </c>
      <c r="J31" s="13" cm="1">
        <f t="array" aca="1" ref="J31" ca="1">MMULT($F14:$H14, K30:K32)</f>
        <v>0</v>
      </c>
      <c r="K31" s="13" cm="1">
        <f t="array" aca="1" ref="K31" ca="1">MMULT($F14:$H14, L30:L32)</f>
        <v>0</v>
      </c>
      <c r="L31" s="13" cm="1">
        <f t="array" aca="1" ref="L31" ca="1">MMULT($F14:$H14, M30:M32)</f>
        <v>0</v>
      </c>
      <c r="M31" s="13" cm="1">
        <f t="array" aca="1" ref="M31" ca="1">MMULT($F14:$H14, N30:N32)</f>
        <v>0</v>
      </c>
      <c r="N31" s="11">
        <f t="shared" si="0"/>
        <v>0</v>
      </c>
    </row>
    <row r="32" spans="1:14" x14ac:dyDescent="0.3">
      <c r="E32" s="19">
        <v>10</v>
      </c>
      <c r="F32" s="10">
        <f ca="1">G32*EXP(-$B$15*$B$7)</f>
        <v>0</v>
      </c>
      <c r="G32" s="10">
        <f ca="1">H32*EXP(-$B$15*$B$7)</f>
        <v>0</v>
      </c>
      <c r="H32" s="10">
        <f ca="1">I32*EXP(-$B$15*$B$7)</f>
        <v>0</v>
      </c>
      <c r="I32" s="10">
        <f ca="1">J32*EXP(-$B$15*$B$7)</f>
        <v>0</v>
      </c>
      <c r="J32" s="10">
        <f ca="1">K32*EXP(-$B$15*$B$7)</f>
        <v>0</v>
      </c>
      <c r="K32" s="10">
        <f ca="1">L32*EXP(-$B$15*$B$7)</f>
        <v>0</v>
      </c>
      <c r="L32" s="10">
        <f ca="1">M32*EXP(-$B$15*$B$7)</f>
        <v>0</v>
      </c>
      <c r="M32" s="10">
        <f ca="1">N32*EXP(-$B$15*$B$7)</f>
        <v>0</v>
      </c>
      <c r="N32" s="1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4402-5D31-4EDB-8364-B75504C5F98D}">
  <dimension ref="A4:T32"/>
  <sheetViews>
    <sheetView workbookViewId="0">
      <selection activeCell="B9" sqref="B9"/>
    </sheetView>
  </sheetViews>
  <sheetFormatPr defaultRowHeight="14.4" x14ac:dyDescent="0.3"/>
  <cols>
    <col min="1" max="1" width="27.6640625" bestFit="1" customWidth="1"/>
    <col min="2" max="2" width="8.5546875" bestFit="1" customWidth="1"/>
    <col min="4" max="4" width="3" bestFit="1" customWidth="1"/>
    <col min="5" max="5" width="8.109375" bestFit="1" customWidth="1"/>
    <col min="6" max="8" width="9.21875" bestFit="1" customWidth="1"/>
    <col min="9" max="9" width="9.109375" customWidth="1"/>
    <col min="10" max="10" width="9.21875" hidden="1" customWidth="1"/>
    <col min="11" max="13" width="9.21875" bestFit="1" customWidth="1"/>
    <col min="14" max="20" width="8.6640625" bestFit="1" customWidth="1"/>
  </cols>
  <sheetData>
    <row r="4" spans="1:20" x14ac:dyDescent="0.3">
      <c r="A4" s="3" t="s">
        <v>0</v>
      </c>
      <c r="B4" s="3">
        <v>50</v>
      </c>
      <c r="F4" t="s">
        <v>25</v>
      </c>
      <c r="G4" t="s">
        <v>26</v>
      </c>
      <c r="H4" t="s">
        <v>27</v>
      </c>
      <c r="K4" t="s">
        <v>22</v>
      </c>
      <c r="L4" s="19">
        <v>0</v>
      </c>
      <c r="M4" s="19">
        <v>1</v>
      </c>
      <c r="N4" s="19">
        <v>2</v>
      </c>
      <c r="O4" s="19">
        <v>3</v>
      </c>
      <c r="P4" s="19">
        <v>4</v>
      </c>
      <c r="Q4" s="19">
        <v>5</v>
      </c>
      <c r="R4" s="19">
        <v>6</v>
      </c>
      <c r="S4" s="19">
        <v>7</v>
      </c>
      <c r="T4" s="19">
        <v>8</v>
      </c>
    </row>
    <row r="5" spans="1:20" ht="15.6" x14ac:dyDescent="0.3">
      <c r="A5" s="3" t="s">
        <v>1</v>
      </c>
      <c r="B5" s="3">
        <v>50</v>
      </c>
      <c r="E5">
        <v>0</v>
      </c>
      <c r="F5" s="8">
        <f ca="1">(-0.5*$B$7*$B$15*$E5+0.5*$B$8^2*$B$15*$E5^2)/(1+$B$7*$B$15)</f>
        <v>0</v>
      </c>
      <c r="G5" s="8">
        <f ca="1">1/(1+$B$7*$B$15)*(1-$B$8^2*$E5^2*$B$15)</f>
        <v>0.99877200163733115</v>
      </c>
      <c r="H5" s="9">
        <f ca="1">(0.5*$B$7*$B$15*$E5 +0.5*$B$8^2*$B$15*$E5^2)/(1+$B$7*$B$15)</f>
        <v>0</v>
      </c>
      <c r="J5">
        <v>0</v>
      </c>
      <c r="K5" s="19">
        <f>0</f>
        <v>0</v>
      </c>
      <c r="L5" s="17">
        <f>$K5*$B$11</f>
        <v>0</v>
      </c>
      <c r="M5" s="17">
        <f>$K5*$B$11</f>
        <v>0</v>
      </c>
      <c r="N5" s="17">
        <f>$K5*$B$11</f>
        <v>0</v>
      </c>
      <c r="O5" s="17">
        <f>$K5*$B$11</f>
        <v>0</v>
      </c>
      <c r="P5" s="17">
        <f>$K5*$B$11</f>
        <v>0</v>
      </c>
      <c r="Q5" s="17">
        <f>$K5*$B$11</f>
        <v>0</v>
      </c>
      <c r="R5" s="17">
        <f>$K5*$B$11</f>
        <v>0</v>
      </c>
      <c r="S5" s="17">
        <f>$K5*$B$11</f>
        <v>0</v>
      </c>
      <c r="T5" s="17">
        <f>$K5*$B$11</f>
        <v>0</v>
      </c>
    </row>
    <row r="6" spans="1:20" ht="15.6" x14ac:dyDescent="0.3">
      <c r="A6" s="3" t="s">
        <v>19</v>
      </c>
      <c r="B6" s="4">
        <f ca="1">TODAY()+90</f>
        <v>45811</v>
      </c>
      <c r="E6">
        <v>1</v>
      </c>
      <c r="F6" s="8">
        <f ca="1">(-0.5*$B$7*$B$15*$E6+0.5*$B$8^2*$B$15*$E6^2)/(1+$B$7*$B$15)</f>
        <v>1.0828707739928902E-19</v>
      </c>
      <c r="G6" s="8">
        <f ca="1">1/(1+$B$7*$B$15)*(1-$B$8^2*$E6^2*$B$15)</f>
        <v>0.99754400327466231</v>
      </c>
      <c r="H6" s="9">
        <f ca="1">(0.5*$B$7*$B$15*$E6 +0.5*$B$8^2*$B$15*$E6^2)/(1+$B$7*$B$15)</f>
        <v>1.2279983626688501E-3</v>
      </c>
      <c r="J6">
        <v>1</v>
      </c>
      <c r="K6" s="19">
        <v>1</v>
      </c>
      <c r="L6" s="17">
        <f>$K6*$B$11</f>
        <v>10</v>
      </c>
      <c r="M6" s="17">
        <f>$K6*$B$11</f>
        <v>10</v>
      </c>
      <c r="N6" s="17">
        <f>$K6*$B$11</f>
        <v>10</v>
      </c>
      <c r="O6" s="17">
        <f>$K6*$B$11</f>
        <v>10</v>
      </c>
      <c r="P6" s="17">
        <f>$K6*$B$11</f>
        <v>10</v>
      </c>
      <c r="Q6" s="17">
        <f>$K6*$B$11</f>
        <v>10</v>
      </c>
      <c r="R6" s="17">
        <f>$K6*$B$11</f>
        <v>10</v>
      </c>
      <c r="S6" s="17">
        <f>$K6*$B$11</f>
        <v>10</v>
      </c>
      <c r="T6" s="17">
        <f>$K6*$B$11</f>
        <v>10</v>
      </c>
    </row>
    <row r="7" spans="1:20" ht="15.6" x14ac:dyDescent="0.3">
      <c r="A7" s="3" t="s">
        <v>9</v>
      </c>
      <c r="B7" s="3">
        <v>0.04</v>
      </c>
      <c r="E7">
        <v>2</v>
      </c>
      <c r="F7" s="8">
        <f ca="1">(-0.5*$B$7*$B$15*$E7+0.5*$B$8^2*$B$15*$E7^2)/(1+$B$7*$B$15)</f>
        <v>1.2279983626688504E-3</v>
      </c>
      <c r="G7" s="8">
        <f ca="1">1/(1+$B$7*$B$15)*(1-$B$8^2*$E7^2*$B$15)</f>
        <v>0.99386000818665565</v>
      </c>
      <c r="H7" s="9">
        <f ca="1">(0.5*$B$7*$B$15*$E7 +0.5*$B$8^2*$B$15*$E7^2)/(1+$B$7*$B$15)</f>
        <v>3.6839950880065502E-3</v>
      </c>
      <c r="J7">
        <v>2</v>
      </c>
      <c r="K7" s="19">
        <v>2</v>
      </c>
      <c r="L7" s="17">
        <f>$K7*$B$11</f>
        <v>20</v>
      </c>
      <c r="M7" s="17">
        <f>$K7*$B$11</f>
        <v>20</v>
      </c>
      <c r="N7" s="17">
        <f>$K7*$B$11</f>
        <v>20</v>
      </c>
      <c r="O7" s="17">
        <f>$K7*$B$11</f>
        <v>20</v>
      </c>
      <c r="P7" s="17">
        <f>$K7*$B$11</f>
        <v>20</v>
      </c>
      <c r="Q7" s="17">
        <f>$K7*$B$11</f>
        <v>20</v>
      </c>
      <c r="R7" s="17">
        <f>$K7*$B$11</f>
        <v>20</v>
      </c>
      <c r="S7" s="17">
        <f>$K7*$B$11</f>
        <v>20</v>
      </c>
      <c r="T7" s="17">
        <f>$K7*$B$11</f>
        <v>20</v>
      </c>
    </row>
    <row r="8" spans="1:20" ht="15.6" x14ac:dyDescent="0.3">
      <c r="A8" s="3" t="s">
        <v>10</v>
      </c>
      <c r="B8" s="3">
        <v>0.2</v>
      </c>
      <c r="E8">
        <v>3</v>
      </c>
      <c r="F8" s="8">
        <f ca="1">(-0.5*$B$7*$B$15*$E8+0.5*$B$8^2*$B$15*$E8^2)/(1+$B$7*$B$15)</f>
        <v>3.6839950880065506E-3</v>
      </c>
      <c r="G8" s="8">
        <f ca="1">1/(1+$B$7*$B$15)*(1-$B$8^2*$E8^2*$B$15)</f>
        <v>0.98772001637331153</v>
      </c>
      <c r="H8" s="9">
        <f ca="1">(0.5*$B$7*$B$15*$E8 +0.5*$B$8^2*$B$15*$E8^2)/(1+$B$7*$B$15)</f>
        <v>7.3679901760131004E-3</v>
      </c>
      <c r="J8">
        <v>3</v>
      </c>
      <c r="K8" s="19">
        <v>3</v>
      </c>
      <c r="L8" s="17">
        <f>$K8*$B$11</f>
        <v>30</v>
      </c>
      <c r="M8" s="17">
        <f>$K8*$B$11</f>
        <v>30</v>
      </c>
      <c r="N8" s="17">
        <f>$K8*$B$11</f>
        <v>30</v>
      </c>
      <c r="O8" s="17">
        <f>$K8*$B$11</f>
        <v>30</v>
      </c>
      <c r="P8" s="17">
        <f>$K8*$B$11</f>
        <v>30</v>
      </c>
      <c r="Q8" s="17">
        <f>$K8*$B$11</f>
        <v>30</v>
      </c>
      <c r="R8" s="17">
        <f>$K8*$B$11</f>
        <v>30</v>
      </c>
      <c r="S8" s="17">
        <f>$K8*$B$11</f>
        <v>30</v>
      </c>
      <c r="T8" s="17">
        <f>$K8*$B$11</f>
        <v>30</v>
      </c>
    </row>
    <row r="9" spans="1:20" ht="15.6" x14ac:dyDescent="0.3">
      <c r="A9" s="3" t="s">
        <v>11</v>
      </c>
      <c r="B9" s="3">
        <v>0</v>
      </c>
      <c r="E9">
        <v>4</v>
      </c>
      <c r="F9" s="8">
        <f ca="1">(-0.5*$B$7*$B$15*$E9+0.5*$B$8^2*$B$15*$E9^2)/(1+$B$7*$B$15)</f>
        <v>7.3679901760131004E-3</v>
      </c>
      <c r="G9" s="8">
        <f ca="1">1/(1+$B$7*$B$15)*(1-$B$8^2*$E9^2*$B$15)</f>
        <v>0.9791240278346296</v>
      </c>
      <c r="H9" s="9">
        <f ca="1">(0.5*$B$7*$B$15*$E9 +0.5*$B$8^2*$B$15*$E9^2)/(1+$B$7*$B$15)</f>
        <v>1.2279983626688501E-2</v>
      </c>
      <c r="J9">
        <v>4</v>
      </c>
      <c r="K9" s="19">
        <v>4</v>
      </c>
      <c r="L9" s="17">
        <f>$K9*$B$11</f>
        <v>40</v>
      </c>
      <c r="M9" s="17">
        <f>$K9*$B$11</f>
        <v>40</v>
      </c>
      <c r="N9" s="17">
        <f>$K9*$B$11</f>
        <v>40</v>
      </c>
      <c r="O9" s="17">
        <f>$K9*$B$11</f>
        <v>40</v>
      </c>
      <c r="P9" s="17">
        <f>$K9*$B$11</f>
        <v>40</v>
      </c>
      <c r="Q9" s="17">
        <f>$K9*$B$11</f>
        <v>40</v>
      </c>
      <c r="R9" s="17">
        <f>$K9*$B$11</f>
        <v>40</v>
      </c>
      <c r="S9" s="17">
        <f>$K9*$B$11</f>
        <v>40</v>
      </c>
      <c r="T9" s="17">
        <f>$K9*$B$11</f>
        <v>40</v>
      </c>
    </row>
    <row r="10" spans="1:20" ht="15.6" x14ac:dyDescent="0.3">
      <c r="A10" s="3" t="s">
        <v>12</v>
      </c>
      <c r="B10" s="3"/>
      <c r="E10">
        <v>5</v>
      </c>
      <c r="F10" s="8">
        <f ca="1">(-0.5*$B$7*$B$15*$E10+0.5*$B$8^2*$B$15*$E10^2)/(1+$B$7*$B$15)</f>
        <v>1.2279983626688501E-2</v>
      </c>
      <c r="G10" s="8">
        <f ca="1">1/(1+$B$7*$B$15)*(1-$B$8^2*$E10^2*$B$15)</f>
        <v>0.96807204257060986</v>
      </c>
      <c r="H10" s="9">
        <f ca="1">(0.5*$B$7*$B$15*$E10 +0.5*$B$8^2*$B$15*$E10^2)/(1+$B$7*$B$15)</f>
        <v>1.8419975440032751E-2</v>
      </c>
      <c r="J10">
        <v>5</v>
      </c>
      <c r="K10" s="19">
        <v>5</v>
      </c>
      <c r="L10" s="17">
        <f>$K10*$B$11</f>
        <v>50</v>
      </c>
      <c r="M10" s="17">
        <f>$K10*$B$11</f>
        <v>50</v>
      </c>
      <c r="N10" s="17">
        <f>$K10*$B$11</f>
        <v>50</v>
      </c>
      <c r="O10" s="17">
        <f>$K10*$B$11</f>
        <v>50</v>
      </c>
      <c r="P10" s="17">
        <f>$K10*$B$11</f>
        <v>50</v>
      </c>
      <c r="Q10" s="17">
        <f>$K10*$B$11</f>
        <v>50</v>
      </c>
      <c r="R10" s="17">
        <f>$K10*$B$11</f>
        <v>50</v>
      </c>
      <c r="S10" s="17">
        <f>$K10*$B$11</f>
        <v>50</v>
      </c>
      <c r="T10" s="17">
        <f>$K10*$B$11</f>
        <v>50</v>
      </c>
    </row>
    <row r="11" spans="1:20" ht="15.6" x14ac:dyDescent="0.3">
      <c r="A11" s="3" t="s">
        <v>15</v>
      </c>
      <c r="B11" s="3">
        <f>(B19-B20)/B17</f>
        <v>10</v>
      </c>
      <c r="E11">
        <v>6</v>
      </c>
      <c r="F11" s="8">
        <f ca="1">(-0.5*$B$7*$B$15*$E11+0.5*$B$8^2*$B$15*$E11^2)/(1+$B$7*$B$15)</f>
        <v>1.8419975440032755E-2</v>
      </c>
      <c r="G11" s="8">
        <f ca="1">1/(1+$B$7*$B$15)*(1-$B$8^2*$E11^2*$B$15)</f>
        <v>0.95456406058125254</v>
      </c>
      <c r="H11" s="9">
        <f ca="1">(0.5*$B$7*$B$15*$E11 +0.5*$B$8^2*$B$15*$E11^2)/(1+$B$7*$B$15)</f>
        <v>2.5787965616045849E-2</v>
      </c>
      <c r="J11">
        <v>6</v>
      </c>
      <c r="K11" s="19">
        <v>6</v>
      </c>
      <c r="L11" s="17">
        <f>$K11*$B$11</f>
        <v>60</v>
      </c>
      <c r="M11" s="17">
        <f>$K11*$B$11</f>
        <v>60</v>
      </c>
      <c r="N11" s="17">
        <f>$K11*$B$11</f>
        <v>60</v>
      </c>
      <c r="O11" s="17">
        <f>$K11*$B$11</f>
        <v>60</v>
      </c>
      <c r="P11" s="17">
        <f>$K11*$B$11</f>
        <v>60</v>
      </c>
      <c r="Q11" s="17">
        <f>$K11*$B$11</f>
        <v>60</v>
      </c>
      <c r="R11" s="17">
        <f>$K11*$B$11</f>
        <v>60</v>
      </c>
      <c r="S11" s="17">
        <f>$K11*$B$11</f>
        <v>60</v>
      </c>
      <c r="T11" s="17">
        <f>$K11*$B$11</f>
        <v>60</v>
      </c>
    </row>
    <row r="12" spans="1:20" ht="15.6" x14ac:dyDescent="0.3">
      <c r="E12">
        <v>7</v>
      </c>
      <c r="F12" s="8">
        <f ca="1">(-0.5*$B$7*$B$15*$E12+0.5*$B$8^2*$B$15*$E12^2)/(1+$B$7*$B$15)</f>
        <v>2.5787965616045849E-2</v>
      </c>
      <c r="G12" s="8">
        <f ca="1">1/(1+$B$7*$B$15)*(1-$B$8^2*$E12^2*$B$15)</f>
        <v>0.93860008186655752</v>
      </c>
      <c r="H12" s="9">
        <f ca="1">(0.5*$B$7*$B$15*$E12 +0.5*$B$8^2*$B$15*$E12^2)/(1+$B$7*$B$15)</f>
        <v>3.4383954154727801E-2</v>
      </c>
      <c r="J12">
        <v>7</v>
      </c>
      <c r="K12" s="19">
        <v>7</v>
      </c>
      <c r="L12" s="17">
        <f>$K12*$B$11</f>
        <v>70</v>
      </c>
      <c r="M12" s="17">
        <f>$K12*$B$11</f>
        <v>70</v>
      </c>
      <c r="N12" s="17">
        <f>$K12*$B$11</f>
        <v>70</v>
      </c>
      <c r="O12" s="17">
        <f>$K12*$B$11</f>
        <v>70</v>
      </c>
      <c r="P12" s="17">
        <f>$K12*$B$11</f>
        <v>70</v>
      </c>
      <c r="Q12" s="17">
        <f>$K12*$B$11</f>
        <v>70</v>
      </c>
      <c r="R12" s="17">
        <f>$K12*$B$11</f>
        <v>70</v>
      </c>
      <c r="S12" s="17">
        <f>$K12*$B$11</f>
        <v>70</v>
      </c>
      <c r="T12" s="17">
        <f>$K12*$B$11</f>
        <v>70</v>
      </c>
    </row>
    <row r="13" spans="1:20" ht="15.6" x14ac:dyDescent="0.3">
      <c r="E13">
        <v>8</v>
      </c>
      <c r="F13" s="8">
        <f ca="1">(-0.5*$B$7*$B$15*$E13+0.5*$B$8^2*$B$15*$E13^2)/(1+$B$7*$B$15)</f>
        <v>3.4383954154727801E-2</v>
      </c>
      <c r="G13" s="8">
        <f ca="1">1/(1+$B$7*$B$15)*(1-$B$8^2*$E13^2*$B$15)</f>
        <v>0.9201801064265247</v>
      </c>
      <c r="H13" s="9">
        <f ca="1">(0.5*$B$7*$B$15*$E13 +0.5*$B$8^2*$B$15*$E13^2)/(1+$B$7*$B$15)</f>
        <v>4.4207941056078608E-2</v>
      </c>
      <c r="J13">
        <v>8</v>
      </c>
      <c r="K13" s="19">
        <v>8</v>
      </c>
      <c r="L13" s="17">
        <f>$K13*$B$11</f>
        <v>80</v>
      </c>
      <c r="M13" s="17">
        <f>$K13*$B$11</f>
        <v>80</v>
      </c>
      <c r="N13" s="17">
        <f>$K13*$B$11</f>
        <v>80</v>
      </c>
      <c r="O13" s="17">
        <f>$K13*$B$11</f>
        <v>80</v>
      </c>
      <c r="P13" s="17">
        <f>$K13*$B$11</f>
        <v>80</v>
      </c>
      <c r="Q13" s="17">
        <f>$K13*$B$11</f>
        <v>80</v>
      </c>
      <c r="R13" s="17">
        <f>$K13*$B$11</f>
        <v>80</v>
      </c>
      <c r="S13" s="17">
        <f>$K13*$B$11</f>
        <v>80</v>
      </c>
      <c r="T13" s="17">
        <f>$K13*$B$11</f>
        <v>80</v>
      </c>
    </row>
    <row r="14" spans="1:20" ht="15.6" x14ac:dyDescent="0.3">
      <c r="E14">
        <v>9</v>
      </c>
      <c r="F14" s="8">
        <f ca="1">(-0.5*$B$7*$B$15*$E14+0.5*$B$8^2*$B$15*$E14^2)/(1+$B$7*$B$15)</f>
        <v>4.4207941056078608E-2</v>
      </c>
      <c r="G14" s="8">
        <f ca="1">1/(1+$B$7*$B$15)*(1-$B$8^2*$E14^2*$B$15)</f>
        <v>0.8993041342611543</v>
      </c>
      <c r="H14" s="9">
        <f ca="1">(0.5*$B$7*$B$15*$E14 +0.5*$B$8^2*$B$15*$E14^2)/(1+$B$7*$B$15)</f>
        <v>5.5259926320098254E-2</v>
      </c>
      <c r="J14">
        <v>9</v>
      </c>
      <c r="K14" s="19">
        <v>9</v>
      </c>
      <c r="L14" s="17">
        <f>$K14*$B$11</f>
        <v>90</v>
      </c>
      <c r="M14" s="17">
        <f>$K14*$B$11</f>
        <v>90</v>
      </c>
      <c r="N14" s="17">
        <f>$K14*$B$11</f>
        <v>90</v>
      </c>
      <c r="O14" s="17">
        <f>$K14*$B$11</f>
        <v>90</v>
      </c>
      <c r="P14" s="17">
        <f>$K14*$B$11</f>
        <v>90</v>
      </c>
      <c r="Q14" s="17">
        <f>$K14*$B$11</f>
        <v>90</v>
      </c>
      <c r="R14" s="17">
        <f>$K14*$B$11</f>
        <v>90</v>
      </c>
      <c r="S14" s="17">
        <f>$K14*$B$11</f>
        <v>90</v>
      </c>
      <c r="T14" s="17">
        <f>$K14*$B$11</f>
        <v>90</v>
      </c>
    </row>
    <row r="15" spans="1:20" ht="15.6" x14ac:dyDescent="0.3">
      <c r="A15" s="3" t="s">
        <v>14</v>
      </c>
      <c r="B15" s="15">
        <f ca="1">((B6-TODAY())/366)/B16</f>
        <v>3.0737704918032786E-2</v>
      </c>
      <c r="E15">
        <v>10</v>
      </c>
      <c r="F15" s="8">
        <f ca="1">(-0.5*$B$7*$B$15*$E15+0.5*$B$8^2*$B$15*$E15^2)/(1+$B$7*$B$15)</f>
        <v>5.5259926320098254E-2</v>
      </c>
      <c r="G15" s="8">
        <f ca="1">1/(1+$B$7*$B$15)*(1-$B$8^2*$E15^2*$B$15)</f>
        <v>0.8759721653704462</v>
      </c>
      <c r="H15" s="9">
        <f ca="1">(0.5*$B$7*$B$15*$E15 +0.5*$B$8^2*$B$15*$E15^2)/(1+$B$7*$B$15)</f>
        <v>6.7539909946786755E-2</v>
      </c>
      <c r="J15">
        <v>10</v>
      </c>
      <c r="K15" s="19">
        <v>10</v>
      </c>
      <c r="L15" s="17">
        <f>$K15*$B$11</f>
        <v>100</v>
      </c>
      <c r="M15" s="17">
        <f>$K15*$B$11</f>
        <v>100</v>
      </c>
      <c r="N15" s="17">
        <f>$K15*$B$11</f>
        <v>100</v>
      </c>
      <c r="O15" s="17">
        <f>$K15*$B$11</f>
        <v>100</v>
      </c>
      <c r="P15" s="17">
        <f>$K15*$B$11</f>
        <v>100</v>
      </c>
      <c r="Q15" s="17">
        <f>$K15*$B$11</f>
        <v>100</v>
      </c>
      <c r="R15" s="17">
        <f>$K15*$B$11</f>
        <v>100</v>
      </c>
      <c r="S15" s="17">
        <f>$K15*$B$11</f>
        <v>100</v>
      </c>
      <c r="T15" s="17">
        <f>$K15*$B$11</f>
        <v>100</v>
      </c>
    </row>
    <row r="16" spans="1:20" x14ac:dyDescent="0.3">
      <c r="A16" s="3" t="s">
        <v>16</v>
      </c>
      <c r="B16" s="3">
        <v>8</v>
      </c>
      <c r="I16" s="2"/>
    </row>
    <row r="17" spans="1:14" x14ac:dyDescent="0.3">
      <c r="A17" s="3" t="s">
        <v>17</v>
      </c>
      <c r="B17" s="3">
        <v>10</v>
      </c>
      <c r="I17" s="2"/>
    </row>
    <row r="18" spans="1:14" x14ac:dyDescent="0.3">
      <c r="A18" s="3" t="s">
        <v>13</v>
      </c>
      <c r="B18" s="3"/>
      <c r="I18" s="2"/>
    </row>
    <row r="19" spans="1:14" x14ac:dyDescent="0.3">
      <c r="A19" s="3" t="s">
        <v>5</v>
      </c>
      <c r="B19" s="3">
        <f>2*B4</f>
        <v>100</v>
      </c>
      <c r="I19" s="2"/>
    </row>
    <row r="20" spans="1:14" x14ac:dyDescent="0.3">
      <c r="A20" s="3" t="s">
        <v>6</v>
      </c>
      <c r="B20" s="3">
        <v>0</v>
      </c>
    </row>
    <row r="21" spans="1:14" x14ac:dyDescent="0.3">
      <c r="E21" s="19"/>
      <c r="F21" s="19">
        <v>0</v>
      </c>
      <c r="G21" s="19">
        <v>1</v>
      </c>
      <c r="H21" s="19">
        <v>2</v>
      </c>
      <c r="I21" s="19">
        <v>3</v>
      </c>
      <c r="J21" s="19">
        <v>4</v>
      </c>
      <c r="K21" s="19">
        <v>5</v>
      </c>
      <c r="L21" s="19">
        <v>6</v>
      </c>
      <c r="M21" s="19">
        <v>7</v>
      </c>
      <c r="N21" s="19">
        <v>8</v>
      </c>
    </row>
    <row r="22" spans="1:14" x14ac:dyDescent="0.3">
      <c r="E22" s="19">
        <f>0</f>
        <v>0</v>
      </c>
      <c r="F22" s="10">
        <f ca="1">G22*EXP(-$B$15*$B$7)</f>
        <v>49.510607515243741</v>
      </c>
      <c r="G22" s="10">
        <f ca="1">H22*EXP(-$B$15*$B$7)</f>
        <v>49.571518650705315</v>
      </c>
      <c r="H22" s="10">
        <f ca="1">I22*EXP(-$B$15*$B$7)</f>
        <v>49.632504722965471</v>
      </c>
      <c r="I22" s="10">
        <f ca="1">J22*EXP(-$B$15*$B$7)</f>
        <v>49.693565824216286</v>
      </c>
      <c r="J22" s="10">
        <f ca="1">K22*EXP(-$B$15*$B$7)</f>
        <v>49.754702046763249</v>
      </c>
      <c r="K22" s="10">
        <f ca="1">L22*EXP(-$B$15*$B$7)</f>
        <v>49.815913483025419</v>
      </c>
      <c r="L22" s="10">
        <f ca="1">M22*EXP(-$B$15*$B$7)</f>
        <v>49.877200225535539</v>
      </c>
      <c r="M22" s="10">
        <f ca="1">N22*EXP(-$B$15*$B$7)</f>
        <v>49.938562366940211</v>
      </c>
      <c r="N22" s="11">
        <f>MAX($B$5-$T5,0)</f>
        <v>50</v>
      </c>
    </row>
    <row r="23" spans="1:14" ht="15.6" x14ac:dyDescent="0.3">
      <c r="E23" s="19">
        <v>1</v>
      </c>
      <c r="F23" s="13">
        <f t="shared" ref="F23:L31" ca="1" si="0">MAX(MAX($B$5-$T6,0),MMULT($F6:$H6,G22:G24))</f>
        <v>40</v>
      </c>
      <c r="G23" s="13">
        <f t="shared" ca="1" si="0"/>
        <v>40</v>
      </c>
      <c r="H23" s="13">
        <f t="shared" ca="1" si="0"/>
        <v>40</v>
      </c>
      <c r="I23" s="13">
        <f t="shared" ca="1" si="0"/>
        <v>40</v>
      </c>
      <c r="J23" s="13">
        <f t="shared" ca="1" si="0"/>
        <v>40</v>
      </c>
      <c r="K23" s="13">
        <f ca="1">MAX(MAX($B$5-$T6,0),MMULT($F6:$H6,L22:L24))</f>
        <v>40</v>
      </c>
      <c r="L23" s="13">
        <f t="shared" ca="1" si="0"/>
        <v>40</v>
      </c>
      <c r="M23" s="13">
        <f ca="1">MAX(MAX($B$5-$T6,0),MMULT($F6:$H6,N22:N24))</f>
        <v>40</v>
      </c>
      <c r="N23" s="11">
        <f t="shared" ref="N23:N32" si="1">MAX($B$5-$T6,0)</f>
        <v>40</v>
      </c>
    </row>
    <row r="24" spans="1:14" ht="15.6" x14ac:dyDescent="0.3">
      <c r="E24" s="19">
        <v>2</v>
      </c>
      <c r="F24" s="13">
        <f t="shared" ca="1" si="0"/>
        <v>30</v>
      </c>
      <c r="G24" s="13">
        <f t="shared" ca="1" si="0"/>
        <v>30</v>
      </c>
      <c r="H24" s="13">
        <f t="shared" ca="1" si="0"/>
        <v>30</v>
      </c>
      <c r="I24" s="13">
        <f t="shared" ca="1" si="0"/>
        <v>30</v>
      </c>
      <c r="J24" s="13">
        <f t="shared" ca="1" si="0"/>
        <v>30</v>
      </c>
      <c r="K24" s="13">
        <f t="shared" ca="1" si="0"/>
        <v>30</v>
      </c>
      <c r="L24" s="13">
        <f t="shared" ca="1" si="0"/>
        <v>30</v>
      </c>
      <c r="M24" s="13">
        <f t="shared" ref="M24:M31" ca="1" si="2">MAX(MAX($B$5-$T7,0),MMULT($F7:$H7,N23:N25))</f>
        <v>30</v>
      </c>
      <c r="N24" s="11">
        <f t="shared" si="1"/>
        <v>30</v>
      </c>
    </row>
    <row r="25" spans="1:14" ht="15.6" x14ac:dyDescent="0.3">
      <c r="A25" s="6" t="s">
        <v>23</v>
      </c>
      <c r="E25" s="19">
        <v>3</v>
      </c>
      <c r="F25" s="13">
        <f t="shared" ca="1" si="0"/>
        <v>20</v>
      </c>
      <c r="G25" s="13">
        <f t="shared" ca="1" si="0"/>
        <v>20</v>
      </c>
      <c r="H25" s="13">
        <f t="shared" ca="1" si="0"/>
        <v>20</v>
      </c>
      <c r="I25" s="13">
        <f t="shared" ca="1" si="0"/>
        <v>20</v>
      </c>
      <c r="J25" s="13">
        <f t="shared" ca="1" si="0"/>
        <v>20</v>
      </c>
      <c r="K25" s="13">
        <f t="shared" ca="1" si="0"/>
        <v>20</v>
      </c>
      <c r="L25" s="13">
        <f t="shared" ca="1" si="0"/>
        <v>20</v>
      </c>
      <c r="M25" s="13">
        <f t="shared" ca="1" si="2"/>
        <v>20</v>
      </c>
      <c r="N25" s="11">
        <f t="shared" si="1"/>
        <v>20</v>
      </c>
    </row>
    <row r="26" spans="1:14" ht="15.6" x14ac:dyDescent="0.3">
      <c r="A26" s="12" t="s">
        <v>24</v>
      </c>
      <c r="E26" s="19">
        <v>4</v>
      </c>
      <c r="F26" s="13">
        <f t="shared" ca="1" si="0"/>
        <v>10</v>
      </c>
      <c r="G26" s="13">
        <f t="shared" ca="1" si="0"/>
        <v>10</v>
      </c>
      <c r="H26" s="13">
        <f t="shared" ca="1" si="0"/>
        <v>10</v>
      </c>
      <c r="I26" s="13">
        <f t="shared" ca="1" si="0"/>
        <v>10</v>
      </c>
      <c r="J26" s="13">
        <f t="shared" ca="1" si="0"/>
        <v>10</v>
      </c>
      <c r="K26" s="13">
        <f t="shared" ca="1" si="0"/>
        <v>10</v>
      </c>
      <c r="L26" s="13">
        <f t="shared" ca="1" si="0"/>
        <v>10</v>
      </c>
      <c r="M26" s="13">
        <f t="shared" ca="1" si="2"/>
        <v>10</v>
      </c>
      <c r="N26" s="11">
        <f t="shared" si="1"/>
        <v>10</v>
      </c>
    </row>
    <row r="27" spans="1:14" ht="15.6" x14ac:dyDescent="0.3">
      <c r="E27" s="19">
        <v>5</v>
      </c>
      <c r="F27" s="18">
        <f t="shared" ca="1" si="0"/>
        <v>0.88138993862342063</v>
      </c>
      <c r="G27" s="13">
        <f t="shared" ca="1" si="0"/>
        <v>0.78281387039019679</v>
      </c>
      <c r="H27" s="13">
        <f t="shared" ca="1" si="0"/>
        <v>0.68119946865265935</v>
      </c>
      <c r="I27" s="13">
        <f t="shared" ca="1" si="0"/>
        <v>0.57641792230637334</v>
      </c>
      <c r="J27" s="13">
        <f t="shared" ca="1" si="0"/>
        <v>0.46833369453745838</v>
      </c>
      <c r="K27" s="13">
        <f t="shared" ca="1" si="0"/>
        <v>0.35680411187138616</v>
      </c>
      <c r="L27" s="13">
        <f t="shared" ca="1" si="0"/>
        <v>0.24167892458910484</v>
      </c>
      <c r="M27" s="13">
        <f t="shared" ca="1" si="2"/>
        <v>0.12279983626688501</v>
      </c>
      <c r="N27" s="11">
        <f t="shared" si="1"/>
        <v>0</v>
      </c>
    </row>
    <row r="28" spans="1:14" ht="15.6" x14ac:dyDescent="0.3">
      <c r="E28" s="19">
        <v>6</v>
      </c>
      <c r="F28" s="13">
        <f t="shared" ca="1" si="0"/>
        <v>5.4362107183588353E-2</v>
      </c>
      <c r="G28" s="13">
        <f t="shared" ca="1" si="0"/>
        <v>4.1795924093360734E-2</v>
      </c>
      <c r="H28" s="13">
        <f t="shared" ca="1" si="0"/>
        <v>3.0612044438028105E-2</v>
      </c>
      <c r="I28" s="13">
        <f t="shared" ca="1" si="0"/>
        <v>2.0931459197198531E-2</v>
      </c>
      <c r="J28" s="13">
        <f t="shared" ca="1" si="0"/>
        <v>1.2884369186244629E-2</v>
      </c>
      <c r="K28" s="13">
        <f t="shared" ca="1" si="0"/>
        <v>6.6109150929443746E-3</v>
      </c>
      <c r="L28" s="13">
        <f t="shared" ca="1" si="0"/>
        <v>2.2619699680760655E-3</v>
      </c>
      <c r="M28" s="13">
        <f t="shared" ca="1" si="2"/>
        <v>0</v>
      </c>
      <c r="N28" s="11">
        <f t="shared" si="1"/>
        <v>0</v>
      </c>
    </row>
    <row r="29" spans="1:14" ht="15.6" x14ac:dyDescent="0.3">
      <c r="E29" s="19">
        <v>7</v>
      </c>
      <c r="F29" s="13">
        <f t="shared" ca="1" si="0"/>
        <v>2.7472074628898517E-3</v>
      </c>
      <c r="G29" s="13">
        <f t="shared" ca="1" si="0"/>
        <v>1.7763285115914762E-3</v>
      </c>
      <c r="H29" s="13">
        <f t="shared" ca="1" si="0"/>
        <v>1.0504577972862662E-3</v>
      </c>
      <c r="I29" s="13">
        <f t="shared" ca="1" si="0"/>
        <v>5.4373349918847671E-4</v>
      </c>
      <c r="J29" s="13">
        <f t="shared" ca="1" si="0"/>
        <v>2.2523209917318736E-4</v>
      </c>
      <c r="K29" s="13">
        <f t="shared" ca="1" si="0"/>
        <v>5.8331603761273901E-5</v>
      </c>
      <c r="L29" s="13">
        <f t="shared" ca="1" si="0"/>
        <v>0</v>
      </c>
      <c r="M29" s="13">
        <f t="shared" ca="1" si="2"/>
        <v>0</v>
      </c>
      <c r="N29" s="11">
        <f t="shared" si="1"/>
        <v>0</v>
      </c>
    </row>
    <row r="30" spans="1:14" ht="15.6" x14ac:dyDescent="0.3">
      <c r="E30" s="19">
        <v>8</v>
      </c>
      <c r="F30" s="13">
        <f t="shared" ca="1" si="0"/>
        <v>1.1771291784433233E-4</v>
      </c>
      <c r="G30" s="13">
        <f t="shared" ca="1" si="0"/>
        <v>6.1468296177687222E-5</v>
      </c>
      <c r="H30" s="13">
        <f t="shared" ca="1" si="0"/>
        <v>2.7524107676156151E-5</v>
      </c>
      <c r="I30" s="13">
        <f t="shared" ca="1" si="0"/>
        <v>9.5899489007541425E-6</v>
      </c>
      <c r="J30" s="13">
        <f t="shared" ca="1" si="0"/>
        <v>2.0056711894993896E-6</v>
      </c>
      <c r="K30" s="13">
        <f t="shared" ca="1" si="0"/>
        <v>0</v>
      </c>
      <c r="L30" s="13">
        <f t="shared" ca="1" si="0"/>
        <v>0</v>
      </c>
      <c r="M30" s="13">
        <f t="shared" ca="1" si="2"/>
        <v>0</v>
      </c>
      <c r="N30" s="11">
        <f t="shared" si="1"/>
        <v>0</v>
      </c>
    </row>
    <row r="31" spans="1:14" ht="15.6" x14ac:dyDescent="0.3">
      <c r="E31" s="19">
        <v>9</v>
      </c>
      <c r="F31" s="13">
        <f t="shared" ca="1" si="0"/>
        <v>4.2190041606120944E-6</v>
      </c>
      <c r="G31" s="13">
        <f t="shared" ca="1" si="0"/>
        <v>1.6697547461015587E-6</v>
      </c>
      <c r="H31" s="13">
        <f t="shared" ca="1" si="0"/>
        <v>5.0369013004153048E-7</v>
      </c>
      <c r="I31" s="13">
        <f t="shared" ca="1" si="0"/>
        <v>8.8666593723264084E-8</v>
      </c>
      <c r="J31" s="13">
        <f t="shared" ca="1" si="0"/>
        <v>0</v>
      </c>
      <c r="K31" s="13">
        <f t="shared" ca="1" si="0"/>
        <v>0</v>
      </c>
      <c r="L31" s="13">
        <f t="shared" ca="1" si="0"/>
        <v>0</v>
      </c>
      <c r="M31" s="13">
        <f t="shared" ca="1" si="2"/>
        <v>0</v>
      </c>
      <c r="N31" s="11">
        <f t="shared" si="1"/>
        <v>0</v>
      </c>
    </row>
    <row r="32" spans="1:14" x14ac:dyDescent="0.3">
      <c r="E32" s="19">
        <v>10</v>
      </c>
      <c r="F32" s="10">
        <f ca="1">G32*EXP(-$B$15*$B$7)</f>
        <v>0</v>
      </c>
      <c r="G32" s="10">
        <f ca="1">H32*EXP(-$B$15*$B$7)</f>
        <v>0</v>
      </c>
      <c r="H32" s="10">
        <f ca="1">I32*EXP(-$B$15*$B$7)</f>
        <v>0</v>
      </c>
      <c r="I32" s="10">
        <f ca="1">J32*EXP(-$B$15*$B$7)</f>
        <v>0</v>
      </c>
      <c r="J32" s="10">
        <f ca="1">K32*EXP(-$B$15*$B$7)</f>
        <v>0</v>
      </c>
      <c r="K32" s="10">
        <f ca="1">L32*EXP(-$B$15*$B$7)</f>
        <v>0</v>
      </c>
      <c r="L32" s="10">
        <f ca="1">M32*EXP(-$B$15*$B$7)</f>
        <v>0</v>
      </c>
      <c r="M32" s="10">
        <f ca="1">N32*EXP(-$B$15*$B$7)</f>
        <v>0</v>
      </c>
      <c r="N32" s="11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3A52-5410-49B1-BDAD-111634B7DA33}">
  <dimension ref="A6:J64"/>
  <sheetViews>
    <sheetView tabSelected="1" workbookViewId="0">
      <selection activeCell="B20" sqref="B20"/>
    </sheetView>
  </sheetViews>
  <sheetFormatPr defaultRowHeight="14.4" x14ac:dyDescent="0.3"/>
  <cols>
    <col min="1" max="2" width="24.33203125" bestFit="1" customWidth="1"/>
    <col min="6" max="8" width="15.33203125" bestFit="1" customWidth="1"/>
    <col min="9" max="9" width="12.6640625" bestFit="1" customWidth="1"/>
  </cols>
  <sheetData>
    <row r="6" spans="1:9" x14ac:dyDescent="0.3">
      <c r="A6" s="3" t="s">
        <v>0</v>
      </c>
      <c r="B6" s="3">
        <v>50</v>
      </c>
      <c r="F6">
        <v>0</v>
      </c>
      <c r="G6">
        <v>1</v>
      </c>
      <c r="H6">
        <v>2</v>
      </c>
      <c r="I6">
        <v>3</v>
      </c>
    </row>
    <row r="7" spans="1:9" ht="15.6" x14ac:dyDescent="0.3">
      <c r="A7" s="3" t="s">
        <v>1</v>
      </c>
      <c r="B7" s="3">
        <v>50</v>
      </c>
      <c r="E7">
        <v>0</v>
      </c>
      <c r="F7" s="13">
        <f>$B$17+$E7*$B$19</f>
        <v>0</v>
      </c>
      <c r="G7" s="13">
        <f>$B$17+$E7*$B$19</f>
        <v>0</v>
      </c>
      <c r="H7" s="13">
        <f>$B$17+$E7*$B$19</f>
        <v>0</v>
      </c>
      <c r="I7" s="13">
        <f>$B$17+$E7*$B$19</f>
        <v>0</v>
      </c>
    </row>
    <row r="8" spans="1:9" ht="15.6" x14ac:dyDescent="0.3">
      <c r="A8" s="3" t="s">
        <v>2</v>
      </c>
      <c r="B8" s="4">
        <f ca="1">TODAY()+90</f>
        <v>45811</v>
      </c>
      <c r="E8">
        <v>1</v>
      </c>
      <c r="F8" s="13">
        <f>$B$17+$E8*$B$19</f>
        <v>16.666666666666668</v>
      </c>
      <c r="G8" s="13">
        <f>$B$17+$E8*$B$19</f>
        <v>16.666666666666668</v>
      </c>
      <c r="H8" s="13">
        <f>$B$17+$E8*$B$19</f>
        <v>16.666666666666668</v>
      </c>
      <c r="I8" s="13">
        <f>$B$17+$E8*$B$19</f>
        <v>16.666666666666668</v>
      </c>
    </row>
    <row r="9" spans="1:9" ht="15.6" x14ac:dyDescent="0.3">
      <c r="A9" s="3" t="s">
        <v>9</v>
      </c>
      <c r="B9" s="3">
        <v>0.04</v>
      </c>
      <c r="E9">
        <v>2</v>
      </c>
      <c r="F9" s="13">
        <f>$B$17+$E9*$B$19</f>
        <v>33.333333333333336</v>
      </c>
      <c r="G9" s="13">
        <f>$B$17+$E9*$B$19</f>
        <v>33.333333333333336</v>
      </c>
      <c r="H9" s="13">
        <f>$B$17+$E9*$B$19</f>
        <v>33.333333333333336</v>
      </c>
      <c r="I9" s="13">
        <f>$B$17+$E9*$B$19</f>
        <v>33.333333333333336</v>
      </c>
    </row>
    <row r="10" spans="1:9" ht="15.6" x14ac:dyDescent="0.3">
      <c r="A10" s="3" t="s">
        <v>10</v>
      </c>
      <c r="B10" s="3">
        <v>0.4</v>
      </c>
      <c r="E10">
        <v>3</v>
      </c>
      <c r="F10" s="13">
        <f>$B$17+$E10*$B$19</f>
        <v>50</v>
      </c>
      <c r="G10" s="13">
        <f>$B$17+$E10*$B$19</f>
        <v>50</v>
      </c>
      <c r="H10" s="13">
        <f>$B$17+$E10*$B$19</f>
        <v>50</v>
      </c>
      <c r="I10" s="13">
        <f>$B$17+$E10*$B$19</f>
        <v>50</v>
      </c>
    </row>
    <row r="11" spans="1:9" ht="15.6" x14ac:dyDescent="0.3">
      <c r="A11" s="3" t="s">
        <v>11</v>
      </c>
      <c r="B11" s="3">
        <v>0</v>
      </c>
      <c r="E11">
        <v>4</v>
      </c>
      <c r="F11" s="13">
        <f>$B$17+$E11*$B$19</f>
        <v>66.666666666666671</v>
      </c>
      <c r="G11" s="13">
        <f>$B$17+$E11*$B$19</f>
        <v>66.666666666666671</v>
      </c>
      <c r="H11" s="13">
        <f>$B$17+$E11*$B$19</f>
        <v>66.666666666666671</v>
      </c>
      <c r="I11" s="13">
        <f>$B$17+$E11*$B$19</f>
        <v>66.666666666666671</v>
      </c>
    </row>
    <row r="12" spans="1:9" ht="15.6" x14ac:dyDescent="0.3">
      <c r="A12" s="3" t="s">
        <v>12</v>
      </c>
      <c r="B12" s="3"/>
      <c r="E12">
        <v>5</v>
      </c>
      <c r="F12" s="13">
        <f>$B$17+$E12*$B$19</f>
        <v>83.333333333333343</v>
      </c>
      <c r="G12" s="13">
        <f>$B$17+$E12*$B$19</f>
        <v>83.333333333333343</v>
      </c>
      <c r="H12" s="13">
        <f>$B$17+$E12*$B$19</f>
        <v>83.333333333333343</v>
      </c>
      <c r="I12" s="13">
        <f>$B$17+$E12*$B$19</f>
        <v>83.333333333333343</v>
      </c>
    </row>
    <row r="13" spans="1:9" ht="15.6" x14ac:dyDescent="0.3">
      <c r="A13" s="3" t="s">
        <v>3</v>
      </c>
      <c r="B13" s="3">
        <v>3</v>
      </c>
      <c r="E13">
        <v>6</v>
      </c>
      <c r="F13" s="13">
        <f>$B$17+$E13*$B$19</f>
        <v>100</v>
      </c>
      <c r="G13" s="13">
        <f>$B$17+$E13*$B$19</f>
        <v>100</v>
      </c>
      <c r="H13" s="13">
        <f>$B$17+$E13*$B$19</f>
        <v>100</v>
      </c>
      <c r="I13" s="13">
        <f>$B$17+$E13*$B$19</f>
        <v>100</v>
      </c>
    </row>
    <row r="14" spans="1:9" x14ac:dyDescent="0.3">
      <c r="A14" s="3" t="s">
        <v>4</v>
      </c>
      <c r="B14" s="3">
        <v>6</v>
      </c>
    </row>
    <row r="16" spans="1:9" x14ac:dyDescent="0.3">
      <c r="A16" s="3" t="s">
        <v>5</v>
      </c>
      <c r="B16" s="3">
        <f>5*B6*B10</f>
        <v>100</v>
      </c>
    </row>
    <row r="17" spans="1:9" x14ac:dyDescent="0.3">
      <c r="A17" s="3" t="s">
        <v>6</v>
      </c>
      <c r="B17" s="3">
        <v>0</v>
      </c>
    </row>
    <row r="18" spans="1:9" x14ac:dyDescent="0.3">
      <c r="A18" s="3" t="s">
        <v>28</v>
      </c>
      <c r="B18" s="3">
        <f>B16-B17</f>
        <v>100</v>
      </c>
      <c r="F18">
        <v>0</v>
      </c>
      <c r="G18">
        <v>1</v>
      </c>
      <c r="H18">
        <v>2</v>
      </c>
      <c r="I18">
        <v>3</v>
      </c>
    </row>
    <row r="19" spans="1:9" ht="15.6" x14ac:dyDescent="0.3">
      <c r="A19" s="3" t="s">
        <v>8</v>
      </c>
      <c r="B19" s="3">
        <f>(B16-B17)/B14</f>
        <v>16.666666666666668</v>
      </c>
      <c r="E19">
        <v>0</v>
      </c>
      <c r="F19" s="6">
        <f ca="1">G19*EXP(-$B$9*$B$20)</f>
        <v>49.509273315187706</v>
      </c>
      <c r="G19" s="6">
        <f ca="1">H19*EXP(-$B$9*$B$20)</f>
        <v>49.672311389766946</v>
      </c>
      <c r="H19" s="6">
        <f ca="1">I19*EXP(-$B$9*$B$20)</f>
        <v>49.835886362021768</v>
      </c>
      <c r="I19" s="16">
        <f>MAX($B$7-I7,0)</f>
        <v>50</v>
      </c>
    </row>
    <row r="20" spans="1:9" ht="15.6" x14ac:dyDescent="0.3">
      <c r="A20" s="3" t="s">
        <v>7</v>
      </c>
      <c r="B20" s="5">
        <f ca="1">((B8-TODAY())/365)/B13</f>
        <v>8.2191780821917804E-2</v>
      </c>
      <c r="E20">
        <v>1</v>
      </c>
      <c r="I20" s="16">
        <f>MAX($B$7-I8,0)</f>
        <v>33.333333333333329</v>
      </c>
    </row>
    <row r="21" spans="1:9" ht="15.6" x14ac:dyDescent="0.3">
      <c r="A21" s="3" t="s">
        <v>13</v>
      </c>
      <c r="B21" s="3"/>
      <c r="E21">
        <v>2</v>
      </c>
      <c r="I21" s="16">
        <f>MAX($B$7-I9,0)</f>
        <v>16.666666666666664</v>
      </c>
    </row>
    <row r="22" spans="1:9" ht="15.6" x14ac:dyDescent="0.3">
      <c r="E22">
        <v>3</v>
      </c>
      <c r="F22" s="12"/>
      <c r="I22" s="16">
        <f>MAX($B$7-I10,0)</f>
        <v>0</v>
      </c>
    </row>
    <row r="23" spans="1:9" ht="15.6" x14ac:dyDescent="0.3">
      <c r="E23">
        <v>4</v>
      </c>
      <c r="I23" s="16">
        <f>MAX($B$7-I11,0)</f>
        <v>0</v>
      </c>
    </row>
    <row r="24" spans="1:9" ht="15.6" x14ac:dyDescent="0.3">
      <c r="E24">
        <v>5</v>
      </c>
      <c r="I24" s="16">
        <f>MAX($B$7-I12,0)</f>
        <v>0</v>
      </c>
    </row>
    <row r="25" spans="1:9" ht="15.6" x14ac:dyDescent="0.3">
      <c r="E25">
        <v>6</v>
      </c>
      <c r="F25" s="6">
        <f ca="1">G25*EXP(-$B$9*$B$20)</f>
        <v>0</v>
      </c>
      <c r="G25" s="6">
        <f ca="1">H25*EXP(-$B$9*$B$20)</f>
        <v>0</v>
      </c>
      <c r="H25" s="6">
        <f ca="1">I25*EXP(-$B$9*$B$20)</f>
        <v>0</v>
      </c>
      <c r="I25" s="16">
        <f>MAX($B$7-I13,0)</f>
        <v>0</v>
      </c>
    </row>
    <row r="30" spans="1:9" x14ac:dyDescent="0.3">
      <c r="F30" t="s">
        <v>18</v>
      </c>
      <c r="G30" t="s">
        <v>29</v>
      </c>
      <c r="H30" t="s">
        <v>30</v>
      </c>
    </row>
    <row r="31" spans="1:9" ht="15.6" x14ac:dyDescent="0.3">
      <c r="E31">
        <v>0</v>
      </c>
      <c r="F31" s="7">
        <f ca="1">0.5*($B$9)*E31*$B$20-0.5*$B$10^2*E31^2*$B$20</f>
        <v>0</v>
      </c>
      <c r="G31" s="7">
        <f ca="1">1+$B$10^2*E31^2*$B$20+$B$9*$B$20</f>
        <v>1.0032876712328767</v>
      </c>
      <c r="H31">
        <f ca="1">-0.5*($B$9)*E31*$B$20-0.5*$B$10^2*E31^2*$B$20</f>
        <v>0</v>
      </c>
    </row>
    <row r="32" spans="1:9" ht="15.6" x14ac:dyDescent="0.3">
      <c r="E32">
        <v>1</v>
      </c>
      <c r="F32" s="7">
        <f ca="1">0.5*($B$9)*E32*$B$20-0.5*$B$10^2*E32^2*$B$20</f>
        <v>-4.9315068493150701E-3</v>
      </c>
      <c r="G32" s="7">
        <f ca="1">1+$B$10^2*E32^2*$B$20+$B$9*$B$20</f>
        <v>1.0164383561643835</v>
      </c>
      <c r="H32">
        <f ca="1">-0.5*($B$9)*E32*$B$20-0.5*$B$10^2*E32^2*$B$20</f>
        <v>-8.2191780821917818E-3</v>
      </c>
    </row>
    <row r="33" spans="5:10" ht="15.6" x14ac:dyDescent="0.3">
      <c r="E33">
        <v>2</v>
      </c>
      <c r="F33" s="7">
        <f ca="1">0.5*($B$9)*E33*$B$20-0.5*$B$10^2*E33^2*$B$20</f>
        <v>-2.301369863013699E-2</v>
      </c>
      <c r="G33" s="7">
        <f ca="1">1+$B$10^2*E33^2*$B$20+$B$9*$B$20</f>
        <v>1.055890410958904</v>
      </c>
      <c r="H33">
        <f ca="1">-0.5*($B$9)*E33*$B$20-0.5*$B$10^2*E33^2*$B$20</f>
        <v>-2.9589041095890417E-2</v>
      </c>
    </row>
    <row r="34" spans="5:10" ht="15.6" x14ac:dyDescent="0.3">
      <c r="E34">
        <v>3</v>
      </c>
      <c r="F34" s="7">
        <f ca="1">0.5*($B$9)*E34*$B$20-0.5*$B$10^2*E34^2*$B$20</f>
        <v>-5.4246575342465769E-2</v>
      </c>
      <c r="G34" s="7">
        <f ca="1">1+$B$10^2*E34^2*$B$20+$B$9*$B$20</f>
        <v>1.1216438356164384</v>
      </c>
      <c r="H34">
        <f ca="1">-0.5*($B$9)*E34*$B$20-0.5*$B$10^2*E34^2*$B$20</f>
        <v>-6.4109589041095899E-2</v>
      </c>
    </row>
    <row r="35" spans="5:10" ht="15.6" x14ac:dyDescent="0.3">
      <c r="E35">
        <v>4</v>
      </c>
      <c r="F35" s="7">
        <f ca="1">0.5*($B$9)*E35*$B$20-0.5*$B$10^2*E35^2*$B$20</f>
        <v>-9.8630136986301395E-2</v>
      </c>
      <c r="G35" s="7">
        <f ca="1">1+$B$10^2*E35^2*$B$20+$B$9*$B$20</f>
        <v>1.2136986301369863</v>
      </c>
      <c r="H35">
        <f ca="1">-0.5*($B$9)*E35*$B$20-0.5*$B$10^2*E35^2*$B$20</f>
        <v>-0.11178082191780823</v>
      </c>
    </row>
    <row r="36" spans="5:10" ht="15.6" x14ac:dyDescent="0.3">
      <c r="E36">
        <v>5</v>
      </c>
      <c r="F36" s="7">
        <f ca="1">0.5*($B$9)*E36*$B$20-0.5*$B$10^2*E36^2*$B$20</f>
        <v>-0.15616438356164386</v>
      </c>
      <c r="G36" s="7">
        <f ca="1">1+$B$10^2*E36^2*$B$20+$B$9*$B$20</f>
        <v>1.3320547945205479</v>
      </c>
      <c r="H36">
        <f ca="1">-0.5*($B$9)*E36*$B$20-0.5*$B$10^2*E36^2*$B$20</f>
        <v>-0.17260273972602741</v>
      </c>
    </row>
    <row r="37" spans="5:10" ht="15.6" x14ac:dyDescent="0.3">
      <c r="E37">
        <v>6</v>
      </c>
      <c r="F37" s="7">
        <f ca="1">0.5*($B$9)*E37*$B$20-0.5*$B$10^2*E37^2*$B$20</f>
        <v>-0.22684931506849321</v>
      </c>
      <c r="G37" s="7">
        <f ca="1">1+$B$10^2*E37^2*$B$20+$B$9*$B$20</f>
        <v>1.4767123287671233</v>
      </c>
      <c r="H37">
        <f ca="1">-0.5*($B$9)*E37*$B$20-0.5*$B$10^2*E37^2*$B$20</f>
        <v>-0.24657534246575347</v>
      </c>
    </row>
    <row r="41" spans="5:10" x14ac:dyDescent="0.3">
      <c r="F41">
        <v>1</v>
      </c>
      <c r="G41">
        <v>2</v>
      </c>
      <c r="H41">
        <v>3</v>
      </c>
      <c r="I41">
        <v>4</v>
      </c>
      <c r="J41">
        <v>5</v>
      </c>
    </row>
    <row r="42" spans="5:10" x14ac:dyDescent="0.3">
      <c r="E42">
        <v>1</v>
      </c>
      <c r="F42">
        <f ca="1">G32</f>
        <v>1.0164383561643835</v>
      </c>
      <c r="G42">
        <f ca="1">H32</f>
        <v>-8.2191780821917818E-3</v>
      </c>
      <c r="H42">
        <v>0</v>
      </c>
      <c r="I42">
        <v>0</v>
      </c>
      <c r="J42">
        <v>0</v>
      </c>
    </row>
    <row r="43" spans="5:10" x14ac:dyDescent="0.3">
      <c r="E43">
        <v>2</v>
      </c>
      <c r="F43">
        <f ca="1">F33</f>
        <v>-2.301369863013699E-2</v>
      </c>
      <c r="G43">
        <f t="shared" ref="G43:H43" ca="1" si="0">G33</f>
        <v>1.055890410958904</v>
      </c>
      <c r="H43">
        <f t="shared" ca="1" si="0"/>
        <v>-2.9589041095890417E-2</v>
      </c>
      <c r="I43">
        <v>0</v>
      </c>
      <c r="J43">
        <v>0</v>
      </c>
    </row>
    <row r="44" spans="5:10" x14ac:dyDescent="0.3">
      <c r="E44">
        <v>3</v>
      </c>
      <c r="F44">
        <v>0</v>
      </c>
      <c r="G44">
        <f ca="1">F34</f>
        <v>-5.4246575342465769E-2</v>
      </c>
      <c r="H44">
        <f t="shared" ref="H44:I44" ca="1" si="1">G34</f>
        <v>1.1216438356164384</v>
      </c>
      <c r="I44">
        <f t="shared" ca="1" si="1"/>
        <v>-6.4109589041095899E-2</v>
      </c>
      <c r="J44">
        <v>0</v>
      </c>
    </row>
    <row r="45" spans="5:10" x14ac:dyDescent="0.3">
      <c r="E45">
        <v>4</v>
      </c>
      <c r="F45">
        <v>0</v>
      </c>
      <c r="G45">
        <v>0</v>
      </c>
      <c r="H45">
        <f ca="1">F35</f>
        <v>-9.8630136986301395E-2</v>
      </c>
      <c r="I45">
        <f ca="1">G35</f>
        <v>1.2136986301369863</v>
      </c>
      <c r="J45">
        <f ca="1">H35</f>
        <v>-0.11178082191780823</v>
      </c>
    </row>
    <row r="46" spans="5:10" x14ac:dyDescent="0.3">
      <c r="E46">
        <v>5</v>
      </c>
      <c r="F46">
        <v>0</v>
      </c>
      <c r="G46">
        <v>0</v>
      </c>
      <c r="H46">
        <v>0</v>
      </c>
      <c r="I46">
        <f ca="1">F36</f>
        <v>-0.15616438356164386</v>
      </c>
      <c r="J46">
        <f ca="1">G36</f>
        <v>1.3320547945205479</v>
      </c>
    </row>
    <row r="49" spans="5:9" x14ac:dyDescent="0.3">
      <c r="F49">
        <v>0</v>
      </c>
      <c r="G49">
        <v>1</v>
      </c>
      <c r="H49">
        <v>2</v>
      </c>
    </row>
    <row r="50" spans="5:9" ht="15.6" x14ac:dyDescent="0.3">
      <c r="E50">
        <v>0</v>
      </c>
      <c r="F50" s="7">
        <f ca="1">F19*$F$32</f>
        <v>-0.24415532045846</v>
      </c>
      <c r="G50" s="7">
        <f t="shared" ref="G50:H50" ca="1" si="2">G19*$F$32</f>
        <v>-0.24495934383994666</v>
      </c>
      <c r="H50" s="7">
        <f t="shared" ca="1" si="2"/>
        <v>-0.24576601493599784</v>
      </c>
    </row>
    <row r="51" spans="5:9" ht="15.6" x14ac:dyDescent="0.3">
      <c r="E51">
        <v>1</v>
      </c>
      <c r="F51" s="7"/>
      <c r="G51" s="7"/>
      <c r="H51" s="7"/>
    </row>
    <row r="52" spans="5:9" ht="15.6" x14ac:dyDescent="0.3">
      <c r="E52">
        <v>2</v>
      </c>
      <c r="F52" s="7"/>
      <c r="G52" s="7"/>
      <c r="H52" s="7"/>
    </row>
    <row r="53" spans="5:9" ht="15.6" x14ac:dyDescent="0.3">
      <c r="E53">
        <v>3</v>
      </c>
      <c r="F53" s="7"/>
      <c r="G53" s="7"/>
      <c r="H53" s="7"/>
    </row>
    <row r="54" spans="5:9" x14ac:dyDescent="0.3">
      <c r="E54">
        <v>4</v>
      </c>
      <c r="F54">
        <f ca="1">F25*$H$36</f>
        <v>0</v>
      </c>
      <c r="G54">
        <f t="shared" ref="G54:H54" ca="1" si="3">G25*$H$36</f>
        <v>0</v>
      </c>
      <c r="H54">
        <f t="shared" ca="1" si="3"/>
        <v>0</v>
      </c>
    </row>
    <row r="55" spans="5:9" ht="15.6" x14ac:dyDescent="0.3">
      <c r="E55">
        <v>5</v>
      </c>
      <c r="F55" s="7"/>
      <c r="G55" s="7"/>
      <c r="H55" s="7"/>
    </row>
    <row r="58" spans="5:9" x14ac:dyDescent="0.3">
      <c r="F58">
        <v>0</v>
      </c>
      <c r="G58">
        <v>1</v>
      </c>
      <c r="H58">
        <v>2</v>
      </c>
      <c r="I58">
        <v>3</v>
      </c>
    </row>
    <row r="59" spans="5:9" x14ac:dyDescent="0.3">
      <c r="E59">
        <v>1</v>
      </c>
      <c r="F59" s="1">
        <f t="array" aca="1" ref="F59:F63" ca="1">MMULT(MINVERSE($F$42:$J$46),(G59:G63-F50:F54))</f>
        <v>32.845423210623657</v>
      </c>
      <c r="G59" s="1">
        <f t="array" aca="1" ref="G59:G63" ca="1">MMULT(MINVERSE($F$42:$J$46),(H59:H63-G50:G54))</f>
        <v>33.007018572098829</v>
      </c>
      <c r="H59" s="1">
        <f t="array" aca="1" ref="H59:H63" ca="1">MMULT(MINVERSE($F$42:$J$46),(I59:I63-H50:H54))</f>
        <v>33.169706310066481</v>
      </c>
      <c r="I59" s="1">
        <f>I20</f>
        <v>33.333333333333329</v>
      </c>
    </row>
    <row r="60" spans="5:9" x14ac:dyDescent="0.3">
      <c r="E60">
        <v>2</v>
      </c>
      <c r="F60" s="1">
        <f ca="1"/>
        <v>16.324513452655751</v>
      </c>
      <c r="G60" s="1">
        <f ca="1"/>
        <v>16.416975524273418</v>
      </c>
      <c r="H60" s="1">
        <f ca="1"/>
        <v>16.529926305453813</v>
      </c>
      <c r="I60" s="1">
        <f t="shared" ref="I60:I63" si="4">I21</f>
        <v>16.666666666666664</v>
      </c>
    </row>
    <row r="61" spans="5:9" x14ac:dyDescent="0.3">
      <c r="E61">
        <v>3</v>
      </c>
      <c r="F61" s="10">
        <f ca="1"/>
        <v>2.1638762337489834</v>
      </c>
      <c r="G61" s="1">
        <f ca="1"/>
        <v>1.5203990332131376</v>
      </c>
      <c r="H61" s="1">
        <f ca="1"/>
        <v>0.80321590592658842</v>
      </c>
      <c r="I61" s="1">
        <f t="shared" si="4"/>
        <v>0</v>
      </c>
    </row>
    <row r="62" spans="5:9" x14ac:dyDescent="0.3">
      <c r="E62">
        <v>4</v>
      </c>
      <c r="F62" s="1">
        <f ca="1"/>
        <v>0.32991096630148575</v>
      </c>
      <c r="G62" s="1">
        <f ca="1"/>
        <v>0.18040355357436674</v>
      </c>
      <c r="H62" s="1">
        <f ca="1"/>
        <v>6.5985087109392465E-2</v>
      </c>
      <c r="I62" s="1">
        <f t="shared" si="4"/>
        <v>0</v>
      </c>
    </row>
    <row r="63" spans="5:9" x14ac:dyDescent="0.3">
      <c r="E63">
        <v>5</v>
      </c>
      <c r="F63" s="1">
        <f ca="1"/>
        <v>5.89146225968354E-2</v>
      </c>
      <c r="G63" s="1">
        <f ca="1"/>
        <v>2.6957162814785437E-2</v>
      </c>
      <c r="H63" s="1">
        <f ca="1"/>
        <v>7.7358082378349881E-3</v>
      </c>
      <c r="I63" s="1">
        <f t="shared" si="4"/>
        <v>0</v>
      </c>
    </row>
    <row r="64" spans="5:9" ht="15.6" x14ac:dyDescent="0.3">
      <c r="F64" s="7"/>
      <c r="G64" s="7"/>
      <c r="H64" s="7"/>
      <c r="I6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 a Grid </vt:lpstr>
      <vt:lpstr>Pricing on a Grid (E)</vt:lpstr>
      <vt:lpstr>Pricing on a Grid (A) </vt:lpstr>
      <vt:lpstr>Implicit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2025-02-28T02:35:06Z</dcterms:created>
  <dcterms:modified xsi:type="dcterms:W3CDTF">2025-03-05T19:10:24Z</dcterms:modified>
</cp:coreProperties>
</file>