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109" documentId="8_{34BB5FD0-9D2F-447A-B063-6201C940DB1B}" xr6:coauthVersionLast="47" xr6:coauthVersionMax="47" xr10:uidLastSave="{C361A6F7-09E9-430F-8E2C-E9D950C1CB76}"/>
  <bookViews>
    <workbookView xWindow="-108" yWindow="-108" windowWidth="23256" windowHeight="14856" xr2:uid="{BF2EA9D3-415A-4A5D-8D4C-3E43A87B5955}"/>
  </bookViews>
  <sheets>
    <sheet name="Scenarios &amp; Pics" sheetId="2" r:id="rId1"/>
    <sheet name="NSA and SA data" sheetId="1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BG17" i="2" l="1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BG35" i="2"/>
  <c r="BG36" i="2"/>
  <c r="BG37" i="2"/>
  <c r="BG38" i="2"/>
  <c r="BG39" i="2"/>
  <c r="BG40" i="2"/>
  <c r="BG41" i="2"/>
  <c r="BG42" i="2"/>
  <c r="BG43" i="2"/>
  <c r="BG44" i="2"/>
  <c r="BG45" i="2"/>
  <c r="BG46" i="2"/>
  <c r="BG47" i="2"/>
  <c r="BG48" i="2"/>
  <c r="BG49" i="2"/>
  <c r="BG50" i="2"/>
  <c r="BG51" i="2"/>
  <c r="BG52" i="2"/>
  <c r="BG53" i="2"/>
  <c r="BG54" i="2"/>
  <c r="BG55" i="2"/>
  <c r="BG56" i="2"/>
  <c r="BG57" i="2"/>
  <c r="BG58" i="2"/>
  <c r="BG59" i="2"/>
  <c r="BG60" i="2"/>
  <c r="BG61" i="2"/>
  <c r="BG62" i="2"/>
  <c r="BG63" i="2"/>
  <c r="BG64" i="2"/>
  <c r="BG65" i="2"/>
  <c r="BG66" i="2"/>
  <c r="BG67" i="2"/>
  <c r="BG68" i="2"/>
  <c r="BG69" i="2"/>
  <c r="BG70" i="2"/>
  <c r="BG71" i="2"/>
  <c r="BG72" i="2"/>
  <c r="BG73" i="2"/>
  <c r="BG74" i="2"/>
  <c r="BG75" i="2"/>
  <c r="BG76" i="2"/>
  <c r="BG77" i="2"/>
  <c r="BG78" i="2"/>
  <c r="BG79" i="2"/>
  <c r="BG80" i="2"/>
  <c r="BG81" i="2"/>
  <c r="BG82" i="2"/>
  <c r="BG83" i="2"/>
  <c r="BG84" i="2"/>
  <c r="BG85" i="2"/>
  <c r="BG86" i="2"/>
  <c r="BG87" i="2"/>
  <c r="BG88" i="2"/>
  <c r="BG89" i="2"/>
  <c r="BG90" i="2"/>
  <c r="BG91" i="2"/>
  <c r="BG92" i="2"/>
  <c r="BG93" i="2"/>
  <c r="BG94" i="2"/>
  <c r="BG95" i="2"/>
  <c r="BG96" i="2"/>
  <c r="BG97" i="2"/>
  <c r="BG98" i="2"/>
  <c r="BG99" i="2"/>
  <c r="BG100" i="2"/>
  <c r="BG101" i="2"/>
  <c r="BG102" i="2"/>
  <c r="BG103" i="2"/>
  <c r="BG104" i="2"/>
  <c r="BG105" i="2"/>
  <c r="BG106" i="2"/>
  <c r="BG107" i="2"/>
  <c r="BG108" i="2"/>
  <c r="BG109" i="2"/>
  <c r="BG110" i="2"/>
  <c r="BG111" i="2"/>
  <c r="BG112" i="2"/>
  <c r="BG113" i="2"/>
  <c r="BG114" i="2"/>
  <c r="BG115" i="2"/>
  <c r="BG116" i="2"/>
  <c r="BG117" i="2"/>
  <c r="BG118" i="2"/>
  <c r="BG119" i="2"/>
  <c r="BG120" i="2"/>
  <c r="BG121" i="2"/>
  <c r="BG122" i="2"/>
  <c r="BG123" i="2"/>
  <c r="BG124" i="2"/>
  <c r="BG125" i="2"/>
  <c r="BG126" i="2"/>
  <c r="BG127" i="2"/>
  <c r="BG128" i="2"/>
  <c r="BG129" i="2"/>
  <c r="BG130" i="2"/>
  <c r="BG131" i="2"/>
  <c r="BG132" i="2"/>
  <c r="BG133" i="2"/>
  <c r="BG134" i="2"/>
  <c r="BG135" i="2"/>
  <c r="BG136" i="2"/>
  <c r="BG137" i="2"/>
  <c r="BG138" i="2"/>
  <c r="BG139" i="2"/>
  <c r="BG140" i="2"/>
  <c r="BG141" i="2"/>
  <c r="BG142" i="2"/>
  <c r="BG143" i="2"/>
  <c r="BG144" i="2"/>
  <c r="BG145" i="2"/>
  <c r="BG146" i="2"/>
  <c r="BG147" i="2"/>
  <c r="BG148" i="2"/>
  <c r="BG149" i="2"/>
  <c r="BG150" i="2"/>
  <c r="BG151" i="2"/>
  <c r="BG152" i="2"/>
  <c r="BG153" i="2"/>
  <c r="BG154" i="2"/>
  <c r="BG155" i="2"/>
  <c r="BG156" i="2"/>
  <c r="BG157" i="2"/>
  <c r="BG158" i="2"/>
  <c r="BG159" i="2"/>
  <c r="BG160" i="2"/>
  <c r="BG161" i="2"/>
  <c r="BG162" i="2"/>
  <c r="BG163" i="2"/>
  <c r="BG164" i="2"/>
  <c r="BG165" i="2"/>
  <c r="BG166" i="2"/>
  <c r="BG167" i="2"/>
  <c r="BG168" i="2"/>
  <c r="BG169" i="2"/>
  <c r="BG170" i="2"/>
  <c r="BG171" i="2"/>
  <c r="BG172" i="2"/>
  <c r="BG173" i="2"/>
  <c r="BG174" i="2"/>
  <c r="BG175" i="2"/>
  <c r="BG176" i="2"/>
  <c r="BG177" i="2"/>
  <c r="BG178" i="2"/>
  <c r="BG179" i="2"/>
  <c r="BG180" i="2"/>
  <c r="BG181" i="2"/>
  <c r="BG182" i="2"/>
  <c r="BG183" i="2"/>
  <c r="BG184" i="2"/>
  <c r="BG185" i="2"/>
  <c r="BG186" i="2"/>
  <c r="BG187" i="2"/>
  <c r="BG188" i="2"/>
  <c r="BG189" i="2"/>
  <c r="BG190" i="2"/>
  <c r="BG191" i="2"/>
  <c r="BG192" i="2"/>
  <c r="BG193" i="2"/>
  <c r="BG194" i="2"/>
  <c r="BG195" i="2"/>
  <c r="BG196" i="2"/>
  <c r="BG197" i="2"/>
  <c r="BG198" i="2"/>
  <c r="BG199" i="2"/>
  <c r="BG200" i="2"/>
  <c r="BG201" i="2"/>
  <c r="BG202" i="2"/>
  <c r="BG203" i="2"/>
  <c r="BG204" i="2"/>
  <c r="BG205" i="2"/>
  <c r="BG206" i="2"/>
  <c r="BG207" i="2"/>
  <c r="BG208" i="2"/>
  <c r="BG209" i="2"/>
  <c r="BG210" i="2"/>
  <c r="BG211" i="2"/>
  <c r="BG212" i="2"/>
  <c r="BG213" i="2"/>
  <c r="BG214" i="2"/>
  <c r="BG215" i="2"/>
  <c r="BG216" i="2"/>
  <c r="BG217" i="2"/>
  <c r="BG218" i="2"/>
  <c r="BG219" i="2"/>
  <c r="BG220" i="2"/>
  <c r="BG221" i="2"/>
  <c r="BG222" i="2"/>
  <c r="BG223" i="2"/>
  <c r="BG224" i="2"/>
  <c r="BG225" i="2"/>
  <c r="BG226" i="2"/>
  <c r="BG227" i="2"/>
  <c r="BG228" i="2"/>
  <c r="BG229" i="2"/>
  <c r="BG230" i="2"/>
  <c r="BG231" i="2"/>
  <c r="BG232" i="2"/>
  <c r="BG233" i="2"/>
  <c r="BG234" i="2"/>
  <c r="BG235" i="2"/>
  <c r="BG236" i="2"/>
  <c r="BG237" i="2"/>
  <c r="BG238" i="2"/>
  <c r="BG239" i="2"/>
  <c r="BG240" i="2"/>
  <c r="BG241" i="2"/>
  <c r="BG242" i="2"/>
  <c r="BG243" i="2"/>
  <c r="BG244" i="2"/>
  <c r="BG245" i="2"/>
  <c r="BG246" i="2"/>
  <c r="BG247" i="2"/>
  <c r="BG248" i="2"/>
  <c r="BG249" i="2"/>
  <c r="BG250" i="2"/>
  <c r="BG251" i="2"/>
  <c r="BG252" i="2"/>
  <c r="BG253" i="2"/>
  <c r="BG254" i="2"/>
  <c r="BG255" i="2"/>
  <c r="BG256" i="2"/>
  <c r="BG257" i="2"/>
  <c r="BG258" i="2"/>
  <c r="BG259" i="2"/>
  <c r="BG260" i="2"/>
  <c r="BG261" i="2"/>
  <c r="BG262" i="2"/>
  <c r="BG263" i="2"/>
  <c r="BG264" i="2"/>
  <c r="BG265" i="2"/>
  <c r="BG266" i="2"/>
  <c r="BG16" i="2"/>
  <c r="I267" i="2" l="1"/>
  <c r="H267" i="2"/>
  <c r="AV266" i="2"/>
  <c r="AA266" i="2"/>
  <c r="Q266" i="2"/>
  <c r="I266" i="2"/>
  <c r="H266" i="2"/>
  <c r="AV265" i="2"/>
  <c r="AA265" i="2"/>
  <c r="Q265" i="2"/>
  <c r="I265" i="2"/>
  <c r="H265" i="2"/>
  <c r="AV264" i="2"/>
  <c r="AA264" i="2"/>
  <c r="Q264" i="2"/>
  <c r="I264" i="2"/>
  <c r="H264" i="2"/>
  <c r="AV263" i="2"/>
  <c r="AA263" i="2"/>
  <c r="Q263" i="2"/>
  <c r="I263" i="2"/>
  <c r="H263" i="2"/>
  <c r="AV262" i="2"/>
  <c r="AA262" i="2"/>
  <c r="Q262" i="2"/>
  <c r="I262" i="2"/>
  <c r="H262" i="2"/>
  <c r="AV261" i="2"/>
  <c r="AA261" i="2"/>
  <c r="Q261" i="2"/>
  <c r="I261" i="2"/>
  <c r="H261" i="2"/>
  <c r="AV260" i="2"/>
  <c r="AA260" i="2"/>
  <c r="Q260" i="2"/>
  <c r="I260" i="2"/>
  <c r="H260" i="2"/>
  <c r="AV259" i="2"/>
  <c r="AA259" i="2"/>
  <c r="Q259" i="2"/>
  <c r="I259" i="2"/>
  <c r="H259" i="2"/>
  <c r="AV258" i="2"/>
  <c r="AA258" i="2"/>
  <c r="Q258" i="2"/>
  <c r="I258" i="2"/>
  <c r="H258" i="2"/>
  <c r="AV257" i="2"/>
  <c r="AA257" i="2"/>
  <c r="Q257" i="2"/>
  <c r="I257" i="2"/>
  <c r="H257" i="2"/>
  <c r="AV256" i="2"/>
  <c r="AA256" i="2"/>
  <c r="Q256" i="2"/>
  <c r="I256" i="2"/>
  <c r="H256" i="2"/>
  <c r="AV255" i="2"/>
  <c r="AA255" i="2"/>
  <c r="Q255" i="2"/>
  <c r="I255" i="2"/>
  <c r="H255" i="2"/>
  <c r="AV254" i="2"/>
  <c r="AA254" i="2"/>
  <c r="Q254" i="2"/>
  <c r="I254" i="2"/>
  <c r="H254" i="2"/>
  <c r="AV253" i="2"/>
  <c r="AA253" i="2"/>
  <c r="Q253" i="2"/>
  <c r="I253" i="2"/>
  <c r="H253" i="2"/>
  <c r="AV252" i="2"/>
  <c r="AA252" i="2"/>
  <c r="Q252" i="2"/>
  <c r="I252" i="2"/>
  <c r="H252" i="2"/>
  <c r="AV251" i="2"/>
  <c r="AA251" i="2"/>
  <c r="Q251" i="2"/>
  <c r="I251" i="2"/>
  <c r="H251" i="2"/>
  <c r="AV250" i="2"/>
  <c r="AA250" i="2"/>
  <c r="Q250" i="2"/>
  <c r="I250" i="2"/>
  <c r="H250" i="2"/>
  <c r="AV249" i="2"/>
  <c r="AA249" i="2"/>
  <c r="Q249" i="2"/>
  <c r="I249" i="2"/>
  <c r="H249" i="2"/>
  <c r="AV248" i="2"/>
  <c r="AA248" i="2"/>
  <c r="Q248" i="2"/>
  <c r="I248" i="2"/>
  <c r="H248" i="2"/>
  <c r="AV247" i="2"/>
  <c r="AA247" i="2"/>
  <c r="Q247" i="2"/>
  <c r="I247" i="2"/>
  <c r="H247" i="2"/>
  <c r="AV246" i="2"/>
  <c r="AA246" i="2"/>
  <c r="Q246" i="2"/>
  <c r="I246" i="2"/>
  <c r="H246" i="2"/>
  <c r="AV245" i="2"/>
  <c r="AA245" i="2"/>
  <c r="Q245" i="2"/>
  <c r="I245" i="2"/>
  <c r="H245" i="2"/>
  <c r="AV244" i="2"/>
  <c r="AA244" i="2"/>
  <c r="Q244" i="2"/>
  <c r="I244" i="2"/>
  <c r="H244" i="2"/>
  <c r="AV243" i="2"/>
  <c r="AA243" i="2"/>
  <c r="Q243" i="2"/>
  <c r="I243" i="2"/>
  <c r="H243" i="2"/>
  <c r="AV242" i="2"/>
  <c r="AA242" i="2"/>
  <c r="Q242" i="2"/>
  <c r="I242" i="2"/>
  <c r="H242" i="2"/>
  <c r="AV241" i="2"/>
  <c r="AA241" i="2"/>
  <c r="Q241" i="2"/>
  <c r="I241" i="2"/>
  <c r="H241" i="2"/>
  <c r="AV240" i="2"/>
  <c r="AA240" i="2"/>
  <c r="Q240" i="2"/>
  <c r="I240" i="2"/>
  <c r="H240" i="2"/>
  <c r="AV239" i="2"/>
  <c r="AA239" i="2"/>
  <c r="Q239" i="2"/>
  <c r="I239" i="2"/>
  <c r="H239" i="2"/>
  <c r="AV238" i="2"/>
  <c r="AA238" i="2"/>
  <c r="Q238" i="2"/>
  <c r="I238" i="2"/>
  <c r="H238" i="2"/>
  <c r="AV237" i="2"/>
  <c r="AA237" i="2"/>
  <c r="Q237" i="2"/>
  <c r="I237" i="2"/>
  <c r="H237" i="2"/>
  <c r="AV236" i="2"/>
  <c r="AA236" i="2"/>
  <c r="Q236" i="2"/>
  <c r="I236" i="2"/>
  <c r="H236" i="2"/>
  <c r="AV235" i="2"/>
  <c r="AA235" i="2"/>
  <c r="Q235" i="2"/>
  <c r="I235" i="2"/>
  <c r="H235" i="2"/>
  <c r="AV234" i="2"/>
  <c r="AA234" i="2"/>
  <c r="Q234" i="2"/>
  <c r="I234" i="2"/>
  <c r="H234" i="2"/>
  <c r="AV233" i="2"/>
  <c r="AA233" i="2"/>
  <c r="Q233" i="2"/>
  <c r="I233" i="2"/>
  <c r="H233" i="2"/>
  <c r="AV232" i="2"/>
  <c r="AA232" i="2"/>
  <c r="Q232" i="2"/>
  <c r="I232" i="2"/>
  <c r="H232" i="2"/>
  <c r="AV231" i="2"/>
  <c r="AA231" i="2"/>
  <c r="Q231" i="2"/>
  <c r="I231" i="2"/>
  <c r="H231" i="2"/>
  <c r="AV230" i="2"/>
  <c r="AA230" i="2"/>
  <c r="Q230" i="2"/>
  <c r="I230" i="2"/>
  <c r="H230" i="2"/>
  <c r="AV229" i="2"/>
  <c r="AA229" i="2"/>
  <c r="Q229" i="2"/>
  <c r="I229" i="2"/>
  <c r="H229" i="2"/>
  <c r="AV228" i="2"/>
  <c r="AA228" i="2"/>
  <c r="Q228" i="2"/>
  <c r="I228" i="2"/>
  <c r="H228" i="2"/>
  <c r="AV227" i="2"/>
  <c r="AA227" i="2"/>
  <c r="Q227" i="2"/>
  <c r="I227" i="2"/>
  <c r="H227" i="2"/>
  <c r="AV226" i="2"/>
  <c r="AA226" i="2"/>
  <c r="Q226" i="2"/>
  <c r="I226" i="2"/>
  <c r="H226" i="2"/>
  <c r="AV225" i="2"/>
  <c r="AA225" i="2"/>
  <c r="Q225" i="2"/>
  <c r="I225" i="2"/>
  <c r="H225" i="2"/>
  <c r="AV224" i="2"/>
  <c r="AA224" i="2"/>
  <c r="Q224" i="2"/>
  <c r="I224" i="2"/>
  <c r="H224" i="2"/>
  <c r="AV223" i="2"/>
  <c r="AA223" i="2"/>
  <c r="Q223" i="2"/>
  <c r="I223" i="2"/>
  <c r="H223" i="2"/>
  <c r="AV222" i="2"/>
  <c r="AA222" i="2"/>
  <c r="Q222" i="2"/>
  <c r="I222" i="2"/>
  <c r="H222" i="2"/>
  <c r="AV221" i="2"/>
  <c r="AA221" i="2"/>
  <c r="Q221" i="2"/>
  <c r="I221" i="2"/>
  <c r="H221" i="2"/>
  <c r="AV220" i="2"/>
  <c r="AA220" i="2"/>
  <c r="Q220" i="2"/>
  <c r="I220" i="2"/>
  <c r="H220" i="2"/>
  <c r="AV219" i="2"/>
  <c r="AA219" i="2"/>
  <c r="Q219" i="2"/>
  <c r="I219" i="2"/>
  <c r="H219" i="2"/>
  <c r="AV218" i="2"/>
  <c r="AA218" i="2"/>
  <c r="Q218" i="2"/>
  <c r="I218" i="2"/>
  <c r="H218" i="2"/>
  <c r="AV217" i="2"/>
  <c r="AA217" i="2"/>
  <c r="Q217" i="2"/>
  <c r="I217" i="2"/>
  <c r="H217" i="2"/>
  <c r="AV216" i="2"/>
  <c r="AA216" i="2"/>
  <c r="Q216" i="2"/>
  <c r="I216" i="2"/>
  <c r="H216" i="2"/>
  <c r="AV215" i="2"/>
  <c r="AA215" i="2"/>
  <c r="Q215" i="2"/>
  <c r="I215" i="2"/>
  <c r="H215" i="2"/>
  <c r="AV214" i="2"/>
  <c r="AA214" i="2"/>
  <c r="Q214" i="2"/>
  <c r="I214" i="2"/>
  <c r="H214" i="2"/>
  <c r="AV213" i="2"/>
  <c r="AA213" i="2"/>
  <c r="Q213" i="2"/>
  <c r="I213" i="2"/>
  <c r="H213" i="2"/>
  <c r="AV212" i="2"/>
  <c r="AA212" i="2"/>
  <c r="Q212" i="2"/>
  <c r="I212" i="2"/>
  <c r="H212" i="2"/>
  <c r="AV211" i="2"/>
  <c r="AA211" i="2"/>
  <c r="Q211" i="2"/>
  <c r="I211" i="2"/>
  <c r="H211" i="2"/>
  <c r="AV210" i="2"/>
  <c r="AA210" i="2"/>
  <c r="Q210" i="2"/>
  <c r="I210" i="2"/>
  <c r="H210" i="2"/>
  <c r="AV209" i="2"/>
  <c r="AA209" i="2"/>
  <c r="Q209" i="2"/>
  <c r="I209" i="2"/>
  <c r="H209" i="2"/>
  <c r="AV208" i="2"/>
  <c r="AA208" i="2"/>
  <c r="Q208" i="2"/>
  <c r="I208" i="2"/>
  <c r="H208" i="2"/>
  <c r="AV207" i="2"/>
  <c r="AA207" i="2"/>
  <c r="Q207" i="2"/>
  <c r="I207" i="2"/>
  <c r="H207" i="2"/>
  <c r="AV206" i="2"/>
  <c r="AA206" i="2"/>
  <c r="Q206" i="2"/>
  <c r="I206" i="2"/>
  <c r="H206" i="2"/>
  <c r="AV205" i="2"/>
  <c r="AA205" i="2"/>
  <c r="Q205" i="2"/>
  <c r="I205" i="2"/>
  <c r="H205" i="2"/>
  <c r="AV204" i="2"/>
  <c r="AA204" i="2"/>
  <c r="Q204" i="2"/>
  <c r="I204" i="2"/>
  <c r="H204" i="2"/>
  <c r="AV203" i="2"/>
  <c r="AA203" i="2"/>
  <c r="Q203" i="2"/>
  <c r="I203" i="2"/>
  <c r="H203" i="2"/>
  <c r="AV202" i="2"/>
  <c r="AA202" i="2"/>
  <c r="Q202" i="2"/>
  <c r="I202" i="2"/>
  <c r="H202" i="2"/>
  <c r="AV201" i="2"/>
  <c r="AA201" i="2"/>
  <c r="Q201" i="2"/>
  <c r="I201" i="2"/>
  <c r="H201" i="2"/>
  <c r="AV200" i="2"/>
  <c r="AA200" i="2"/>
  <c r="Q200" i="2"/>
  <c r="I200" i="2"/>
  <c r="H200" i="2"/>
  <c r="AV199" i="2"/>
  <c r="AA199" i="2"/>
  <c r="Q199" i="2"/>
  <c r="I199" i="2"/>
  <c r="H199" i="2"/>
  <c r="AV198" i="2"/>
  <c r="AA198" i="2"/>
  <c r="Q198" i="2"/>
  <c r="I198" i="2"/>
  <c r="H198" i="2"/>
  <c r="AV197" i="2"/>
  <c r="AA197" i="2"/>
  <c r="Q197" i="2"/>
  <c r="I197" i="2"/>
  <c r="H197" i="2"/>
  <c r="AV196" i="2"/>
  <c r="AA196" i="2"/>
  <c r="Q196" i="2"/>
  <c r="I196" i="2"/>
  <c r="H196" i="2"/>
  <c r="AV195" i="2"/>
  <c r="AA195" i="2"/>
  <c r="Q195" i="2"/>
  <c r="I195" i="2"/>
  <c r="H195" i="2"/>
  <c r="AV194" i="2"/>
  <c r="AA194" i="2"/>
  <c r="Q194" i="2"/>
  <c r="I194" i="2"/>
  <c r="H194" i="2"/>
  <c r="AV193" i="2"/>
  <c r="AA193" i="2"/>
  <c r="Q193" i="2"/>
  <c r="I193" i="2"/>
  <c r="H193" i="2"/>
  <c r="AV192" i="2"/>
  <c r="AA192" i="2"/>
  <c r="Q192" i="2"/>
  <c r="I192" i="2"/>
  <c r="H192" i="2"/>
  <c r="AV191" i="2"/>
  <c r="AA191" i="2"/>
  <c r="Q191" i="2"/>
  <c r="I191" i="2"/>
  <c r="H191" i="2"/>
  <c r="AV190" i="2"/>
  <c r="AA190" i="2"/>
  <c r="Q190" i="2"/>
  <c r="I190" i="2"/>
  <c r="H190" i="2"/>
  <c r="AV189" i="2"/>
  <c r="AA189" i="2"/>
  <c r="Q189" i="2"/>
  <c r="I189" i="2"/>
  <c r="H189" i="2"/>
  <c r="AV188" i="2"/>
  <c r="AA188" i="2"/>
  <c r="Q188" i="2"/>
  <c r="I188" i="2"/>
  <c r="H188" i="2"/>
  <c r="AV187" i="2"/>
  <c r="AA187" i="2"/>
  <c r="Q187" i="2"/>
  <c r="I187" i="2"/>
  <c r="H187" i="2"/>
  <c r="AV186" i="2"/>
  <c r="AA186" i="2"/>
  <c r="Q186" i="2"/>
  <c r="I186" i="2"/>
  <c r="H186" i="2"/>
  <c r="AV185" i="2"/>
  <c r="AA185" i="2"/>
  <c r="Q185" i="2"/>
  <c r="I185" i="2"/>
  <c r="H185" i="2"/>
  <c r="AV184" i="2"/>
  <c r="AA184" i="2"/>
  <c r="Q184" i="2"/>
  <c r="I184" i="2"/>
  <c r="H184" i="2"/>
  <c r="AV183" i="2"/>
  <c r="AA183" i="2"/>
  <c r="Q183" i="2"/>
  <c r="I183" i="2"/>
  <c r="H183" i="2"/>
  <c r="AV182" i="2"/>
  <c r="AA182" i="2"/>
  <c r="Q182" i="2"/>
  <c r="I182" i="2"/>
  <c r="H182" i="2"/>
  <c r="AV181" i="2"/>
  <c r="AA181" i="2"/>
  <c r="Q181" i="2"/>
  <c r="I181" i="2"/>
  <c r="H181" i="2"/>
  <c r="AV180" i="2"/>
  <c r="AA180" i="2"/>
  <c r="Q180" i="2"/>
  <c r="I180" i="2"/>
  <c r="H180" i="2"/>
  <c r="AV179" i="2"/>
  <c r="AA179" i="2"/>
  <c r="Q179" i="2"/>
  <c r="I179" i="2"/>
  <c r="H179" i="2"/>
  <c r="AV178" i="2"/>
  <c r="AA178" i="2"/>
  <c r="Q178" i="2"/>
  <c r="I178" i="2"/>
  <c r="H178" i="2"/>
  <c r="AV177" i="2"/>
  <c r="AA177" i="2"/>
  <c r="Q177" i="2"/>
  <c r="I177" i="2"/>
  <c r="H177" i="2"/>
  <c r="AV176" i="2"/>
  <c r="AA176" i="2"/>
  <c r="Q176" i="2"/>
  <c r="I176" i="2"/>
  <c r="H176" i="2"/>
  <c r="AV175" i="2"/>
  <c r="AA175" i="2"/>
  <c r="Q175" i="2"/>
  <c r="I175" i="2"/>
  <c r="H175" i="2"/>
  <c r="AV174" i="2"/>
  <c r="AA174" i="2"/>
  <c r="Q174" i="2"/>
  <c r="I174" i="2"/>
  <c r="H174" i="2"/>
  <c r="AV173" i="2"/>
  <c r="AA173" i="2"/>
  <c r="Q173" i="2"/>
  <c r="I173" i="2"/>
  <c r="H173" i="2"/>
  <c r="AV172" i="2"/>
  <c r="AA172" i="2"/>
  <c r="Q172" i="2"/>
  <c r="I172" i="2"/>
  <c r="H172" i="2"/>
  <c r="AV171" i="2"/>
  <c r="AA171" i="2"/>
  <c r="Q171" i="2"/>
  <c r="I171" i="2"/>
  <c r="H171" i="2"/>
  <c r="AV170" i="2"/>
  <c r="AA170" i="2"/>
  <c r="Q170" i="2"/>
  <c r="I170" i="2"/>
  <c r="H170" i="2"/>
  <c r="AV169" i="2"/>
  <c r="AA169" i="2"/>
  <c r="Q169" i="2"/>
  <c r="I169" i="2"/>
  <c r="H169" i="2"/>
  <c r="AV168" i="2"/>
  <c r="AA168" i="2"/>
  <c r="Q168" i="2"/>
  <c r="I168" i="2"/>
  <c r="H168" i="2"/>
  <c r="AV167" i="2"/>
  <c r="AA167" i="2"/>
  <c r="Q167" i="2"/>
  <c r="I167" i="2"/>
  <c r="H167" i="2"/>
  <c r="AV166" i="2"/>
  <c r="AA166" i="2"/>
  <c r="Q166" i="2"/>
  <c r="I166" i="2"/>
  <c r="H166" i="2"/>
  <c r="AV165" i="2"/>
  <c r="AA165" i="2"/>
  <c r="Q165" i="2"/>
  <c r="I165" i="2"/>
  <c r="H165" i="2"/>
  <c r="AV164" i="2"/>
  <c r="AA164" i="2"/>
  <c r="Q164" i="2"/>
  <c r="I164" i="2"/>
  <c r="H164" i="2"/>
  <c r="AV163" i="2"/>
  <c r="AA163" i="2"/>
  <c r="Q163" i="2"/>
  <c r="I163" i="2"/>
  <c r="H163" i="2"/>
  <c r="AV162" i="2"/>
  <c r="AA162" i="2"/>
  <c r="Q162" i="2"/>
  <c r="I162" i="2"/>
  <c r="H162" i="2"/>
  <c r="AV161" i="2"/>
  <c r="AA161" i="2"/>
  <c r="Q161" i="2"/>
  <c r="I161" i="2"/>
  <c r="H161" i="2"/>
  <c r="AV160" i="2"/>
  <c r="AA160" i="2"/>
  <c r="Q160" i="2"/>
  <c r="I160" i="2"/>
  <c r="H160" i="2"/>
  <c r="AV159" i="2"/>
  <c r="AA159" i="2"/>
  <c r="Q159" i="2"/>
  <c r="I159" i="2"/>
  <c r="H159" i="2"/>
  <c r="AV158" i="2"/>
  <c r="AA158" i="2"/>
  <c r="Q158" i="2"/>
  <c r="I158" i="2"/>
  <c r="H158" i="2"/>
  <c r="AV157" i="2"/>
  <c r="AA157" i="2"/>
  <c r="Q157" i="2"/>
  <c r="I157" i="2"/>
  <c r="H157" i="2"/>
  <c r="AV156" i="2"/>
  <c r="AA156" i="2"/>
  <c r="Q156" i="2"/>
  <c r="I156" i="2"/>
  <c r="H156" i="2"/>
  <c r="AV155" i="2"/>
  <c r="AA155" i="2"/>
  <c r="Q155" i="2"/>
  <c r="I155" i="2"/>
  <c r="H155" i="2"/>
  <c r="AV154" i="2"/>
  <c r="AA154" i="2"/>
  <c r="Q154" i="2"/>
  <c r="I154" i="2"/>
  <c r="H154" i="2"/>
  <c r="AV153" i="2"/>
  <c r="AA153" i="2"/>
  <c r="Q153" i="2"/>
  <c r="I153" i="2"/>
  <c r="H153" i="2"/>
  <c r="AV152" i="2"/>
  <c r="AA152" i="2"/>
  <c r="Q152" i="2"/>
  <c r="I152" i="2"/>
  <c r="H152" i="2"/>
  <c r="AV151" i="2"/>
  <c r="AA151" i="2"/>
  <c r="Q151" i="2"/>
  <c r="I151" i="2"/>
  <c r="H151" i="2"/>
  <c r="AV150" i="2"/>
  <c r="AA150" i="2"/>
  <c r="Q150" i="2"/>
  <c r="I150" i="2"/>
  <c r="H150" i="2"/>
  <c r="AV149" i="2"/>
  <c r="AA149" i="2"/>
  <c r="Q149" i="2"/>
  <c r="I149" i="2"/>
  <c r="H149" i="2"/>
  <c r="AV148" i="2"/>
  <c r="AA148" i="2"/>
  <c r="Q148" i="2"/>
  <c r="I148" i="2"/>
  <c r="H148" i="2"/>
  <c r="AV147" i="2"/>
  <c r="AA147" i="2"/>
  <c r="Q147" i="2"/>
  <c r="I147" i="2"/>
  <c r="H147" i="2"/>
  <c r="AV146" i="2"/>
  <c r="AA146" i="2"/>
  <c r="Q146" i="2"/>
  <c r="I146" i="2"/>
  <c r="H146" i="2"/>
  <c r="AV145" i="2"/>
  <c r="AA145" i="2"/>
  <c r="Q145" i="2"/>
  <c r="I145" i="2"/>
  <c r="H145" i="2"/>
  <c r="AV144" i="2"/>
  <c r="AA144" i="2"/>
  <c r="Q144" i="2"/>
  <c r="I144" i="2"/>
  <c r="H144" i="2"/>
  <c r="AV143" i="2"/>
  <c r="AA143" i="2"/>
  <c r="Q143" i="2"/>
  <c r="I143" i="2"/>
  <c r="H143" i="2"/>
  <c r="AV142" i="2"/>
  <c r="AA142" i="2"/>
  <c r="Q142" i="2"/>
  <c r="I142" i="2"/>
  <c r="H142" i="2"/>
  <c r="AV141" i="2"/>
  <c r="AA141" i="2"/>
  <c r="Q141" i="2"/>
  <c r="I141" i="2"/>
  <c r="H141" i="2"/>
  <c r="AV140" i="2"/>
  <c r="AA140" i="2"/>
  <c r="Q140" i="2"/>
  <c r="I140" i="2"/>
  <c r="H140" i="2"/>
  <c r="AV139" i="2"/>
  <c r="AA139" i="2"/>
  <c r="Q139" i="2"/>
  <c r="I139" i="2"/>
  <c r="H139" i="2"/>
  <c r="AV138" i="2"/>
  <c r="AA138" i="2"/>
  <c r="Q138" i="2"/>
  <c r="I138" i="2"/>
  <c r="H138" i="2"/>
  <c r="AV137" i="2"/>
  <c r="AA137" i="2"/>
  <c r="Q137" i="2"/>
  <c r="I137" i="2"/>
  <c r="H137" i="2"/>
  <c r="AV136" i="2"/>
  <c r="AA136" i="2"/>
  <c r="Q136" i="2"/>
  <c r="I136" i="2"/>
  <c r="H136" i="2"/>
  <c r="AV135" i="2"/>
  <c r="AA135" i="2"/>
  <c r="Q135" i="2"/>
  <c r="I135" i="2"/>
  <c r="H135" i="2"/>
  <c r="AV134" i="2"/>
  <c r="AA134" i="2"/>
  <c r="Q134" i="2"/>
  <c r="I134" i="2"/>
  <c r="H134" i="2"/>
  <c r="AV133" i="2"/>
  <c r="AA133" i="2"/>
  <c r="Q133" i="2"/>
  <c r="I133" i="2"/>
  <c r="H133" i="2"/>
  <c r="AV132" i="2"/>
  <c r="AA132" i="2"/>
  <c r="Q132" i="2"/>
  <c r="I132" i="2"/>
  <c r="H132" i="2"/>
  <c r="AV131" i="2"/>
  <c r="AA131" i="2"/>
  <c r="Q131" i="2"/>
  <c r="I131" i="2"/>
  <c r="H131" i="2"/>
  <c r="AV130" i="2"/>
  <c r="AA130" i="2"/>
  <c r="Q130" i="2"/>
  <c r="I130" i="2"/>
  <c r="H130" i="2"/>
  <c r="AV129" i="2"/>
  <c r="AA129" i="2"/>
  <c r="Q129" i="2"/>
  <c r="I129" i="2"/>
  <c r="H129" i="2"/>
  <c r="AV128" i="2"/>
  <c r="AA128" i="2"/>
  <c r="Q128" i="2"/>
  <c r="I128" i="2"/>
  <c r="H128" i="2"/>
  <c r="AV127" i="2"/>
  <c r="AA127" i="2"/>
  <c r="Q127" i="2"/>
  <c r="I127" i="2"/>
  <c r="H127" i="2"/>
  <c r="AV126" i="2"/>
  <c r="AA126" i="2"/>
  <c r="Q126" i="2"/>
  <c r="I126" i="2"/>
  <c r="H126" i="2"/>
  <c r="AV125" i="2"/>
  <c r="AA125" i="2"/>
  <c r="Q125" i="2"/>
  <c r="I125" i="2"/>
  <c r="H125" i="2"/>
  <c r="AV124" i="2"/>
  <c r="AA124" i="2"/>
  <c r="Q124" i="2"/>
  <c r="I124" i="2"/>
  <c r="H124" i="2"/>
  <c r="AV123" i="2"/>
  <c r="AA123" i="2"/>
  <c r="Q123" i="2"/>
  <c r="I123" i="2"/>
  <c r="H123" i="2"/>
  <c r="AV122" i="2"/>
  <c r="AA122" i="2"/>
  <c r="Q122" i="2"/>
  <c r="I122" i="2"/>
  <c r="H122" i="2"/>
  <c r="AV121" i="2"/>
  <c r="AA121" i="2"/>
  <c r="Q121" i="2"/>
  <c r="I121" i="2"/>
  <c r="H121" i="2"/>
  <c r="AV120" i="2"/>
  <c r="AA120" i="2"/>
  <c r="Q120" i="2"/>
  <c r="I120" i="2"/>
  <c r="H120" i="2"/>
  <c r="AV119" i="2"/>
  <c r="AA119" i="2"/>
  <c r="Q119" i="2"/>
  <c r="I119" i="2"/>
  <c r="H119" i="2"/>
  <c r="AV118" i="2"/>
  <c r="AA118" i="2"/>
  <c r="Q118" i="2"/>
  <c r="I118" i="2"/>
  <c r="H118" i="2"/>
  <c r="AV117" i="2"/>
  <c r="AA117" i="2"/>
  <c r="Q117" i="2"/>
  <c r="I117" i="2"/>
  <c r="H117" i="2"/>
  <c r="AV116" i="2"/>
  <c r="AA116" i="2"/>
  <c r="Q116" i="2"/>
  <c r="I116" i="2"/>
  <c r="H116" i="2"/>
  <c r="AV115" i="2"/>
  <c r="AA115" i="2"/>
  <c r="Q115" i="2"/>
  <c r="I115" i="2"/>
  <c r="H115" i="2"/>
  <c r="AV114" i="2"/>
  <c r="AA114" i="2"/>
  <c r="Q114" i="2"/>
  <c r="I114" i="2"/>
  <c r="H114" i="2"/>
  <c r="AV113" i="2"/>
  <c r="AA113" i="2"/>
  <c r="Q113" i="2"/>
  <c r="I113" i="2"/>
  <c r="H113" i="2"/>
  <c r="AV112" i="2"/>
  <c r="AA112" i="2"/>
  <c r="Q112" i="2"/>
  <c r="I112" i="2"/>
  <c r="H112" i="2"/>
  <c r="AV111" i="2"/>
  <c r="AA111" i="2"/>
  <c r="Q111" i="2"/>
  <c r="I111" i="2"/>
  <c r="H111" i="2"/>
  <c r="AV110" i="2"/>
  <c r="AA110" i="2"/>
  <c r="Q110" i="2"/>
  <c r="I110" i="2"/>
  <c r="H110" i="2"/>
  <c r="AV109" i="2"/>
  <c r="AA109" i="2"/>
  <c r="Q109" i="2"/>
  <c r="I109" i="2"/>
  <c r="H109" i="2"/>
  <c r="AV108" i="2"/>
  <c r="AA108" i="2"/>
  <c r="Q108" i="2"/>
  <c r="I108" i="2"/>
  <c r="H108" i="2"/>
  <c r="AV107" i="2"/>
  <c r="AA107" i="2"/>
  <c r="Q107" i="2"/>
  <c r="I107" i="2"/>
  <c r="H107" i="2"/>
  <c r="AV106" i="2"/>
  <c r="AA106" i="2"/>
  <c r="Q106" i="2"/>
  <c r="I106" i="2"/>
  <c r="H106" i="2"/>
  <c r="AV105" i="2"/>
  <c r="AA105" i="2"/>
  <c r="Q105" i="2"/>
  <c r="I105" i="2"/>
  <c r="H105" i="2"/>
  <c r="AV104" i="2"/>
  <c r="AA104" i="2"/>
  <c r="Q104" i="2"/>
  <c r="I104" i="2"/>
  <c r="H104" i="2"/>
  <c r="AV103" i="2"/>
  <c r="AA103" i="2"/>
  <c r="Q103" i="2"/>
  <c r="I103" i="2"/>
  <c r="H103" i="2"/>
  <c r="AV102" i="2"/>
  <c r="AA102" i="2"/>
  <c r="Q102" i="2"/>
  <c r="I102" i="2"/>
  <c r="H102" i="2"/>
  <c r="AV101" i="2"/>
  <c r="AA101" i="2"/>
  <c r="Q101" i="2"/>
  <c r="I101" i="2"/>
  <c r="H101" i="2"/>
  <c r="AV100" i="2"/>
  <c r="AA100" i="2"/>
  <c r="Q100" i="2"/>
  <c r="I100" i="2"/>
  <c r="H100" i="2"/>
  <c r="AV99" i="2"/>
  <c r="AA99" i="2"/>
  <c r="Q99" i="2"/>
  <c r="I99" i="2"/>
  <c r="H99" i="2"/>
  <c r="AV98" i="2"/>
  <c r="AA98" i="2"/>
  <c r="Q98" i="2"/>
  <c r="I98" i="2"/>
  <c r="H98" i="2"/>
  <c r="AV97" i="2"/>
  <c r="AA97" i="2"/>
  <c r="Q97" i="2"/>
  <c r="I97" i="2"/>
  <c r="H97" i="2"/>
  <c r="AV96" i="2"/>
  <c r="AA96" i="2"/>
  <c r="Q96" i="2"/>
  <c r="I96" i="2"/>
  <c r="H96" i="2"/>
  <c r="AV95" i="2"/>
  <c r="AA95" i="2"/>
  <c r="Q95" i="2"/>
  <c r="I95" i="2"/>
  <c r="H95" i="2"/>
  <c r="AV94" i="2"/>
  <c r="AA94" i="2"/>
  <c r="Q94" i="2"/>
  <c r="I94" i="2"/>
  <c r="H94" i="2"/>
  <c r="AV93" i="2"/>
  <c r="AA93" i="2"/>
  <c r="Q93" i="2"/>
  <c r="I93" i="2"/>
  <c r="H93" i="2"/>
  <c r="AV92" i="2"/>
  <c r="AA92" i="2"/>
  <c r="Q92" i="2"/>
  <c r="I92" i="2"/>
  <c r="H92" i="2"/>
  <c r="AV91" i="2"/>
  <c r="AA91" i="2"/>
  <c r="Q91" i="2"/>
  <c r="I91" i="2"/>
  <c r="H91" i="2"/>
  <c r="AV90" i="2"/>
  <c r="AA90" i="2"/>
  <c r="Q90" i="2"/>
  <c r="I90" i="2"/>
  <c r="H90" i="2"/>
  <c r="AV89" i="2"/>
  <c r="AA89" i="2"/>
  <c r="Q89" i="2"/>
  <c r="I89" i="2"/>
  <c r="H89" i="2"/>
  <c r="AV88" i="2"/>
  <c r="AA88" i="2"/>
  <c r="Q88" i="2"/>
  <c r="I88" i="2"/>
  <c r="H88" i="2"/>
  <c r="AV87" i="2"/>
  <c r="AA87" i="2"/>
  <c r="Q87" i="2"/>
  <c r="I87" i="2"/>
  <c r="H87" i="2"/>
  <c r="AV86" i="2"/>
  <c r="AA86" i="2"/>
  <c r="Q86" i="2"/>
  <c r="I86" i="2"/>
  <c r="H86" i="2"/>
  <c r="AV85" i="2"/>
  <c r="AA85" i="2"/>
  <c r="Q85" i="2"/>
  <c r="I85" i="2"/>
  <c r="H85" i="2"/>
  <c r="AV84" i="2"/>
  <c r="AA84" i="2"/>
  <c r="Q84" i="2"/>
  <c r="I84" i="2"/>
  <c r="H84" i="2"/>
  <c r="AV83" i="2"/>
  <c r="AA83" i="2"/>
  <c r="Q83" i="2"/>
  <c r="I83" i="2"/>
  <c r="H83" i="2"/>
  <c r="AV82" i="2"/>
  <c r="AA82" i="2"/>
  <c r="Q82" i="2"/>
  <c r="I82" i="2"/>
  <c r="H82" i="2"/>
  <c r="AV81" i="2"/>
  <c r="AA81" i="2"/>
  <c r="Q81" i="2"/>
  <c r="I81" i="2"/>
  <c r="H81" i="2"/>
  <c r="AV80" i="2"/>
  <c r="AA80" i="2"/>
  <c r="Q80" i="2"/>
  <c r="I80" i="2"/>
  <c r="H80" i="2"/>
  <c r="AV79" i="2"/>
  <c r="AA79" i="2"/>
  <c r="Q79" i="2"/>
  <c r="I79" i="2"/>
  <c r="H79" i="2"/>
  <c r="AV78" i="2"/>
  <c r="AA78" i="2"/>
  <c r="Q78" i="2"/>
  <c r="I78" i="2"/>
  <c r="H78" i="2"/>
  <c r="AV77" i="2"/>
  <c r="AA77" i="2"/>
  <c r="Q77" i="2"/>
  <c r="I77" i="2"/>
  <c r="H77" i="2"/>
  <c r="AV76" i="2"/>
  <c r="AA76" i="2"/>
  <c r="Q76" i="2"/>
  <c r="I76" i="2"/>
  <c r="H76" i="2"/>
  <c r="AV75" i="2"/>
  <c r="AA75" i="2"/>
  <c r="Q75" i="2"/>
  <c r="I75" i="2"/>
  <c r="H75" i="2"/>
  <c r="AV74" i="2"/>
  <c r="AA74" i="2"/>
  <c r="Q74" i="2"/>
  <c r="I74" i="2"/>
  <c r="H74" i="2"/>
  <c r="AV73" i="2"/>
  <c r="AA73" i="2"/>
  <c r="Q73" i="2"/>
  <c r="I73" i="2"/>
  <c r="H73" i="2"/>
  <c r="AV72" i="2"/>
  <c r="AA72" i="2"/>
  <c r="Q72" i="2"/>
  <c r="I72" i="2"/>
  <c r="H72" i="2"/>
  <c r="AV71" i="2"/>
  <c r="AA71" i="2"/>
  <c r="Q71" i="2"/>
  <c r="I71" i="2"/>
  <c r="H71" i="2"/>
  <c r="AV70" i="2"/>
  <c r="AA70" i="2"/>
  <c r="Q70" i="2"/>
  <c r="I70" i="2"/>
  <c r="H70" i="2"/>
  <c r="AV69" i="2"/>
  <c r="AA69" i="2"/>
  <c r="Q69" i="2"/>
  <c r="I69" i="2"/>
  <c r="H69" i="2"/>
  <c r="AV68" i="2"/>
  <c r="AA68" i="2"/>
  <c r="Q68" i="2"/>
  <c r="I68" i="2"/>
  <c r="H68" i="2"/>
  <c r="AV67" i="2"/>
  <c r="AA67" i="2"/>
  <c r="Q67" i="2"/>
  <c r="I67" i="2"/>
  <c r="H67" i="2"/>
  <c r="AV66" i="2"/>
  <c r="AA66" i="2"/>
  <c r="Q66" i="2"/>
  <c r="I66" i="2"/>
  <c r="H66" i="2"/>
  <c r="AV65" i="2"/>
  <c r="AA65" i="2"/>
  <c r="Q65" i="2"/>
  <c r="I65" i="2"/>
  <c r="H65" i="2"/>
  <c r="AV64" i="2"/>
  <c r="AA64" i="2"/>
  <c r="Q64" i="2"/>
  <c r="I64" i="2"/>
  <c r="H64" i="2"/>
  <c r="AV63" i="2"/>
  <c r="AA63" i="2"/>
  <c r="Q63" i="2"/>
  <c r="I63" i="2"/>
  <c r="H63" i="2"/>
  <c r="AV62" i="2"/>
  <c r="AA62" i="2"/>
  <c r="Q62" i="2"/>
  <c r="I62" i="2"/>
  <c r="H62" i="2"/>
  <c r="AV61" i="2"/>
  <c r="AA61" i="2"/>
  <c r="Q61" i="2"/>
  <c r="I61" i="2"/>
  <c r="H61" i="2"/>
  <c r="AV60" i="2"/>
  <c r="AA60" i="2"/>
  <c r="Q60" i="2"/>
  <c r="I60" i="2"/>
  <c r="H60" i="2"/>
  <c r="AV59" i="2"/>
  <c r="AA59" i="2"/>
  <c r="Q59" i="2"/>
  <c r="I59" i="2"/>
  <c r="H59" i="2"/>
  <c r="AV58" i="2"/>
  <c r="AA58" i="2"/>
  <c r="Q58" i="2"/>
  <c r="I58" i="2"/>
  <c r="H58" i="2"/>
  <c r="AV57" i="2"/>
  <c r="AA57" i="2"/>
  <c r="Q57" i="2"/>
  <c r="I57" i="2"/>
  <c r="H57" i="2"/>
  <c r="AV56" i="2"/>
  <c r="AA56" i="2"/>
  <c r="Q56" i="2"/>
  <c r="I56" i="2"/>
  <c r="H56" i="2"/>
  <c r="AV55" i="2"/>
  <c r="AA55" i="2"/>
  <c r="Q55" i="2"/>
  <c r="I55" i="2"/>
  <c r="H55" i="2"/>
  <c r="AV54" i="2"/>
  <c r="AA54" i="2"/>
  <c r="Q54" i="2"/>
  <c r="I54" i="2"/>
  <c r="H54" i="2"/>
  <c r="AV53" i="2"/>
  <c r="AA53" i="2"/>
  <c r="Q53" i="2"/>
  <c r="I53" i="2"/>
  <c r="H53" i="2"/>
  <c r="AV52" i="2"/>
  <c r="AA52" i="2"/>
  <c r="Q52" i="2"/>
  <c r="I52" i="2"/>
  <c r="H52" i="2"/>
  <c r="AV51" i="2"/>
  <c r="AA51" i="2"/>
  <c r="Q51" i="2"/>
  <c r="I51" i="2"/>
  <c r="H51" i="2"/>
  <c r="AV50" i="2"/>
  <c r="AA50" i="2"/>
  <c r="Q50" i="2"/>
  <c r="I50" i="2"/>
  <c r="H50" i="2"/>
  <c r="AV49" i="2"/>
  <c r="AA49" i="2"/>
  <c r="Q49" i="2"/>
  <c r="I49" i="2"/>
  <c r="H49" i="2"/>
  <c r="AV48" i="2"/>
  <c r="AA48" i="2"/>
  <c r="Q48" i="2"/>
  <c r="I48" i="2"/>
  <c r="H48" i="2"/>
  <c r="AV47" i="2"/>
  <c r="AA47" i="2"/>
  <c r="Q47" i="2"/>
  <c r="I47" i="2"/>
  <c r="H47" i="2"/>
  <c r="AV46" i="2"/>
  <c r="AA46" i="2"/>
  <c r="Q46" i="2"/>
  <c r="I46" i="2"/>
  <c r="H46" i="2"/>
  <c r="AV45" i="2"/>
  <c r="AA45" i="2"/>
  <c r="Q45" i="2"/>
  <c r="I45" i="2"/>
  <c r="H45" i="2"/>
  <c r="AV44" i="2"/>
  <c r="AA44" i="2"/>
  <c r="Q44" i="2"/>
  <c r="I44" i="2"/>
  <c r="H44" i="2"/>
  <c r="AV43" i="2"/>
  <c r="AA43" i="2"/>
  <c r="Q43" i="2"/>
  <c r="I43" i="2"/>
  <c r="H43" i="2"/>
  <c r="AV42" i="2"/>
  <c r="AA42" i="2"/>
  <c r="Q42" i="2"/>
  <c r="I42" i="2"/>
  <c r="H42" i="2"/>
  <c r="AV41" i="2"/>
  <c r="AA41" i="2"/>
  <c r="Q41" i="2"/>
  <c r="I41" i="2"/>
  <c r="H41" i="2"/>
  <c r="AV40" i="2"/>
  <c r="AA40" i="2"/>
  <c r="Q40" i="2"/>
  <c r="I40" i="2"/>
  <c r="H40" i="2"/>
  <c r="AV39" i="2"/>
  <c r="AA39" i="2"/>
  <c r="Q39" i="2"/>
  <c r="I39" i="2"/>
  <c r="H39" i="2"/>
  <c r="AV38" i="2"/>
  <c r="AA38" i="2"/>
  <c r="Q38" i="2"/>
  <c r="I38" i="2"/>
  <c r="H38" i="2"/>
  <c r="AV37" i="2"/>
  <c r="AA37" i="2"/>
  <c r="Q37" i="2"/>
  <c r="I37" i="2"/>
  <c r="H37" i="2"/>
  <c r="AV36" i="2"/>
  <c r="AA36" i="2"/>
  <c r="Q36" i="2"/>
  <c r="I36" i="2"/>
  <c r="H36" i="2"/>
  <c r="AV35" i="2"/>
  <c r="AA35" i="2"/>
  <c r="Q35" i="2"/>
  <c r="I35" i="2"/>
  <c r="H35" i="2"/>
  <c r="AV34" i="2"/>
  <c r="AA34" i="2"/>
  <c r="Q34" i="2"/>
  <c r="I34" i="2"/>
  <c r="H34" i="2"/>
  <c r="AV33" i="2"/>
  <c r="AA33" i="2"/>
  <c r="Q33" i="2"/>
  <c r="I33" i="2"/>
  <c r="H33" i="2"/>
  <c r="AV32" i="2"/>
  <c r="AA32" i="2"/>
  <c r="Q32" i="2"/>
  <c r="I32" i="2"/>
  <c r="H32" i="2"/>
  <c r="AV31" i="2"/>
  <c r="AA31" i="2"/>
  <c r="Q31" i="2"/>
  <c r="I31" i="2"/>
  <c r="H31" i="2"/>
  <c r="AV30" i="2"/>
  <c r="AA30" i="2"/>
  <c r="Q30" i="2"/>
  <c r="I30" i="2"/>
  <c r="H30" i="2"/>
  <c r="AV29" i="2"/>
  <c r="AA29" i="2"/>
  <c r="Q29" i="2"/>
  <c r="I29" i="2"/>
  <c r="H29" i="2"/>
  <c r="AV28" i="2"/>
  <c r="AA28" i="2"/>
  <c r="Q28" i="2"/>
  <c r="I28" i="2"/>
  <c r="H28" i="2"/>
  <c r="AV27" i="2"/>
  <c r="AA27" i="2"/>
  <c r="Q27" i="2"/>
  <c r="I27" i="2"/>
  <c r="H27" i="2"/>
  <c r="AV26" i="2"/>
  <c r="AA26" i="2"/>
  <c r="Q26" i="2"/>
  <c r="I26" i="2"/>
  <c r="H26" i="2"/>
  <c r="AV25" i="2"/>
  <c r="AA25" i="2"/>
  <c r="Q25" i="2"/>
  <c r="I25" i="2"/>
  <c r="H25" i="2"/>
  <c r="AV24" i="2"/>
  <c r="AA24" i="2"/>
  <c r="Q24" i="2"/>
  <c r="I24" i="2"/>
  <c r="H24" i="2"/>
  <c r="AV23" i="2"/>
  <c r="AA23" i="2"/>
  <c r="Q23" i="2"/>
  <c r="I23" i="2"/>
  <c r="H23" i="2"/>
  <c r="AV22" i="2"/>
  <c r="AA22" i="2"/>
  <c r="Q22" i="2"/>
  <c r="I22" i="2"/>
  <c r="H22" i="2"/>
  <c r="AV21" i="2"/>
  <c r="AA21" i="2"/>
  <c r="Q21" i="2"/>
  <c r="I21" i="2"/>
  <c r="H21" i="2"/>
  <c r="AV20" i="2"/>
  <c r="AA20" i="2"/>
  <c r="Q20" i="2"/>
  <c r="I20" i="2"/>
  <c r="H20" i="2"/>
  <c r="AV19" i="2"/>
  <c r="AA19" i="2"/>
  <c r="Q19" i="2"/>
  <c r="I19" i="2"/>
  <c r="H19" i="2"/>
  <c r="AV18" i="2"/>
  <c r="AA18" i="2"/>
  <c r="Q18" i="2"/>
  <c r="I18" i="2"/>
  <c r="H18" i="2"/>
  <c r="AV17" i="2"/>
  <c r="AA17" i="2"/>
  <c r="Q17" i="2"/>
  <c r="I17" i="2"/>
  <c r="H17" i="2"/>
  <c r="BD16" i="2"/>
  <c r="BD17" i="2" s="1"/>
  <c r="BD18" i="2" s="1"/>
  <c r="BD19" i="2" s="1"/>
  <c r="BD20" i="2" s="1"/>
  <c r="BD21" i="2" s="1"/>
  <c r="BD22" i="2" s="1"/>
  <c r="BD23" i="2" s="1"/>
  <c r="BD24" i="2" s="1"/>
  <c r="BD25" i="2" s="1"/>
  <c r="BD26" i="2" s="1"/>
  <c r="BD27" i="2" s="1"/>
  <c r="BD28" i="2" s="1"/>
  <c r="BD29" i="2" s="1"/>
  <c r="BD30" i="2" s="1"/>
  <c r="BD31" i="2" s="1"/>
  <c r="BD32" i="2" s="1"/>
  <c r="BD33" i="2" s="1"/>
  <c r="BD34" i="2" s="1"/>
  <c r="BD35" i="2" s="1"/>
  <c r="BD36" i="2" s="1"/>
  <c r="BD37" i="2" s="1"/>
  <c r="BD38" i="2" s="1"/>
  <c r="BD39" i="2" s="1"/>
  <c r="BD40" i="2" s="1"/>
  <c r="BD41" i="2" s="1"/>
  <c r="BD42" i="2" s="1"/>
  <c r="BD43" i="2" s="1"/>
  <c r="BD44" i="2" s="1"/>
  <c r="BD45" i="2" s="1"/>
  <c r="BD46" i="2" s="1"/>
  <c r="BD47" i="2" s="1"/>
  <c r="BD48" i="2" s="1"/>
  <c r="BD49" i="2" s="1"/>
  <c r="BD50" i="2" s="1"/>
  <c r="BD51" i="2" s="1"/>
  <c r="BD52" i="2" s="1"/>
  <c r="BD53" i="2" s="1"/>
  <c r="BD54" i="2" s="1"/>
  <c r="BD55" i="2" s="1"/>
  <c r="BD56" i="2" s="1"/>
  <c r="BD57" i="2" s="1"/>
  <c r="BD58" i="2" s="1"/>
  <c r="BD59" i="2" s="1"/>
  <c r="BD60" i="2" s="1"/>
  <c r="BD61" i="2" s="1"/>
  <c r="BD62" i="2" s="1"/>
  <c r="BD63" i="2" s="1"/>
  <c r="BD64" i="2" s="1"/>
  <c r="BD65" i="2" s="1"/>
  <c r="BD66" i="2" s="1"/>
  <c r="BD67" i="2" s="1"/>
  <c r="BD68" i="2" s="1"/>
  <c r="BD69" i="2" s="1"/>
  <c r="BD70" i="2" s="1"/>
  <c r="BD71" i="2" s="1"/>
  <c r="BD72" i="2" s="1"/>
  <c r="BD73" i="2" s="1"/>
  <c r="BD74" i="2" s="1"/>
  <c r="BD75" i="2" s="1"/>
  <c r="BD76" i="2" s="1"/>
  <c r="BD77" i="2" s="1"/>
  <c r="BD78" i="2" s="1"/>
  <c r="BD79" i="2" s="1"/>
  <c r="BD80" i="2" s="1"/>
  <c r="BD81" i="2" s="1"/>
  <c r="BD82" i="2" s="1"/>
  <c r="BD83" i="2" s="1"/>
  <c r="BD84" i="2" s="1"/>
  <c r="BD85" i="2" s="1"/>
  <c r="BD86" i="2" s="1"/>
  <c r="BD87" i="2" s="1"/>
  <c r="BD88" i="2" s="1"/>
  <c r="BD89" i="2" s="1"/>
  <c r="BD90" i="2" s="1"/>
  <c r="BD91" i="2" s="1"/>
  <c r="BD92" i="2" s="1"/>
  <c r="BD93" i="2" s="1"/>
  <c r="BD94" i="2" s="1"/>
  <c r="BD95" i="2" s="1"/>
  <c r="BD96" i="2" s="1"/>
  <c r="BD97" i="2" s="1"/>
  <c r="BD98" i="2" s="1"/>
  <c r="BD99" i="2" s="1"/>
  <c r="BD100" i="2" s="1"/>
  <c r="BD101" i="2" s="1"/>
  <c r="BD102" i="2" s="1"/>
  <c r="BD103" i="2" s="1"/>
  <c r="BD104" i="2" s="1"/>
  <c r="BD105" i="2" s="1"/>
  <c r="BD106" i="2" s="1"/>
  <c r="BD107" i="2" s="1"/>
  <c r="BD108" i="2" s="1"/>
  <c r="BD109" i="2" s="1"/>
  <c r="BD110" i="2" s="1"/>
  <c r="BD111" i="2" s="1"/>
  <c r="BD112" i="2" s="1"/>
  <c r="BD113" i="2" s="1"/>
  <c r="BD114" i="2" s="1"/>
  <c r="BD115" i="2" s="1"/>
  <c r="BD116" i="2" s="1"/>
  <c r="BD117" i="2" s="1"/>
  <c r="BD118" i="2" s="1"/>
  <c r="BD119" i="2" s="1"/>
  <c r="BD120" i="2" s="1"/>
  <c r="BD121" i="2" s="1"/>
  <c r="BD122" i="2" s="1"/>
  <c r="BD123" i="2" s="1"/>
  <c r="BD124" i="2" s="1"/>
  <c r="BD125" i="2" s="1"/>
  <c r="BD126" i="2" s="1"/>
  <c r="BD127" i="2" s="1"/>
  <c r="BD128" i="2" s="1"/>
  <c r="BD129" i="2" s="1"/>
  <c r="BD130" i="2" s="1"/>
  <c r="BD131" i="2" s="1"/>
  <c r="BD132" i="2" s="1"/>
  <c r="BD133" i="2" s="1"/>
  <c r="BD134" i="2" s="1"/>
  <c r="BD135" i="2" s="1"/>
  <c r="BD136" i="2" s="1"/>
  <c r="BD137" i="2" s="1"/>
  <c r="BD138" i="2" s="1"/>
  <c r="BD139" i="2" s="1"/>
  <c r="BD140" i="2" s="1"/>
  <c r="BD141" i="2" s="1"/>
  <c r="BD142" i="2" s="1"/>
  <c r="BD143" i="2" s="1"/>
  <c r="BD144" i="2" s="1"/>
  <c r="BD145" i="2" s="1"/>
  <c r="BD146" i="2" s="1"/>
  <c r="BD147" i="2" s="1"/>
  <c r="BD148" i="2" s="1"/>
  <c r="BD149" i="2" s="1"/>
  <c r="BD150" i="2" s="1"/>
  <c r="BD151" i="2" s="1"/>
  <c r="BD152" i="2" s="1"/>
  <c r="BD153" i="2" s="1"/>
  <c r="BD154" i="2" s="1"/>
  <c r="BD155" i="2" s="1"/>
  <c r="BD156" i="2" s="1"/>
  <c r="BD157" i="2" s="1"/>
  <c r="BD158" i="2" s="1"/>
  <c r="BD159" i="2" s="1"/>
  <c r="BD160" i="2" s="1"/>
  <c r="BD161" i="2" s="1"/>
  <c r="BD162" i="2" s="1"/>
  <c r="BD163" i="2" s="1"/>
  <c r="BD164" i="2" s="1"/>
  <c r="BD165" i="2" s="1"/>
  <c r="BD166" i="2" s="1"/>
  <c r="BD167" i="2" s="1"/>
  <c r="BD168" i="2" s="1"/>
  <c r="BD169" i="2" s="1"/>
  <c r="BD170" i="2" s="1"/>
  <c r="BD171" i="2" s="1"/>
  <c r="BD172" i="2" s="1"/>
  <c r="BD173" i="2" s="1"/>
  <c r="BD174" i="2" s="1"/>
  <c r="BD175" i="2" s="1"/>
  <c r="BD176" i="2" s="1"/>
  <c r="BD177" i="2" s="1"/>
  <c r="BD178" i="2" s="1"/>
  <c r="BD179" i="2" s="1"/>
  <c r="BD180" i="2" s="1"/>
  <c r="BD181" i="2" s="1"/>
  <c r="BD182" i="2" s="1"/>
  <c r="BD183" i="2" s="1"/>
  <c r="BD184" i="2" s="1"/>
  <c r="BD185" i="2" s="1"/>
  <c r="BD186" i="2" s="1"/>
  <c r="BD187" i="2" s="1"/>
  <c r="BD188" i="2" s="1"/>
  <c r="BD189" i="2" s="1"/>
  <c r="BD190" i="2" s="1"/>
  <c r="BD191" i="2" s="1"/>
  <c r="BD192" i="2" s="1"/>
  <c r="BD193" i="2" s="1"/>
  <c r="BD194" i="2" s="1"/>
  <c r="BD195" i="2" s="1"/>
  <c r="BD196" i="2" s="1"/>
  <c r="BD197" i="2" s="1"/>
  <c r="BD198" i="2" s="1"/>
  <c r="BD199" i="2" s="1"/>
  <c r="BD200" i="2" s="1"/>
  <c r="BD201" i="2" s="1"/>
  <c r="BD202" i="2" s="1"/>
  <c r="BD203" i="2" s="1"/>
  <c r="BD204" i="2" s="1"/>
  <c r="BD205" i="2" s="1"/>
  <c r="BD206" i="2" s="1"/>
  <c r="BD207" i="2" s="1"/>
  <c r="BD208" i="2" s="1"/>
  <c r="BD209" i="2" s="1"/>
  <c r="BD210" i="2" s="1"/>
  <c r="BD211" i="2" s="1"/>
  <c r="BD212" i="2" s="1"/>
  <c r="BD213" i="2" s="1"/>
  <c r="BD214" i="2" s="1"/>
  <c r="BD215" i="2" s="1"/>
  <c r="BD216" i="2" s="1"/>
  <c r="BD217" i="2" s="1"/>
  <c r="BD218" i="2" s="1"/>
  <c r="BD219" i="2" s="1"/>
  <c r="BD220" i="2" s="1"/>
  <c r="BD221" i="2" s="1"/>
  <c r="BD222" i="2" s="1"/>
  <c r="BD223" i="2" s="1"/>
  <c r="BD224" i="2" s="1"/>
  <c r="BD225" i="2" s="1"/>
  <c r="BD226" i="2" s="1"/>
  <c r="BD227" i="2" s="1"/>
  <c r="BD228" i="2" s="1"/>
  <c r="BD229" i="2" s="1"/>
  <c r="BD230" i="2" s="1"/>
  <c r="BD231" i="2" s="1"/>
  <c r="BD232" i="2" s="1"/>
  <c r="BD233" i="2" s="1"/>
  <c r="BD234" i="2" s="1"/>
  <c r="BD235" i="2" s="1"/>
  <c r="BD236" i="2" s="1"/>
  <c r="BD237" i="2" s="1"/>
  <c r="BD238" i="2" s="1"/>
  <c r="BD239" i="2" s="1"/>
  <c r="BD240" i="2" s="1"/>
  <c r="BD241" i="2" s="1"/>
  <c r="BD242" i="2" s="1"/>
  <c r="BD243" i="2" s="1"/>
  <c r="BD244" i="2" s="1"/>
  <c r="BD245" i="2" s="1"/>
  <c r="BD246" i="2" s="1"/>
  <c r="BD247" i="2" s="1"/>
  <c r="BD248" i="2" s="1"/>
  <c r="BD249" i="2" s="1"/>
  <c r="BD250" i="2" s="1"/>
  <c r="BD251" i="2" s="1"/>
  <c r="BD252" i="2" s="1"/>
  <c r="BD253" i="2" s="1"/>
  <c r="BD254" i="2" s="1"/>
  <c r="BD255" i="2" s="1"/>
  <c r="BD256" i="2" s="1"/>
  <c r="BD257" i="2" s="1"/>
  <c r="BD258" i="2" s="1"/>
  <c r="BD259" i="2" s="1"/>
  <c r="BD260" i="2" s="1"/>
  <c r="BD261" i="2" s="1"/>
  <c r="BD262" i="2" s="1"/>
  <c r="BD263" i="2" s="1"/>
  <c r="BD264" i="2" s="1"/>
  <c r="BD265" i="2" s="1"/>
  <c r="BD266" i="2" s="1"/>
  <c r="AV16" i="2"/>
  <c r="AR16" i="2"/>
  <c r="AS16" i="2" s="1"/>
  <c r="AT16" i="2" s="1"/>
  <c r="AW16" i="2" s="1"/>
  <c r="BA16" i="2" s="1"/>
  <c r="AA16" i="2"/>
  <c r="I16" i="2"/>
  <c r="H16" i="2"/>
  <c r="Q16" i="2" s="1"/>
  <c r="G16" i="2"/>
  <c r="G17" i="2" s="1"/>
  <c r="G18" i="2" s="1"/>
  <c r="AA14" i="2"/>
  <c r="Y14" i="2"/>
  <c r="Q14" i="2"/>
  <c r="O14" i="2"/>
  <c r="U6" i="2"/>
  <c r="S6" i="2"/>
  <c r="U5" i="2"/>
  <c r="S5" i="2"/>
  <c r="G5" i="2"/>
  <c r="G6" i="2" s="1"/>
  <c r="M4" i="2"/>
  <c r="K4" i="2"/>
  <c r="B11" i="2" s="1"/>
  <c r="Y16" i="2" l="1"/>
  <c r="O17" i="2"/>
  <c r="O16" i="2"/>
  <c r="AJ16" i="2"/>
  <c r="AR17" i="2"/>
  <c r="AR18" i="2" s="1"/>
  <c r="AU16" i="2"/>
  <c r="BE16" i="2" s="1"/>
  <c r="AN18" i="2"/>
  <c r="Y18" i="2"/>
  <c r="G19" i="2"/>
  <c r="O18" i="2"/>
  <c r="AJ18" i="2"/>
  <c r="Y17" i="2"/>
  <c r="L4" i="2"/>
  <c r="AJ17" i="2"/>
  <c r="AN17" i="2"/>
  <c r="AX16" i="2"/>
  <c r="AZ16" i="2" s="1"/>
  <c r="AU17" i="2"/>
  <c r="AY16" i="2"/>
  <c r="AS17" i="2"/>
  <c r="AT17" i="2" s="1"/>
  <c r="AW17" i="2" s="1"/>
  <c r="T5" i="2"/>
  <c r="T6" i="2"/>
  <c r="AN16" i="2"/>
  <c r="BF16" i="2"/>
  <c r="Z264" i="2" l="1"/>
  <c r="Z261" i="2"/>
  <c r="Z258" i="2"/>
  <c r="Z255" i="2"/>
  <c r="Z252" i="2"/>
  <c r="Z249" i="2"/>
  <c r="Z246" i="2"/>
  <c r="Z243" i="2"/>
  <c r="Z266" i="2"/>
  <c r="Z265" i="2"/>
  <c r="Z257" i="2"/>
  <c r="Z256" i="2"/>
  <c r="Z248" i="2"/>
  <c r="Z247" i="2"/>
  <c r="Z241" i="2"/>
  <c r="Z238" i="2"/>
  <c r="Z250" i="2"/>
  <c r="Z244" i="2"/>
  <c r="Z236" i="2"/>
  <c r="Z233" i="2"/>
  <c r="Z230" i="2"/>
  <c r="Z227" i="2"/>
  <c r="Z224" i="2"/>
  <c r="Z259" i="2"/>
  <c r="Z240" i="2"/>
  <c r="Z239" i="2"/>
  <c r="Z232" i="2"/>
  <c r="Z221" i="2"/>
  <c r="Z214" i="2"/>
  <c r="Z209" i="2"/>
  <c r="Z201" i="2"/>
  <c r="Z198" i="2"/>
  <c r="Z234" i="2"/>
  <c r="Z216" i="2"/>
  <c r="Z204" i="2"/>
  <c r="Z254" i="2"/>
  <c r="Z253" i="2"/>
  <c r="Z228" i="2"/>
  <c r="Z223" i="2"/>
  <c r="Z218" i="2"/>
  <c r="Z211" i="2"/>
  <c r="Z206" i="2"/>
  <c r="Z225" i="2"/>
  <c r="Z205" i="2"/>
  <c r="Z194" i="2"/>
  <c r="Z189" i="2"/>
  <c r="Z260" i="2"/>
  <c r="Z215" i="2"/>
  <c r="Z208" i="2"/>
  <c r="Z202" i="2"/>
  <c r="Z181" i="2"/>
  <c r="Z263" i="2"/>
  <c r="Z242" i="2"/>
  <c r="Z235" i="2"/>
  <c r="Z231" i="2"/>
  <c r="Z196" i="2"/>
  <c r="Z178" i="2"/>
  <c r="Z160" i="2"/>
  <c r="Z262" i="2"/>
  <c r="Z229" i="2"/>
  <c r="Z245" i="2"/>
  <c r="Z197" i="2"/>
  <c r="Z183" i="2"/>
  <c r="Z207" i="2"/>
  <c r="Z195" i="2"/>
  <c r="Z179" i="2"/>
  <c r="Z166" i="2"/>
  <c r="Z144" i="2"/>
  <c r="Z139" i="2"/>
  <c r="Z219" i="2"/>
  <c r="Z212" i="2"/>
  <c r="Z186" i="2"/>
  <c r="Z175" i="2"/>
  <c r="Z172" i="2"/>
  <c r="Z164" i="2"/>
  <c r="Z163" i="2"/>
  <c r="Z151" i="2"/>
  <c r="Z136" i="2"/>
  <c r="Z128" i="2"/>
  <c r="Z123" i="2"/>
  <c r="Z110" i="2"/>
  <c r="Z185" i="2"/>
  <c r="Z165" i="2"/>
  <c r="Z150" i="2"/>
  <c r="Z143" i="2"/>
  <c r="Z135" i="2"/>
  <c r="Z115" i="2"/>
  <c r="Z210" i="2"/>
  <c r="Z203" i="2"/>
  <c r="Z167" i="2"/>
  <c r="Z149" i="2"/>
  <c r="Z142" i="2"/>
  <c r="Z141" i="2"/>
  <c r="Z134" i="2"/>
  <c r="Z112" i="2"/>
  <c r="Z237" i="2"/>
  <c r="Z184" i="2"/>
  <c r="Z114" i="2"/>
  <c r="Z89" i="2"/>
  <c r="Z76" i="2"/>
  <c r="Z71" i="2"/>
  <c r="Z155" i="2"/>
  <c r="Z148" i="2"/>
  <c r="Z117" i="2"/>
  <c r="Z107" i="2"/>
  <c r="Z100" i="2"/>
  <c r="Z81" i="2"/>
  <c r="Z191" i="2"/>
  <c r="Z177" i="2"/>
  <c r="Z176" i="2"/>
  <c r="Z162" i="2"/>
  <c r="Z152" i="2"/>
  <c r="Z137" i="2"/>
  <c r="Z120" i="2"/>
  <c r="Z101" i="2"/>
  <c r="Z94" i="2"/>
  <c r="Z78" i="2"/>
  <c r="Z60" i="2"/>
  <c r="Z42" i="2"/>
  <c r="Z24" i="2"/>
  <c r="Z174" i="2"/>
  <c r="Z154" i="2"/>
  <c r="Z118" i="2"/>
  <c r="Z106" i="2"/>
  <c r="Z84" i="2"/>
  <c r="Z73" i="2"/>
  <c r="Z70" i="2"/>
  <c r="Z52" i="2"/>
  <c r="Z45" i="2"/>
  <c r="Z38" i="2"/>
  <c r="Z119" i="2"/>
  <c r="Z105" i="2"/>
  <c r="Z97" i="2"/>
  <c r="Z90" i="2"/>
  <c r="Z59" i="2"/>
  <c r="Z44" i="2"/>
  <c r="Z37" i="2"/>
  <c r="Z30" i="2"/>
  <c r="Z23" i="2"/>
  <c r="Z16" i="2"/>
  <c r="Z251" i="2"/>
  <c r="Z188" i="2"/>
  <c r="Z182" i="2"/>
  <c r="Z157" i="2"/>
  <c r="Z156" i="2"/>
  <c r="Z145" i="2"/>
  <c r="Z138" i="2"/>
  <c r="Z108" i="2"/>
  <c r="Z104" i="2"/>
  <c r="Z65" i="2"/>
  <c r="Z58" i="2"/>
  <c r="Z36" i="2"/>
  <c r="Z29" i="2"/>
  <c r="Z22" i="2"/>
  <c r="Z226" i="2"/>
  <c r="Z217" i="2"/>
  <c r="Z127" i="2"/>
  <c r="Z85" i="2"/>
  <c r="Z68" i="2"/>
  <c r="Z64" i="2"/>
  <c r="Z57" i="2"/>
  <c r="Z50" i="2"/>
  <c r="Z187" i="2"/>
  <c r="Z173" i="2"/>
  <c r="Z132" i="2"/>
  <c r="Z220" i="2"/>
  <c r="Z169" i="2"/>
  <c r="Z213" i="2"/>
  <c r="Z111" i="2"/>
  <c r="Z72" i="2"/>
  <c r="Z61" i="2"/>
  <c r="Z53" i="2"/>
  <c r="Z27" i="2"/>
  <c r="Z193" i="2"/>
  <c r="Z192" i="2"/>
  <c r="Z161" i="2"/>
  <c r="Z126" i="2"/>
  <c r="Z88" i="2"/>
  <c r="Z31" i="2"/>
  <c r="Z18" i="2"/>
  <c r="Z122" i="2"/>
  <c r="Z109" i="2"/>
  <c r="Z199" i="2"/>
  <c r="Z171" i="2"/>
  <c r="Z131" i="2"/>
  <c r="Z91" i="2"/>
  <c r="Z86" i="2"/>
  <c r="Z74" i="2"/>
  <c r="Z66" i="2"/>
  <c r="Z51" i="2"/>
  <c r="Z46" i="2"/>
  <c r="Z40" i="2"/>
  <c r="Z20" i="2"/>
  <c r="Z170" i="2"/>
  <c r="Z147" i="2"/>
  <c r="Z116" i="2"/>
  <c r="Z98" i="2"/>
  <c r="Z77" i="2"/>
  <c r="Z75" i="2"/>
  <c r="Z56" i="2"/>
  <c r="Z33" i="2"/>
  <c r="Z146" i="2"/>
  <c r="Z130" i="2"/>
  <c r="Z96" i="2"/>
  <c r="Z87" i="2"/>
  <c r="Z48" i="2"/>
  <c r="Z26" i="2"/>
  <c r="Z153" i="2"/>
  <c r="Z93" i="2"/>
  <c r="Z80" i="2"/>
  <c r="Z35" i="2"/>
  <c r="Z28" i="2"/>
  <c r="Z17" i="2"/>
  <c r="Z200" i="2"/>
  <c r="Z168" i="2"/>
  <c r="Z159" i="2"/>
  <c r="Z129" i="2"/>
  <c r="Z125" i="2"/>
  <c r="Z102" i="2"/>
  <c r="Z92" i="2"/>
  <c r="Z67" i="2"/>
  <c r="Z55" i="2"/>
  <c r="Z43" i="2"/>
  <c r="Z39" i="2"/>
  <c r="Z14" i="2"/>
  <c r="AB14" i="2" s="1"/>
  <c r="AF14" i="2" s="1"/>
  <c r="Z121" i="2"/>
  <c r="Z99" i="2"/>
  <c r="Z79" i="2"/>
  <c r="Z62" i="2"/>
  <c r="Z19" i="2"/>
  <c r="Z69" i="2"/>
  <c r="Z34" i="2"/>
  <c r="Z222" i="2"/>
  <c r="Z54" i="2"/>
  <c r="Z41" i="2"/>
  <c r="Z113" i="2"/>
  <c r="Z95" i="2"/>
  <c r="V6" i="2"/>
  <c r="Z82" i="2"/>
  <c r="Z25" i="2"/>
  <c r="Z180" i="2"/>
  <c r="Z140" i="2"/>
  <c r="Z103" i="2"/>
  <c r="Z83" i="2"/>
  <c r="Z49" i="2"/>
  <c r="Z47" i="2"/>
  <c r="Z190" i="2"/>
  <c r="Z158" i="2"/>
  <c r="Z124" i="2"/>
  <c r="Z63" i="2"/>
  <c r="Z32" i="2"/>
  <c r="Z21" i="2"/>
  <c r="Z133" i="2"/>
  <c r="BA17" i="2"/>
  <c r="AY17" i="2"/>
  <c r="AX17" i="2"/>
  <c r="AZ17" i="2" s="1"/>
  <c r="P262" i="2"/>
  <c r="P253" i="2"/>
  <c r="P244" i="2"/>
  <c r="P265" i="2"/>
  <c r="P263" i="2"/>
  <c r="P249" i="2"/>
  <c r="P264" i="2"/>
  <c r="P248" i="2"/>
  <c r="P236" i="2"/>
  <c r="P229" i="2"/>
  <c r="P213" i="2"/>
  <c r="P202" i="2"/>
  <c r="P199" i="2"/>
  <c r="P261" i="2"/>
  <c r="P259" i="2"/>
  <c r="P246" i="2"/>
  <c r="P230" i="2"/>
  <c r="P222" i="2"/>
  <c r="P216" i="2"/>
  <c r="P196" i="2"/>
  <c r="P188" i="2"/>
  <c r="P183" i="2"/>
  <c r="P256" i="2"/>
  <c r="P247" i="2"/>
  <c r="P237" i="2"/>
  <c r="P234" i="2"/>
  <c r="P219" i="2"/>
  <c r="P198" i="2"/>
  <c r="P257" i="2"/>
  <c r="P254" i="2"/>
  <c r="P251" i="2"/>
  <c r="P217" i="2"/>
  <c r="P207" i="2"/>
  <c r="P258" i="2"/>
  <c r="P232" i="2"/>
  <c r="P227" i="2"/>
  <c r="P211" i="2"/>
  <c r="P203" i="2"/>
  <c r="P184" i="2"/>
  <c r="P181" i="2"/>
  <c r="P255" i="2"/>
  <c r="P238" i="2"/>
  <c r="P228" i="2"/>
  <c r="P220" i="2"/>
  <c r="P210" i="2"/>
  <c r="P190" i="2"/>
  <c r="P187" i="2"/>
  <c r="P245" i="2"/>
  <c r="P239" i="2"/>
  <c r="P218" i="2"/>
  <c r="P193" i="2"/>
  <c r="P151" i="2"/>
  <c r="P146" i="2"/>
  <c r="P138" i="2"/>
  <c r="P133" i="2"/>
  <c r="P128" i="2"/>
  <c r="P125" i="2"/>
  <c r="P122" i="2"/>
  <c r="P119" i="2"/>
  <c r="P116" i="2"/>
  <c r="P113" i="2"/>
  <c r="P110" i="2"/>
  <c r="P266" i="2"/>
  <c r="P221" i="2"/>
  <c r="P204" i="2"/>
  <c r="P189" i="2"/>
  <c r="P156" i="2"/>
  <c r="P149" i="2"/>
  <c r="P148" i="2"/>
  <c r="P117" i="2"/>
  <c r="P241" i="2"/>
  <c r="P215" i="2"/>
  <c r="P205" i="2"/>
  <c r="P169" i="2"/>
  <c r="P147" i="2"/>
  <c r="P140" i="2"/>
  <c r="P132" i="2"/>
  <c r="P127" i="2"/>
  <c r="P177" i="2"/>
  <c r="P159" i="2"/>
  <c r="P154" i="2"/>
  <c r="P153" i="2"/>
  <c r="P124" i="2"/>
  <c r="P109" i="2"/>
  <c r="P106" i="2"/>
  <c r="P103" i="2"/>
  <c r="P100" i="2"/>
  <c r="P97" i="2"/>
  <c r="P94" i="2"/>
  <c r="P91" i="2"/>
  <c r="P88" i="2"/>
  <c r="P85" i="2"/>
  <c r="P82" i="2"/>
  <c r="P79" i="2"/>
  <c r="P76" i="2"/>
  <c r="P73" i="2"/>
  <c r="P70" i="2"/>
  <c r="P67" i="2"/>
  <c r="P64" i="2"/>
  <c r="P61" i="2"/>
  <c r="P58" i="2"/>
  <c r="P55" i="2"/>
  <c r="P52" i="2"/>
  <c r="P49" i="2"/>
  <c r="P46" i="2"/>
  <c r="P43" i="2"/>
  <c r="P40" i="2"/>
  <c r="P37" i="2"/>
  <c r="P34" i="2"/>
  <c r="P31" i="2"/>
  <c r="P28" i="2"/>
  <c r="P25" i="2"/>
  <c r="P22" i="2"/>
  <c r="P19" i="2"/>
  <c r="P16" i="2"/>
  <c r="P206" i="2"/>
  <c r="P201" i="2"/>
  <c r="P192" i="2"/>
  <c r="P186" i="2"/>
  <c r="P165" i="2"/>
  <c r="P136" i="2"/>
  <c r="P129" i="2"/>
  <c r="P102" i="2"/>
  <c r="P83" i="2"/>
  <c r="P225" i="2"/>
  <c r="P160" i="2"/>
  <c r="P157" i="2"/>
  <c r="P134" i="2"/>
  <c r="P121" i="2"/>
  <c r="P93" i="2"/>
  <c r="P75" i="2"/>
  <c r="P164" i="2"/>
  <c r="P90" i="2"/>
  <c r="P72" i="2"/>
  <c r="P54" i="2"/>
  <c r="P36" i="2"/>
  <c r="P18" i="2"/>
  <c r="R18" i="2" s="1"/>
  <c r="P178" i="2"/>
  <c r="P172" i="2"/>
  <c r="P168" i="2"/>
  <c r="P163" i="2"/>
  <c r="P158" i="2"/>
  <c r="P152" i="2"/>
  <c r="P123" i="2"/>
  <c r="P66" i="2"/>
  <c r="P57" i="2"/>
  <c r="P35" i="2"/>
  <c r="P21" i="2"/>
  <c r="P250" i="2"/>
  <c r="P212" i="2"/>
  <c r="P200" i="2"/>
  <c r="P135" i="2"/>
  <c r="P107" i="2"/>
  <c r="P80" i="2"/>
  <c r="P63" i="2"/>
  <c r="P56" i="2"/>
  <c r="P27" i="2"/>
  <c r="P20" i="2"/>
  <c r="P240" i="2"/>
  <c r="P173" i="2"/>
  <c r="P98" i="2"/>
  <c r="P78" i="2"/>
  <c r="P62" i="2"/>
  <c r="P41" i="2"/>
  <c r="P33" i="2"/>
  <c r="P26" i="2"/>
  <c r="P235" i="2"/>
  <c r="P195" i="2"/>
  <c r="P179" i="2"/>
  <c r="P170" i="2"/>
  <c r="P161" i="2"/>
  <c r="P137" i="2"/>
  <c r="P92" i="2"/>
  <c r="P86" i="2"/>
  <c r="P81" i="2"/>
  <c r="P174" i="2"/>
  <c r="P155" i="2"/>
  <c r="P145" i="2"/>
  <c r="P194" i="2"/>
  <c r="P144" i="2"/>
  <c r="P130" i="2"/>
  <c r="P242" i="2"/>
  <c r="P226" i="2"/>
  <c r="P185" i="2"/>
  <c r="P243" i="2"/>
  <c r="P233" i="2"/>
  <c r="P176" i="2"/>
  <c r="P175" i="2"/>
  <c r="P150" i="2"/>
  <c r="P99" i="2"/>
  <c r="P59" i="2"/>
  <c r="P45" i="2"/>
  <c r="P39" i="2"/>
  <c r="P182" i="2"/>
  <c r="P68" i="2"/>
  <c r="P260" i="2"/>
  <c r="P208" i="2"/>
  <c r="P191" i="2"/>
  <c r="P180" i="2"/>
  <c r="P167" i="2"/>
  <c r="P105" i="2"/>
  <c r="P69" i="2"/>
  <c r="P50" i="2"/>
  <c r="P32" i="2"/>
  <c r="P14" i="2"/>
  <c r="R14" i="2" s="1"/>
  <c r="P209" i="2"/>
  <c r="P166" i="2"/>
  <c r="P115" i="2"/>
  <c r="P111" i="2"/>
  <c r="P71" i="2"/>
  <c r="P53" i="2"/>
  <c r="P23" i="2"/>
  <c r="P223" i="2"/>
  <c r="P214" i="2"/>
  <c r="P162" i="2"/>
  <c r="P143" i="2"/>
  <c r="P108" i="2"/>
  <c r="P84" i="2"/>
  <c r="P47" i="2"/>
  <c r="P38" i="2"/>
  <c r="P224" i="2"/>
  <c r="P171" i="2"/>
  <c r="P139" i="2"/>
  <c r="P120" i="2"/>
  <c r="P95" i="2"/>
  <c r="P231" i="2"/>
  <c r="P131" i="2"/>
  <c r="P126" i="2"/>
  <c r="P118" i="2"/>
  <c r="P142" i="2"/>
  <c r="P89" i="2"/>
  <c r="P60" i="2"/>
  <c r="P44" i="2"/>
  <c r="P29" i="2"/>
  <c r="P24" i="2"/>
  <c r="P252" i="2"/>
  <c r="P114" i="2"/>
  <c r="P104" i="2"/>
  <c r="P101" i="2"/>
  <c r="P87" i="2"/>
  <c r="P197" i="2"/>
  <c r="P141" i="2"/>
  <c r="P65" i="2"/>
  <c r="P51" i="2"/>
  <c r="P112" i="2"/>
  <c r="P77" i="2"/>
  <c r="P30" i="2"/>
  <c r="P42" i="2"/>
  <c r="P17" i="2"/>
  <c r="P96" i="2"/>
  <c r="P74" i="2"/>
  <c r="P48" i="2"/>
  <c r="V5" i="2"/>
  <c r="Y19" i="2"/>
  <c r="AJ19" i="2"/>
  <c r="O19" i="2"/>
  <c r="G20" i="2"/>
  <c r="AN19" i="2"/>
  <c r="BB16" i="2"/>
  <c r="BC16" i="2"/>
  <c r="AU18" i="2"/>
  <c r="AS18" i="2"/>
  <c r="AT18" i="2" s="1"/>
  <c r="AW18" i="2" s="1"/>
  <c r="AR19" i="2"/>
  <c r="AB18" i="2" l="1"/>
  <c r="AF18" i="2" s="1"/>
  <c r="AB17" i="2"/>
  <c r="AF17" i="2" s="1"/>
  <c r="AB16" i="2"/>
  <c r="AF16" i="2" s="1"/>
  <c r="AB19" i="2"/>
  <c r="R19" i="2"/>
  <c r="S19" i="2" s="1"/>
  <c r="U19" i="2" s="1"/>
  <c r="V14" i="2"/>
  <c r="S14" i="2"/>
  <c r="U14" i="2" s="1"/>
  <c r="T14" i="2"/>
  <c r="AS19" i="2"/>
  <c r="AT19" i="2" s="1"/>
  <c r="AW19" i="2" s="1"/>
  <c r="AR20" i="2"/>
  <c r="AU19" i="2"/>
  <c r="R17" i="2"/>
  <c r="BA18" i="2"/>
  <c r="AY18" i="2"/>
  <c r="AX18" i="2"/>
  <c r="AZ18" i="2" s="1"/>
  <c r="BB17" i="2"/>
  <c r="BC17" i="2"/>
  <c r="BE17" i="2"/>
  <c r="BF17" i="2"/>
  <c r="T18" i="2"/>
  <c r="V18" i="2"/>
  <c r="AP18" i="2" s="1"/>
  <c r="S18" i="2"/>
  <c r="U18" i="2" s="1"/>
  <c r="Z5" i="2"/>
  <c r="X5" i="2"/>
  <c r="W5" i="2"/>
  <c r="Y5" i="2" s="1"/>
  <c r="Q5" i="2" s="1"/>
  <c r="R16" i="2"/>
  <c r="X6" i="2"/>
  <c r="Z6" i="2"/>
  <c r="W6" i="2"/>
  <c r="Y6" i="2" s="1"/>
  <c r="Q6" i="2" s="1"/>
  <c r="AJ20" i="2"/>
  <c r="Y20" i="2"/>
  <c r="AB20" i="2" s="1"/>
  <c r="AF20" i="2" s="1"/>
  <c r="G21" i="2"/>
  <c r="O20" i="2"/>
  <c r="R20" i="2" s="1"/>
  <c r="AN20" i="2"/>
  <c r="AD14" i="2"/>
  <c r="AC14" i="2"/>
  <c r="AE14" i="2" s="1"/>
  <c r="BH18" i="2" l="1"/>
  <c r="AD16" i="2"/>
  <c r="AC16" i="2"/>
  <c r="AE16" i="2" s="1"/>
  <c r="AD17" i="2"/>
  <c r="AC17" i="2"/>
  <c r="AE17" i="2" s="1"/>
  <c r="AC18" i="2"/>
  <c r="AE18" i="2" s="1"/>
  <c r="AD18" i="2"/>
  <c r="AC19" i="2"/>
  <c r="AE19" i="2" s="1"/>
  <c r="AF19" i="2"/>
  <c r="AD19" i="2"/>
  <c r="W14" i="2"/>
  <c r="V19" i="2"/>
  <c r="AO19" i="2" s="1"/>
  <c r="T19" i="2"/>
  <c r="W19" i="2" s="1"/>
  <c r="W18" i="2"/>
  <c r="P6" i="2"/>
  <c r="BC18" i="2"/>
  <c r="BB18" i="2"/>
  <c r="V16" i="2"/>
  <c r="T16" i="2"/>
  <c r="S16" i="2"/>
  <c r="U16" i="2" s="1"/>
  <c r="T20" i="2"/>
  <c r="S20" i="2"/>
  <c r="U20" i="2" s="1"/>
  <c r="V20" i="2"/>
  <c r="K5" i="2"/>
  <c r="L5" i="2" s="1"/>
  <c r="M5" i="2"/>
  <c r="AU20" i="2"/>
  <c r="AS20" i="2"/>
  <c r="AT20" i="2" s="1"/>
  <c r="AW20" i="2" s="1"/>
  <c r="AR21" i="2"/>
  <c r="AG14" i="2"/>
  <c r="AH14" i="2" s="1"/>
  <c r="O5" i="2"/>
  <c r="AO14" i="2"/>
  <c r="P5" i="2"/>
  <c r="AP14" i="2"/>
  <c r="N5" i="2"/>
  <c r="AO18" i="2"/>
  <c r="AG17" i="2"/>
  <c r="AY19" i="2"/>
  <c r="BA19" i="2"/>
  <c r="AX19" i="2"/>
  <c r="AZ19" i="2" s="1"/>
  <c r="M6" i="2"/>
  <c r="K6" i="2"/>
  <c r="L6" i="2" s="1"/>
  <c r="AN21" i="2"/>
  <c r="Y21" i="2"/>
  <c r="AB21" i="2" s="1"/>
  <c r="AF21" i="2" s="1"/>
  <c r="O21" i="2"/>
  <c r="R21" i="2" s="1"/>
  <c r="G22" i="2"/>
  <c r="AJ21" i="2"/>
  <c r="N6" i="2"/>
  <c r="O6" i="2"/>
  <c r="BE18" i="2"/>
  <c r="BF18" i="2"/>
  <c r="T17" i="2"/>
  <c r="V17" i="2"/>
  <c r="S17" i="2"/>
  <c r="U17" i="2" s="1"/>
  <c r="AC20" i="2"/>
  <c r="AE20" i="2" s="1"/>
  <c r="AD20" i="2"/>
  <c r="M7" i="2" l="1"/>
  <c r="M9" i="2" s="1"/>
  <c r="AG18" i="2"/>
  <c r="AH18" i="2" s="1"/>
  <c r="AL18" i="2" s="1"/>
  <c r="AG16" i="2"/>
  <c r="AH16" i="2" s="1"/>
  <c r="AL16" i="2" s="1"/>
  <c r="AG19" i="2"/>
  <c r="AH19" i="2" s="1"/>
  <c r="AL19" i="2" s="1"/>
  <c r="AG20" i="2"/>
  <c r="AH20" i="2" s="1"/>
  <c r="AL20" i="2" s="1"/>
  <c r="AH17" i="2"/>
  <c r="AL17" i="2" s="1"/>
  <c r="G12" i="2"/>
  <c r="W16" i="2"/>
  <c r="AP19" i="2"/>
  <c r="BH19" i="2" s="1"/>
  <c r="W20" i="2"/>
  <c r="W17" i="2"/>
  <c r="L7" i="2"/>
  <c r="B12" i="2" s="1"/>
  <c r="N7" i="2"/>
  <c r="BC19" i="2"/>
  <c r="BB19" i="2"/>
  <c r="AO17" i="2"/>
  <c r="AP17" i="2"/>
  <c r="BH17" i="2" s="1"/>
  <c r="G23" i="2"/>
  <c r="Y22" i="2"/>
  <c r="AB22" i="2" s="1"/>
  <c r="AF22" i="2" s="1"/>
  <c r="O22" i="2"/>
  <c r="R22" i="2" s="1"/>
  <c r="AN22" i="2"/>
  <c r="AJ22" i="2"/>
  <c r="AO20" i="2"/>
  <c r="AP20" i="2"/>
  <c r="BH20" i="2" s="1"/>
  <c r="T21" i="2"/>
  <c r="S21" i="2"/>
  <c r="U21" i="2" s="1"/>
  <c r="V21" i="2"/>
  <c r="AD21" i="2"/>
  <c r="AC21" i="2"/>
  <c r="AE21" i="2" s="1"/>
  <c r="AO16" i="2"/>
  <c r="AP16" i="2"/>
  <c r="BH16" i="2" s="1"/>
  <c r="AK19" i="2"/>
  <c r="AM19" i="2" s="1"/>
  <c r="AK18" i="2"/>
  <c r="AS21" i="2"/>
  <c r="AT21" i="2" s="1"/>
  <c r="AW21" i="2" s="1"/>
  <c r="AR22" i="2"/>
  <c r="AU21" i="2"/>
  <c r="BE19" i="2"/>
  <c r="BF19" i="2"/>
  <c r="AY20" i="2"/>
  <c r="AX20" i="2"/>
  <c r="AZ20" i="2" s="1"/>
  <c r="BA20" i="2"/>
  <c r="AM18" i="2" l="1"/>
  <c r="K19" i="2"/>
  <c r="L19" i="2" s="1"/>
  <c r="K20" i="2"/>
  <c r="L20" i="2" s="1"/>
  <c r="W21" i="2"/>
  <c r="AG21" i="2"/>
  <c r="BC20" i="2"/>
  <c r="BB20" i="2"/>
  <c r="AK16" i="2"/>
  <c r="AM16" i="2" s="1"/>
  <c r="K17" i="2"/>
  <c r="L17" i="2" s="1"/>
  <c r="BA21" i="2"/>
  <c r="AY21" i="2"/>
  <c r="AX21" i="2"/>
  <c r="AZ21" i="2" s="1"/>
  <c r="AC22" i="2"/>
  <c r="AE22" i="2" s="1"/>
  <c r="AD22" i="2"/>
  <c r="AN23" i="2"/>
  <c r="G24" i="2"/>
  <c r="AJ23" i="2"/>
  <c r="O23" i="2"/>
  <c r="R23" i="2" s="1"/>
  <c r="Y23" i="2"/>
  <c r="AB23" i="2" s="1"/>
  <c r="AF23" i="2" s="1"/>
  <c r="AK20" i="2"/>
  <c r="AM20" i="2" s="1"/>
  <c r="K21" i="2"/>
  <c r="L21" i="2" s="1"/>
  <c r="V22" i="2"/>
  <c r="T22" i="2"/>
  <c r="S22" i="2"/>
  <c r="U22" i="2" s="1"/>
  <c r="AS22" i="2"/>
  <c r="AT22" i="2" s="1"/>
  <c r="AW22" i="2" s="1"/>
  <c r="AR23" i="2"/>
  <c r="AU22" i="2"/>
  <c r="AP21" i="2"/>
  <c r="BH21" i="2" s="1"/>
  <c r="AO21" i="2"/>
  <c r="AK17" i="2"/>
  <c r="AM17" i="2" s="1"/>
  <c r="K18" i="2"/>
  <c r="L18" i="2" s="1"/>
  <c r="BE20" i="2"/>
  <c r="BF20" i="2"/>
  <c r="AH21" i="2" l="1"/>
  <c r="AL21" i="2" s="1"/>
  <c r="AG22" i="2"/>
  <c r="W22" i="2"/>
  <c r="BC21" i="2"/>
  <c r="BB21" i="2"/>
  <c r="AP22" i="2"/>
  <c r="BH22" i="2" s="1"/>
  <c r="AO22" i="2"/>
  <c r="AK21" i="2"/>
  <c r="K22" i="2"/>
  <c r="L22" i="2" s="1"/>
  <c r="AD23" i="2"/>
  <c r="AC23" i="2"/>
  <c r="AE23" i="2" s="1"/>
  <c r="T23" i="2"/>
  <c r="S23" i="2"/>
  <c r="U23" i="2" s="1"/>
  <c r="V23" i="2"/>
  <c r="BE21" i="2"/>
  <c r="BF21" i="2"/>
  <c r="AN24" i="2"/>
  <c r="Y24" i="2"/>
  <c r="AB24" i="2" s="1"/>
  <c r="AF24" i="2" s="1"/>
  <c r="AJ24" i="2"/>
  <c r="O24" i="2"/>
  <c r="R24" i="2" s="1"/>
  <c r="G25" i="2"/>
  <c r="AS23" i="2"/>
  <c r="AT23" i="2" s="1"/>
  <c r="AW23" i="2" s="1"/>
  <c r="AR24" i="2"/>
  <c r="AU23" i="2"/>
  <c r="BA22" i="2"/>
  <c r="AY22" i="2"/>
  <c r="AX22" i="2"/>
  <c r="AZ22" i="2" s="1"/>
  <c r="AM21" i="2" l="1"/>
  <c r="AH22" i="2"/>
  <c r="AL22" i="2" s="1"/>
  <c r="W23" i="2"/>
  <c r="AG23" i="2"/>
  <c r="AK22" i="2"/>
  <c r="K23" i="2"/>
  <c r="L23" i="2" s="1"/>
  <c r="AO23" i="2"/>
  <c r="AP23" i="2"/>
  <c r="BH23" i="2" s="1"/>
  <c r="BC22" i="2"/>
  <c r="BB22" i="2"/>
  <c r="AR25" i="2"/>
  <c r="AU24" i="2"/>
  <c r="AS24" i="2"/>
  <c r="AT24" i="2" s="1"/>
  <c r="AW24" i="2" s="1"/>
  <c r="BA23" i="2"/>
  <c r="AY23" i="2"/>
  <c r="AX23" i="2"/>
  <c r="AZ23" i="2" s="1"/>
  <c r="AJ25" i="2"/>
  <c r="G26" i="2"/>
  <c r="AN25" i="2"/>
  <c r="O25" i="2"/>
  <c r="R25" i="2" s="1"/>
  <c r="Y25" i="2"/>
  <c r="AB25" i="2" s="1"/>
  <c r="AF25" i="2" s="1"/>
  <c r="T24" i="2"/>
  <c r="V24" i="2"/>
  <c r="S24" i="2"/>
  <c r="U24" i="2" s="1"/>
  <c r="BE22" i="2"/>
  <c r="BF22" i="2"/>
  <c r="AC24" i="2"/>
  <c r="AE24" i="2" s="1"/>
  <c r="AD24" i="2"/>
  <c r="AM22" i="2" l="1"/>
  <c r="AH23" i="2"/>
  <c r="AL23" i="2" s="1"/>
  <c r="W24" i="2"/>
  <c r="AG24" i="2"/>
  <c r="BE23" i="2"/>
  <c r="BF23" i="2"/>
  <c r="AS25" i="2"/>
  <c r="AT25" i="2" s="1"/>
  <c r="AW25" i="2" s="1"/>
  <c r="AU25" i="2"/>
  <c r="AR26" i="2"/>
  <c r="AP24" i="2"/>
  <c r="BH24" i="2" s="1"/>
  <c r="AO24" i="2"/>
  <c r="AC25" i="2"/>
  <c r="AE25" i="2" s="1"/>
  <c r="AD25" i="2"/>
  <c r="BA24" i="2"/>
  <c r="AY24" i="2"/>
  <c r="AX24" i="2"/>
  <c r="AZ24" i="2" s="1"/>
  <c r="T25" i="2"/>
  <c r="S25" i="2"/>
  <c r="U25" i="2" s="1"/>
  <c r="V25" i="2"/>
  <c r="G27" i="2"/>
  <c r="O26" i="2"/>
  <c r="R26" i="2" s="1"/>
  <c r="AJ26" i="2"/>
  <c r="Y26" i="2"/>
  <c r="AB26" i="2" s="1"/>
  <c r="AF26" i="2" s="1"/>
  <c r="AN26" i="2"/>
  <c r="AK23" i="2"/>
  <c r="K24" i="2"/>
  <c r="L24" i="2" s="1"/>
  <c r="BC23" i="2"/>
  <c r="BB23" i="2"/>
  <c r="AM23" i="2" l="1"/>
  <c r="AH24" i="2"/>
  <c r="AL24" i="2" s="1"/>
  <c r="AG25" i="2"/>
  <c r="W25" i="2"/>
  <c r="BC24" i="2"/>
  <c r="BB24" i="2"/>
  <c r="AR27" i="2"/>
  <c r="AU26" i="2"/>
  <c r="AS26" i="2"/>
  <c r="AT26" i="2" s="1"/>
  <c r="AW26" i="2" s="1"/>
  <c r="BE24" i="2"/>
  <c r="BF24" i="2"/>
  <c r="AC26" i="2"/>
  <c r="AE26" i="2" s="1"/>
  <c r="AD26" i="2"/>
  <c r="T26" i="2"/>
  <c r="S26" i="2"/>
  <c r="U26" i="2" s="1"/>
  <c r="V26" i="2"/>
  <c r="AK24" i="2"/>
  <c r="K25" i="2"/>
  <c r="L25" i="2" s="1"/>
  <c r="AN27" i="2"/>
  <c r="Y27" i="2"/>
  <c r="AB27" i="2" s="1"/>
  <c r="AF27" i="2" s="1"/>
  <c r="G28" i="2"/>
  <c r="AJ27" i="2"/>
  <c r="O27" i="2"/>
  <c r="R27" i="2" s="1"/>
  <c r="AP25" i="2"/>
  <c r="BH25" i="2" s="1"/>
  <c r="AO25" i="2"/>
  <c r="AY25" i="2"/>
  <c r="BA25" i="2"/>
  <c r="AX25" i="2"/>
  <c r="AZ25" i="2" s="1"/>
  <c r="AM24" i="2" l="1"/>
  <c r="AH25" i="2"/>
  <c r="AL25" i="2" s="1"/>
  <c r="AG26" i="2"/>
  <c r="W26" i="2"/>
  <c r="O28" i="2"/>
  <c r="R28" i="2" s="1"/>
  <c r="AJ28" i="2"/>
  <c r="Y28" i="2"/>
  <c r="AB28" i="2" s="1"/>
  <c r="AF28" i="2" s="1"/>
  <c r="AN28" i="2"/>
  <c r="G29" i="2"/>
  <c r="AK25" i="2"/>
  <c r="K26" i="2"/>
  <c r="L26" i="2" s="1"/>
  <c r="BE25" i="2"/>
  <c r="BF25" i="2"/>
  <c r="AC27" i="2"/>
  <c r="AE27" i="2" s="1"/>
  <c r="AD27" i="2"/>
  <c r="BA26" i="2"/>
  <c r="AX26" i="2"/>
  <c r="AZ26" i="2" s="1"/>
  <c r="AY26" i="2"/>
  <c r="BB25" i="2"/>
  <c r="BC25" i="2"/>
  <c r="V27" i="2"/>
  <c r="T27" i="2"/>
  <c r="S27" i="2"/>
  <c r="U27" i="2" s="1"/>
  <c r="AU27" i="2"/>
  <c r="AS27" i="2"/>
  <c r="AT27" i="2" s="1"/>
  <c r="AW27" i="2" s="1"/>
  <c r="AR28" i="2"/>
  <c r="AO26" i="2"/>
  <c r="AP26" i="2"/>
  <c r="BH26" i="2" s="1"/>
  <c r="AM25" i="2" l="1"/>
  <c r="AH26" i="2"/>
  <c r="AL26" i="2" s="1"/>
  <c r="W27" i="2"/>
  <c r="AK27" i="2" s="1"/>
  <c r="AG27" i="2"/>
  <c r="AO27" i="2"/>
  <c r="AP27" i="2"/>
  <c r="BH27" i="2" s="1"/>
  <c r="BC26" i="2"/>
  <c r="BB26" i="2"/>
  <c r="BE26" i="2"/>
  <c r="BF26" i="2"/>
  <c r="AK26" i="2"/>
  <c r="K27" i="2"/>
  <c r="L27" i="2" s="1"/>
  <c r="O29" i="2"/>
  <c r="R29" i="2" s="1"/>
  <c r="Y29" i="2"/>
  <c r="AB29" i="2" s="1"/>
  <c r="AF29" i="2" s="1"/>
  <c r="AN29" i="2"/>
  <c r="G30" i="2"/>
  <c r="AJ29" i="2"/>
  <c r="AS28" i="2"/>
  <c r="AT28" i="2" s="1"/>
  <c r="AW28" i="2" s="1"/>
  <c r="AR29" i="2"/>
  <c r="AU28" i="2"/>
  <c r="AC28" i="2"/>
  <c r="AE28" i="2" s="1"/>
  <c r="AD28" i="2"/>
  <c r="BA27" i="2"/>
  <c r="AX27" i="2"/>
  <c r="AZ27" i="2" s="1"/>
  <c r="AY27" i="2"/>
  <c r="S28" i="2"/>
  <c r="U28" i="2" s="1"/>
  <c r="V28" i="2"/>
  <c r="T28" i="2"/>
  <c r="AM26" i="2" l="1"/>
  <c r="AH27" i="2"/>
  <c r="AL27" i="2" s="1"/>
  <c r="AM27" i="2" s="1"/>
  <c r="W28" i="2"/>
  <c r="AK28" i="2" s="1"/>
  <c r="AG28" i="2"/>
  <c r="K28" i="2"/>
  <c r="L28" i="2" s="1"/>
  <c r="T29" i="2"/>
  <c r="V29" i="2"/>
  <c r="S29" i="2"/>
  <c r="U29" i="2" s="1"/>
  <c r="AU29" i="2"/>
  <c r="AR30" i="2"/>
  <c r="AS29" i="2"/>
  <c r="AT29" i="2" s="1"/>
  <c r="AW29" i="2" s="1"/>
  <c r="AX28" i="2"/>
  <c r="AZ28" i="2" s="1"/>
  <c r="BA28" i="2"/>
  <c r="AY28" i="2"/>
  <c r="AP28" i="2"/>
  <c r="BH28" i="2" s="1"/>
  <c r="AO28" i="2"/>
  <c r="AN30" i="2"/>
  <c r="Y30" i="2"/>
  <c r="AB30" i="2" s="1"/>
  <c r="AF30" i="2" s="1"/>
  <c r="AJ30" i="2"/>
  <c r="G31" i="2"/>
  <c r="O30" i="2"/>
  <c r="R30" i="2" s="1"/>
  <c r="BB27" i="2"/>
  <c r="BC27" i="2"/>
  <c r="BE27" i="2"/>
  <c r="BF27" i="2"/>
  <c r="AC29" i="2"/>
  <c r="AE29" i="2" s="1"/>
  <c r="AD29" i="2"/>
  <c r="AH28" i="2" l="1"/>
  <c r="AL28" i="2" s="1"/>
  <c r="AM28" i="2" s="1"/>
  <c r="AG29" i="2"/>
  <c r="W29" i="2"/>
  <c r="AK29" i="2" s="1"/>
  <c r="K29" i="2"/>
  <c r="L29" i="2" s="1"/>
  <c r="BE28" i="2"/>
  <c r="BF28" i="2"/>
  <c r="AX29" i="2"/>
  <c r="AZ29" i="2" s="1"/>
  <c r="BA29" i="2"/>
  <c r="AY29" i="2"/>
  <c r="O31" i="2"/>
  <c r="R31" i="2" s="1"/>
  <c r="Y31" i="2"/>
  <c r="AB31" i="2" s="1"/>
  <c r="AF31" i="2" s="1"/>
  <c r="AN31" i="2"/>
  <c r="G32" i="2"/>
  <c r="AJ31" i="2"/>
  <c r="AS30" i="2"/>
  <c r="AT30" i="2" s="1"/>
  <c r="AW30" i="2" s="1"/>
  <c r="AR31" i="2"/>
  <c r="AU30" i="2"/>
  <c r="AD30" i="2"/>
  <c r="AC30" i="2"/>
  <c r="AE30" i="2" s="1"/>
  <c r="AG30" i="2" s="1"/>
  <c r="AO29" i="2"/>
  <c r="AP29" i="2"/>
  <c r="BH29" i="2" s="1"/>
  <c r="BC28" i="2"/>
  <c r="BB28" i="2"/>
  <c r="T30" i="2"/>
  <c r="V30" i="2"/>
  <c r="S30" i="2"/>
  <c r="U30" i="2" s="1"/>
  <c r="AH29" i="2" l="1"/>
  <c r="AL29" i="2" s="1"/>
  <c r="AM29" i="2" s="1"/>
  <c r="AH30" i="2"/>
  <c r="AL30" i="2" s="1"/>
  <c r="W30" i="2"/>
  <c r="AK30" i="2" s="1"/>
  <c r="K30" i="2"/>
  <c r="L30" i="2" s="1"/>
  <c r="Y32" i="2"/>
  <c r="AB32" i="2" s="1"/>
  <c r="AF32" i="2" s="1"/>
  <c r="AN32" i="2"/>
  <c r="AJ32" i="2"/>
  <c r="G33" i="2"/>
  <c r="O32" i="2"/>
  <c r="R32" i="2" s="1"/>
  <c r="AS31" i="2"/>
  <c r="AT31" i="2" s="1"/>
  <c r="AW31" i="2" s="1"/>
  <c r="AU31" i="2"/>
  <c r="AR32" i="2"/>
  <c r="V31" i="2"/>
  <c r="T31" i="2"/>
  <c r="S31" i="2"/>
  <c r="U31" i="2" s="1"/>
  <c r="AC31" i="2"/>
  <c r="AE31" i="2" s="1"/>
  <c r="AD31" i="2"/>
  <c r="BA30" i="2"/>
  <c r="AY30" i="2"/>
  <c r="AX30" i="2"/>
  <c r="AZ30" i="2" s="1"/>
  <c r="BC29" i="2"/>
  <c r="BB29" i="2"/>
  <c r="AP30" i="2"/>
  <c r="BH30" i="2" s="1"/>
  <c r="AO30" i="2"/>
  <c r="BE29" i="2"/>
  <c r="BF29" i="2"/>
  <c r="AM30" i="2" l="1"/>
  <c r="W31" i="2"/>
  <c r="AG31" i="2"/>
  <c r="K31" i="2"/>
  <c r="L31" i="2" s="1"/>
  <c r="T32" i="2"/>
  <c r="V32" i="2"/>
  <c r="S32" i="2"/>
  <c r="U32" i="2" s="1"/>
  <c r="AN33" i="2"/>
  <c r="Y33" i="2"/>
  <c r="AB33" i="2" s="1"/>
  <c r="AF33" i="2" s="1"/>
  <c r="AJ33" i="2"/>
  <c r="O33" i="2"/>
  <c r="R33" i="2" s="1"/>
  <c r="G34" i="2"/>
  <c r="AX31" i="2"/>
  <c r="AZ31" i="2" s="1"/>
  <c r="BA31" i="2"/>
  <c r="AY31" i="2"/>
  <c r="BC30" i="2"/>
  <c r="BB30" i="2"/>
  <c r="BE30" i="2"/>
  <c r="BF30" i="2"/>
  <c r="AR33" i="2"/>
  <c r="AU32" i="2"/>
  <c r="AS32" i="2"/>
  <c r="AT32" i="2" s="1"/>
  <c r="AW32" i="2" s="1"/>
  <c r="AD32" i="2"/>
  <c r="AC32" i="2"/>
  <c r="AE32" i="2" s="1"/>
  <c r="AP31" i="2"/>
  <c r="BH31" i="2" s="1"/>
  <c r="AO31" i="2"/>
  <c r="AH31" i="2" l="1"/>
  <c r="AL31" i="2" s="1"/>
  <c r="W32" i="2"/>
  <c r="AG32" i="2"/>
  <c r="BE31" i="2"/>
  <c r="BF31" i="2"/>
  <c r="AR34" i="2"/>
  <c r="AU33" i="2"/>
  <c r="AS33" i="2"/>
  <c r="AT33" i="2" s="1"/>
  <c r="AW33" i="2" s="1"/>
  <c r="AK31" i="2"/>
  <c r="K32" i="2"/>
  <c r="L32" i="2" s="1"/>
  <c r="O34" i="2"/>
  <c r="R34" i="2" s="1"/>
  <c r="Y34" i="2"/>
  <c r="AB34" i="2" s="1"/>
  <c r="AF34" i="2" s="1"/>
  <c r="G35" i="2"/>
  <c r="AN34" i="2"/>
  <c r="AJ34" i="2"/>
  <c r="T33" i="2"/>
  <c r="S33" i="2"/>
  <c r="U33" i="2" s="1"/>
  <c r="V33" i="2"/>
  <c r="AD33" i="2"/>
  <c r="AC33" i="2"/>
  <c r="AE33" i="2" s="1"/>
  <c r="BB31" i="2"/>
  <c r="BC31" i="2"/>
  <c r="AO32" i="2"/>
  <c r="AP32" i="2"/>
  <c r="BH32" i="2" s="1"/>
  <c r="BA32" i="2"/>
  <c r="AY32" i="2"/>
  <c r="AX32" i="2"/>
  <c r="AZ32" i="2" s="1"/>
  <c r="AM31" i="2" l="1"/>
  <c r="AH32" i="2"/>
  <c r="AL32" i="2" s="1"/>
  <c r="W33" i="2"/>
  <c r="AG33" i="2"/>
  <c r="AO33" i="2"/>
  <c r="AP33" i="2"/>
  <c r="BH33" i="2" s="1"/>
  <c r="S34" i="2"/>
  <c r="U34" i="2" s="1"/>
  <c r="V34" i="2"/>
  <c r="T34" i="2"/>
  <c r="AK32" i="2"/>
  <c r="K33" i="2"/>
  <c r="L33" i="2" s="1"/>
  <c r="BC32" i="2"/>
  <c r="BB32" i="2"/>
  <c r="BA33" i="2"/>
  <c r="AX33" i="2"/>
  <c r="AZ33" i="2" s="1"/>
  <c r="AY33" i="2"/>
  <c r="BE32" i="2"/>
  <c r="BF32" i="2"/>
  <c r="O35" i="2"/>
  <c r="R35" i="2" s="1"/>
  <c r="AN35" i="2"/>
  <c r="AJ35" i="2"/>
  <c r="Y35" i="2"/>
  <c r="AB35" i="2" s="1"/>
  <c r="AF35" i="2" s="1"/>
  <c r="G36" i="2"/>
  <c r="AC34" i="2"/>
  <c r="AE34" i="2" s="1"/>
  <c r="AD34" i="2"/>
  <c r="AS34" i="2"/>
  <c r="AT34" i="2" s="1"/>
  <c r="AW34" i="2" s="1"/>
  <c r="AU34" i="2"/>
  <c r="AR35" i="2"/>
  <c r="AM32" i="2" l="1"/>
  <c r="W34" i="2"/>
  <c r="AH33" i="2"/>
  <c r="AL33" i="2" s="1"/>
  <c r="AG34" i="2"/>
  <c r="AD35" i="2"/>
  <c r="AC35" i="2"/>
  <c r="AE35" i="2" s="1"/>
  <c r="AR36" i="2"/>
  <c r="AU35" i="2"/>
  <c r="AS35" i="2"/>
  <c r="AT35" i="2" s="1"/>
  <c r="AW35" i="2" s="1"/>
  <c r="BE33" i="2"/>
  <c r="BF33" i="2"/>
  <c r="AY34" i="2"/>
  <c r="AX34" i="2"/>
  <c r="AZ34" i="2" s="1"/>
  <c r="BA34" i="2"/>
  <c r="AP34" i="2"/>
  <c r="BH34" i="2" s="1"/>
  <c r="AO34" i="2"/>
  <c r="AK33" i="2"/>
  <c r="K34" i="2"/>
  <c r="L34" i="2" s="1"/>
  <c r="BB33" i="2"/>
  <c r="BC33" i="2"/>
  <c r="AN36" i="2"/>
  <c r="Y36" i="2"/>
  <c r="AB36" i="2" s="1"/>
  <c r="AF36" i="2" s="1"/>
  <c r="G37" i="2"/>
  <c r="AJ36" i="2"/>
  <c r="O36" i="2"/>
  <c r="R36" i="2" s="1"/>
  <c r="T35" i="2"/>
  <c r="V35" i="2"/>
  <c r="S35" i="2"/>
  <c r="U35" i="2" s="1"/>
  <c r="AM33" i="2" l="1"/>
  <c r="AH34" i="2"/>
  <c r="AL34" i="2" s="1"/>
  <c r="W35" i="2"/>
  <c r="AG35" i="2"/>
  <c r="BE34" i="2"/>
  <c r="BF34" i="2"/>
  <c r="AK34" i="2"/>
  <c r="K35" i="2"/>
  <c r="L35" i="2" s="1"/>
  <c r="BA35" i="2"/>
  <c r="AX35" i="2"/>
  <c r="AZ35" i="2" s="1"/>
  <c r="AY35" i="2"/>
  <c r="Y37" i="2"/>
  <c r="AB37" i="2" s="1"/>
  <c r="AF37" i="2" s="1"/>
  <c r="G38" i="2"/>
  <c r="AN37" i="2"/>
  <c r="AJ37" i="2"/>
  <c r="O37" i="2"/>
  <c r="R37" i="2" s="1"/>
  <c r="AD36" i="2"/>
  <c r="AC36" i="2"/>
  <c r="AE36" i="2" s="1"/>
  <c r="AO35" i="2"/>
  <c r="AP35" i="2"/>
  <c r="BH35" i="2" s="1"/>
  <c r="V36" i="2"/>
  <c r="T36" i="2"/>
  <c r="S36" i="2"/>
  <c r="U36" i="2" s="1"/>
  <c r="BC34" i="2"/>
  <c r="BB34" i="2"/>
  <c r="AU36" i="2"/>
  <c r="AR37" i="2"/>
  <c r="AS36" i="2"/>
  <c r="AT36" i="2" s="1"/>
  <c r="AW36" i="2" s="1"/>
  <c r="AM34" i="2" l="1"/>
  <c r="AH35" i="2"/>
  <c r="AL35" i="2" s="1"/>
  <c r="W36" i="2"/>
  <c r="AK36" i="2" s="1"/>
  <c r="AG36" i="2"/>
  <c r="AO36" i="2"/>
  <c r="AP36" i="2"/>
  <c r="BH36" i="2" s="1"/>
  <c r="AC37" i="2"/>
  <c r="AE37" i="2" s="1"/>
  <c r="AD37" i="2"/>
  <c r="AK35" i="2"/>
  <c r="K36" i="2"/>
  <c r="L36" i="2" s="1"/>
  <c r="BC35" i="2"/>
  <c r="BB35" i="2"/>
  <c r="AS37" i="2"/>
  <c r="AT37" i="2" s="1"/>
  <c r="AW37" i="2" s="1"/>
  <c r="AR38" i="2"/>
  <c r="AU37" i="2"/>
  <c r="V37" i="2"/>
  <c r="T37" i="2"/>
  <c r="S37" i="2"/>
  <c r="U37" i="2" s="1"/>
  <c r="BE35" i="2"/>
  <c r="BF35" i="2"/>
  <c r="AJ38" i="2"/>
  <c r="Y38" i="2"/>
  <c r="AB38" i="2" s="1"/>
  <c r="AF38" i="2" s="1"/>
  <c r="AN38" i="2"/>
  <c r="G39" i="2"/>
  <c r="O38" i="2"/>
  <c r="R38" i="2" s="1"/>
  <c r="BA36" i="2"/>
  <c r="AY36" i="2"/>
  <c r="AX36" i="2"/>
  <c r="AZ36" i="2" s="1"/>
  <c r="AM35" i="2" l="1"/>
  <c r="AH36" i="2"/>
  <c r="AL36" i="2" s="1"/>
  <c r="AM36" i="2" s="1"/>
  <c r="AG37" i="2"/>
  <c r="W37" i="2"/>
  <c r="K37" i="2"/>
  <c r="L37" i="2" s="1"/>
  <c r="AU38" i="2"/>
  <c r="AS38" i="2"/>
  <c r="AT38" i="2" s="1"/>
  <c r="AW38" i="2" s="1"/>
  <c r="AR39" i="2"/>
  <c r="BC36" i="2"/>
  <c r="BB36" i="2"/>
  <c r="BA37" i="2"/>
  <c r="AY37" i="2"/>
  <c r="AX37" i="2"/>
  <c r="AZ37" i="2" s="1"/>
  <c r="BE36" i="2"/>
  <c r="BF36" i="2"/>
  <c r="T38" i="2"/>
  <c r="S38" i="2"/>
  <c r="U38" i="2" s="1"/>
  <c r="V38" i="2"/>
  <c r="AN39" i="2"/>
  <c r="Y39" i="2"/>
  <c r="AB39" i="2" s="1"/>
  <c r="AF39" i="2" s="1"/>
  <c r="AJ39" i="2"/>
  <c r="G40" i="2"/>
  <c r="O39" i="2"/>
  <c r="R39" i="2" s="1"/>
  <c r="AD38" i="2"/>
  <c r="AC38" i="2"/>
  <c r="AE38" i="2" s="1"/>
  <c r="AP37" i="2"/>
  <c r="BH37" i="2" s="1"/>
  <c r="AO37" i="2"/>
  <c r="AH37" i="2" l="1"/>
  <c r="AL37" i="2" s="1"/>
  <c r="W38" i="2"/>
  <c r="AK38" i="2" s="1"/>
  <c r="AG38" i="2"/>
  <c r="V39" i="2"/>
  <c r="S39" i="2"/>
  <c r="U39" i="2" s="1"/>
  <c r="T39" i="2"/>
  <c r="AN40" i="2"/>
  <c r="Y40" i="2"/>
  <c r="AB40" i="2" s="1"/>
  <c r="AF40" i="2" s="1"/>
  <c r="AJ40" i="2"/>
  <c r="O40" i="2"/>
  <c r="R40" i="2" s="1"/>
  <c r="G41" i="2"/>
  <c r="BC37" i="2"/>
  <c r="BB37" i="2"/>
  <c r="BE37" i="2"/>
  <c r="BF37" i="2"/>
  <c r="AD39" i="2"/>
  <c r="AC39" i="2"/>
  <c r="AE39" i="2" s="1"/>
  <c r="AS39" i="2"/>
  <c r="AT39" i="2" s="1"/>
  <c r="AW39" i="2" s="1"/>
  <c r="AR40" i="2"/>
  <c r="AU39" i="2"/>
  <c r="AY38" i="2"/>
  <c r="AX38" i="2"/>
  <c r="AZ38" i="2" s="1"/>
  <c r="BA38" i="2"/>
  <c r="AO38" i="2"/>
  <c r="AP38" i="2"/>
  <c r="BH38" i="2" s="1"/>
  <c r="AK37" i="2"/>
  <c r="K38" i="2"/>
  <c r="L38" i="2" s="1"/>
  <c r="AM37" i="2" l="1"/>
  <c r="AH38" i="2"/>
  <c r="AL38" i="2" s="1"/>
  <c r="AM38" i="2" s="1"/>
  <c r="W39" i="2"/>
  <c r="AK39" i="2" s="1"/>
  <c r="AG39" i="2"/>
  <c r="K39" i="2"/>
  <c r="L39" i="2" s="1"/>
  <c r="BA39" i="2"/>
  <c r="AY39" i="2"/>
  <c r="AX39" i="2"/>
  <c r="AZ39" i="2" s="1"/>
  <c r="AS40" i="2"/>
  <c r="AT40" i="2" s="1"/>
  <c r="AW40" i="2" s="1"/>
  <c r="AR41" i="2"/>
  <c r="AU40" i="2"/>
  <c r="AJ41" i="2"/>
  <c r="G42" i="2"/>
  <c r="AN41" i="2"/>
  <c r="O41" i="2"/>
  <c r="R41" i="2" s="1"/>
  <c r="Y41" i="2"/>
  <c r="AB41" i="2" s="1"/>
  <c r="AF41" i="2" s="1"/>
  <c r="V40" i="2"/>
  <c r="T40" i="2"/>
  <c r="S40" i="2"/>
  <c r="U40" i="2" s="1"/>
  <c r="AC40" i="2"/>
  <c r="AE40" i="2" s="1"/>
  <c r="AD40" i="2"/>
  <c r="BE38" i="2"/>
  <c r="BF38" i="2"/>
  <c r="BC38" i="2"/>
  <c r="BB38" i="2"/>
  <c r="AO39" i="2"/>
  <c r="AP39" i="2"/>
  <c r="BH39" i="2" s="1"/>
  <c r="AG40" i="2" l="1"/>
  <c r="AH40" i="2" s="1"/>
  <c r="AL40" i="2" s="1"/>
  <c r="AH39" i="2"/>
  <c r="AL39" i="2" s="1"/>
  <c r="AM39" i="2" s="1"/>
  <c r="W40" i="2"/>
  <c r="K40" i="2"/>
  <c r="L40" i="2" s="1"/>
  <c r="T41" i="2"/>
  <c r="S41" i="2"/>
  <c r="U41" i="2" s="1"/>
  <c r="V41" i="2"/>
  <c r="BE39" i="2"/>
  <c r="BF39" i="2"/>
  <c r="AN42" i="2"/>
  <c r="Y42" i="2"/>
  <c r="AB42" i="2" s="1"/>
  <c r="AF42" i="2" s="1"/>
  <c r="O42" i="2"/>
  <c r="R42" i="2" s="1"/>
  <c r="G43" i="2"/>
  <c r="AJ42" i="2"/>
  <c r="AD41" i="2"/>
  <c r="AC41" i="2"/>
  <c r="AE41" i="2" s="1"/>
  <c r="AS41" i="2"/>
  <c r="AT41" i="2" s="1"/>
  <c r="AW41" i="2" s="1"/>
  <c r="AR42" i="2"/>
  <c r="AU41" i="2"/>
  <c r="BC39" i="2"/>
  <c r="BB39" i="2"/>
  <c r="AP40" i="2"/>
  <c r="BH40" i="2" s="1"/>
  <c r="AO40" i="2"/>
  <c r="BA40" i="2"/>
  <c r="AY40" i="2"/>
  <c r="AX40" i="2"/>
  <c r="AZ40" i="2" s="1"/>
  <c r="W41" i="2" l="1"/>
  <c r="AG41" i="2"/>
  <c r="BE40" i="2"/>
  <c r="BF40" i="2"/>
  <c r="AJ43" i="2"/>
  <c r="Y43" i="2"/>
  <c r="AB43" i="2" s="1"/>
  <c r="AF43" i="2" s="1"/>
  <c r="G44" i="2"/>
  <c r="O43" i="2"/>
  <c r="R43" i="2" s="1"/>
  <c r="AN43" i="2"/>
  <c r="AU42" i="2"/>
  <c r="AS42" i="2"/>
  <c r="AT42" i="2" s="1"/>
  <c r="AW42" i="2" s="1"/>
  <c r="AR43" i="2"/>
  <c r="AD42" i="2"/>
  <c r="AC42" i="2"/>
  <c r="AE42" i="2" s="1"/>
  <c r="AK40" i="2"/>
  <c r="AM40" i="2" s="1"/>
  <c r="K41" i="2"/>
  <c r="L41" i="2" s="1"/>
  <c r="V42" i="2"/>
  <c r="T42" i="2"/>
  <c r="S42" i="2"/>
  <c r="U42" i="2" s="1"/>
  <c r="AY41" i="2"/>
  <c r="BA41" i="2"/>
  <c r="AX41" i="2"/>
  <c r="AZ41" i="2" s="1"/>
  <c r="BC40" i="2"/>
  <c r="BB40" i="2"/>
  <c r="AP41" i="2"/>
  <c r="BH41" i="2" s="1"/>
  <c r="AO41" i="2"/>
  <c r="AH41" i="2" l="1"/>
  <c r="AL41" i="2" s="1"/>
  <c r="W42" i="2"/>
  <c r="AG42" i="2"/>
  <c r="AP42" i="2"/>
  <c r="BH42" i="2" s="1"/>
  <c r="AO42" i="2"/>
  <c r="T43" i="2"/>
  <c r="V43" i="2"/>
  <c r="S43" i="2"/>
  <c r="U43" i="2" s="1"/>
  <c r="G45" i="2"/>
  <c r="O44" i="2"/>
  <c r="R44" i="2" s="1"/>
  <c r="Y44" i="2"/>
  <c r="AB44" i="2" s="1"/>
  <c r="AF44" i="2" s="1"/>
  <c r="AN44" i="2"/>
  <c r="AJ44" i="2"/>
  <c r="AC43" i="2"/>
  <c r="AE43" i="2" s="1"/>
  <c r="AD43" i="2"/>
  <c r="BC41" i="2"/>
  <c r="BB41" i="2"/>
  <c r="AK41" i="2"/>
  <c r="K42" i="2"/>
  <c r="L42" i="2" s="1"/>
  <c r="AS43" i="2"/>
  <c r="AT43" i="2" s="1"/>
  <c r="AW43" i="2" s="1"/>
  <c r="AU43" i="2"/>
  <c r="AR44" i="2"/>
  <c r="BA42" i="2"/>
  <c r="AX42" i="2"/>
  <c r="AZ42" i="2" s="1"/>
  <c r="AY42" i="2"/>
  <c r="BE41" i="2"/>
  <c r="BF41" i="2"/>
  <c r="AM41" i="2" l="1"/>
  <c r="AH42" i="2"/>
  <c r="AL42" i="2" s="1"/>
  <c r="W43" i="2"/>
  <c r="AK43" i="2" s="1"/>
  <c r="AG43" i="2"/>
  <c r="BE42" i="2"/>
  <c r="BF42" i="2"/>
  <c r="AY43" i="2"/>
  <c r="BA43" i="2"/>
  <c r="AX43" i="2"/>
  <c r="AZ43" i="2" s="1"/>
  <c r="AK42" i="2"/>
  <c r="K43" i="2"/>
  <c r="L43" i="2" s="1"/>
  <c r="AN45" i="2"/>
  <c r="Y45" i="2"/>
  <c r="AB45" i="2" s="1"/>
  <c r="AF45" i="2" s="1"/>
  <c r="AJ45" i="2"/>
  <c r="G46" i="2"/>
  <c r="O45" i="2"/>
  <c r="R45" i="2" s="1"/>
  <c r="AC44" i="2"/>
  <c r="AE44" i="2" s="1"/>
  <c r="AD44" i="2"/>
  <c r="T44" i="2"/>
  <c r="V44" i="2"/>
  <c r="S44" i="2"/>
  <c r="U44" i="2" s="1"/>
  <c r="BC42" i="2"/>
  <c r="BB42" i="2"/>
  <c r="AP43" i="2"/>
  <c r="BH43" i="2" s="1"/>
  <c r="AO43" i="2"/>
  <c r="AR45" i="2"/>
  <c r="AS44" i="2"/>
  <c r="AT44" i="2" s="1"/>
  <c r="AW44" i="2" s="1"/>
  <c r="AU44" i="2"/>
  <c r="AM42" i="2" l="1"/>
  <c r="K44" i="2"/>
  <c r="L44" i="2" s="1"/>
  <c r="AH43" i="2"/>
  <c r="AL43" i="2" s="1"/>
  <c r="AM43" i="2" s="1"/>
  <c r="W44" i="2"/>
  <c r="AG44" i="2"/>
  <c r="AD45" i="2"/>
  <c r="AC45" i="2"/>
  <c r="AE45" i="2" s="1"/>
  <c r="AO44" i="2"/>
  <c r="AP44" i="2"/>
  <c r="BH44" i="2" s="1"/>
  <c r="AX44" i="2"/>
  <c r="AZ44" i="2" s="1"/>
  <c r="BA44" i="2"/>
  <c r="AY44" i="2"/>
  <c r="AR46" i="2"/>
  <c r="AU45" i="2"/>
  <c r="AS45" i="2"/>
  <c r="AT45" i="2" s="1"/>
  <c r="AW45" i="2" s="1"/>
  <c r="BE43" i="2"/>
  <c r="BF43" i="2"/>
  <c r="BC43" i="2"/>
  <c r="BB43" i="2"/>
  <c r="V45" i="2"/>
  <c r="T45" i="2"/>
  <c r="S45" i="2"/>
  <c r="U45" i="2" s="1"/>
  <c r="AN46" i="2"/>
  <c r="Y46" i="2"/>
  <c r="AB46" i="2" s="1"/>
  <c r="AF46" i="2" s="1"/>
  <c r="G47" i="2"/>
  <c r="AJ46" i="2"/>
  <c r="O46" i="2"/>
  <c r="R46" i="2" s="1"/>
  <c r="AH44" i="2" l="1"/>
  <c r="AL44" i="2" s="1"/>
  <c r="W45" i="2"/>
  <c r="AG45" i="2"/>
  <c r="AS46" i="2"/>
  <c r="AT46" i="2" s="1"/>
  <c r="AW46" i="2" s="1"/>
  <c r="AR47" i="2"/>
  <c r="AU46" i="2"/>
  <c r="BC44" i="2"/>
  <c r="BB44" i="2"/>
  <c r="AC46" i="2"/>
  <c r="AE46" i="2" s="1"/>
  <c r="AD46" i="2"/>
  <c r="V46" i="2"/>
  <c r="T46" i="2"/>
  <c r="S46" i="2"/>
  <c r="U46" i="2" s="1"/>
  <c r="AO45" i="2"/>
  <c r="AP45" i="2"/>
  <c r="BH45" i="2" s="1"/>
  <c r="AK44" i="2"/>
  <c r="K45" i="2"/>
  <c r="L45" i="2" s="1"/>
  <c r="BA45" i="2"/>
  <c r="AY45" i="2"/>
  <c r="AX45" i="2"/>
  <c r="AZ45" i="2" s="1"/>
  <c r="BE44" i="2"/>
  <c r="BF44" i="2"/>
  <c r="Y47" i="2"/>
  <c r="AB47" i="2" s="1"/>
  <c r="AF47" i="2" s="1"/>
  <c r="G48" i="2"/>
  <c r="AN47" i="2"/>
  <c r="AJ47" i="2"/>
  <c r="O47" i="2"/>
  <c r="R47" i="2" s="1"/>
  <c r="AM44" i="2" l="1"/>
  <c r="AH45" i="2"/>
  <c r="AL45" i="2" s="1"/>
  <c r="AG46" i="2"/>
  <c r="W46" i="2"/>
  <c r="T47" i="2"/>
  <c r="V47" i="2"/>
  <c r="S47" i="2"/>
  <c r="U47" i="2" s="1"/>
  <c r="AD47" i="2"/>
  <c r="AC47" i="2"/>
  <c r="AE47" i="2" s="1"/>
  <c r="BE45" i="2"/>
  <c r="BF45" i="2"/>
  <c r="AN48" i="2"/>
  <c r="Y48" i="2"/>
  <c r="AB48" i="2" s="1"/>
  <c r="AF48" i="2" s="1"/>
  <c r="AJ48" i="2"/>
  <c r="O48" i="2"/>
  <c r="R48" i="2" s="1"/>
  <c r="G49" i="2"/>
  <c r="AP46" i="2"/>
  <c r="BH46" i="2" s="1"/>
  <c r="AO46" i="2"/>
  <c r="BB45" i="2"/>
  <c r="BC45" i="2"/>
  <c r="AS47" i="2"/>
  <c r="AT47" i="2" s="1"/>
  <c r="AW47" i="2" s="1"/>
  <c r="AR48" i="2"/>
  <c r="AU47" i="2"/>
  <c r="AK45" i="2"/>
  <c r="K46" i="2"/>
  <c r="L46" i="2" s="1"/>
  <c r="BA46" i="2"/>
  <c r="AX46" i="2"/>
  <c r="AZ46" i="2" s="1"/>
  <c r="AY46" i="2"/>
  <c r="AM45" i="2" l="1"/>
  <c r="AH46" i="2"/>
  <c r="AL46" i="2" s="1"/>
  <c r="W47" i="2"/>
  <c r="AG47" i="2"/>
  <c r="AD48" i="2"/>
  <c r="AC48" i="2"/>
  <c r="AE48" i="2" s="1"/>
  <c r="AK46" i="2"/>
  <c r="K47" i="2"/>
  <c r="L47" i="2" s="1"/>
  <c r="T48" i="2"/>
  <c r="V48" i="2"/>
  <c r="S48" i="2"/>
  <c r="U48" i="2" s="1"/>
  <c r="BC46" i="2"/>
  <c r="BB46" i="2"/>
  <c r="BE46" i="2"/>
  <c r="BF46" i="2"/>
  <c r="O49" i="2"/>
  <c r="R49" i="2" s="1"/>
  <c r="Y49" i="2"/>
  <c r="AB49" i="2" s="1"/>
  <c r="AF49" i="2" s="1"/>
  <c r="G50" i="2"/>
  <c r="AN49" i="2"/>
  <c r="AJ49" i="2"/>
  <c r="BA47" i="2"/>
  <c r="AY47" i="2"/>
  <c r="AX47" i="2"/>
  <c r="AZ47" i="2" s="1"/>
  <c r="AP47" i="2"/>
  <c r="BH47" i="2" s="1"/>
  <c r="AO47" i="2"/>
  <c r="AU48" i="2"/>
  <c r="AR49" i="2"/>
  <c r="AS48" i="2"/>
  <c r="AT48" i="2" s="1"/>
  <c r="AW48" i="2" s="1"/>
  <c r="AM46" i="2" l="1"/>
  <c r="AH47" i="2"/>
  <c r="AL47" i="2" s="1"/>
  <c r="AG48" i="2"/>
  <c r="W48" i="2"/>
  <c r="BB47" i="2"/>
  <c r="BC47" i="2"/>
  <c r="AP48" i="2"/>
  <c r="BH48" i="2" s="1"/>
  <c r="AO48" i="2"/>
  <c r="V49" i="2"/>
  <c r="T49" i="2"/>
  <c r="S49" i="2"/>
  <c r="U49" i="2" s="1"/>
  <c r="BE47" i="2"/>
  <c r="BF47" i="2"/>
  <c r="AK47" i="2"/>
  <c r="K48" i="2"/>
  <c r="L48" i="2" s="1"/>
  <c r="BA48" i="2"/>
  <c r="AY48" i="2"/>
  <c r="AX48" i="2"/>
  <c r="AZ48" i="2" s="1"/>
  <c r="AS49" i="2"/>
  <c r="AT49" i="2" s="1"/>
  <c r="AW49" i="2" s="1"/>
  <c r="AU49" i="2"/>
  <c r="AR50" i="2"/>
  <c r="AC49" i="2"/>
  <c r="AE49" i="2" s="1"/>
  <c r="AD49" i="2"/>
  <c r="Y50" i="2"/>
  <c r="AB50" i="2" s="1"/>
  <c r="AF50" i="2" s="1"/>
  <c r="O50" i="2"/>
  <c r="R50" i="2" s="1"/>
  <c r="G51" i="2"/>
  <c r="AJ50" i="2"/>
  <c r="AN50" i="2"/>
  <c r="AM47" i="2" l="1"/>
  <c r="AH48" i="2"/>
  <c r="AL48" i="2" s="1"/>
  <c r="W49" i="2"/>
  <c r="AG49" i="2"/>
  <c r="T50" i="2"/>
  <c r="V50" i="2"/>
  <c r="S50" i="2"/>
  <c r="U50" i="2" s="1"/>
  <c r="BE48" i="2"/>
  <c r="BF48" i="2"/>
  <c r="AD50" i="2"/>
  <c r="AC50" i="2"/>
  <c r="AE50" i="2" s="1"/>
  <c r="AU50" i="2"/>
  <c r="AS50" i="2"/>
  <c r="AT50" i="2" s="1"/>
  <c r="AW50" i="2" s="1"/>
  <c r="AR51" i="2"/>
  <c r="AP49" i="2"/>
  <c r="BH49" i="2" s="1"/>
  <c r="AO49" i="2"/>
  <c r="AY49" i="2"/>
  <c r="AX49" i="2"/>
  <c r="AZ49" i="2" s="1"/>
  <c r="BA49" i="2"/>
  <c r="AN51" i="2"/>
  <c r="Y51" i="2"/>
  <c r="AB51" i="2" s="1"/>
  <c r="AF51" i="2" s="1"/>
  <c r="G52" i="2"/>
  <c r="AJ51" i="2"/>
  <c r="O51" i="2"/>
  <c r="R51" i="2" s="1"/>
  <c r="AK48" i="2"/>
  <c r="K49" i="2"/>
  <c r="L49" i="2" s="1"/>
  <c r="BC48" i="2"/>
  <c r="BB48" i="2"/>
  <c r="AM48" i="2" l="1"/>
  <c r="AH49" i="2"/>
  <c r="AL49" i="2" s="1"/>
  <c r="W50" i="2"/>
  <c r="AG50" i="2"/>
  <c r="BA50" i="2"/>
  <c r="AY50" i="2"/>
  <c r="AX50" i="2"/>
  <c r="AZ50" i="2" s="1"/>
  <c r="AD51" i="2"/>
  <c r="AC51" i="2"/>
  <c r="AE51" i="2" s="1"/>
  <c r="AK49" i="2"/>
  <c r="K50" i="2"/>
  <c r="L50" i="2" s="1"/>
  <c r="AG51" i="2"/>
  <c r="G53" i="2"/>
  <c r="Y52" i="2"/>
  <c r="AB52" i="2" s="1"/>
  <c r="AF52" i="2" s="1"/>
  <c r="AN52" i="2"/>
  <c r="AJ52" i="2"/>
  <c r="O52" i="2"/>
  <c r="R52" i="2" s="1"/>
  <c r="BE49" i="2"/>
  <c r="BF49" i="2"/>
  <c r="AP50" i="2"/>
  <c r="BH50" i="2" s="1"/>
  <c r="AO50" i="2"/>
  <c r="AR52" i="2"/>
  <c r="AS51" i="2"/>
  <c r="AT51" i="2" s="1"/>
  <c r="AW51" i="2" s="1"/>
  <c r="AU51" i="2"/>
  <c r="V51" i="2"/>
  <c r="T51" i="2"/>
  <c r="S51" i="2"/>
  <c r="U51" i="2" s="1"/>
  <c r="BB49" i="2"/>
  <c r="BC49" i="2"/>
  <c r="AM49" i="2" l="1"/>
  <c r="AH51" i="2"/>
  <c r="AL51" i="2" s="1"/>
  <c r="AH50" i="2"/>
  <c r="AL50" i="2" s="1"/>
  <c r="W51" i="2"/>
  <c r="AK51" i="2" s="1"/>
  <c r="BA51" i="2"/>
  <c r="AY51" i="2"/>
  <c r="AX51" i="2"/>
  <c r="AZ51" i="2" s="1"/>
  <c r="AS52" i="2"/>
  <c r="AT52" i="2" s="1"/>
  <c r="AW52" i="2" s="1"/>
  <c r="AU52" i="2"/>
  <c r="AR53" i="2"/>
  <c r="Y53" i="2"/>
  <c r="AB53" i="2" s="1"/>
  <c r="AF53" i="2" s="1"/>
  <c r="AJ53" i="2"/>
  <c r="O53" i="2"/>
  <c r="R53" i="2" s="1"/>
  <c r="AN53" i="2"/>
  <c r="G54" i="2"/>
  <c r="AK50" i="2"/>
  <c r="K51" i="2"/>
  <c r="L51" i="2" s="1"/>
  <c r="V52" i="2"/>
  <c r="T52" i="2"/>
  <c r="S52" i="2"/>
  <c r="U52" i="2" s="1"/>
  <c r="AP51" i="2"/>
  <c r="BH51" i="2" s="1"/>
  <c r="AO51" i="2"/>
  <c r="BC50" i="2"/>
  <c r="BB50" i="2"/>
  <c r="AC52" i="2"/>
  <c r="AE52" i="2" s="1"/>
  <c r="AD52" i="2"/>
  <c r="BE50" i="2"/>
  <c r="BF50" i="2"/>
  <c r="AM50" i="2" l="1"/>
  <c r="AM51" i="2"/>
  <c r="W52" i="2"/>
  <c r="AG52" i="2"/>
  <c r="K52" i="2"/>
  <c r="L52" i="2" s="1"/>
  <c r="AP52" i="2"/>
  <c r="BH52" i="2" s="1"/>
  <c r="AO52" i="2"/>
  <c r="AD53" i="2"/>
  <c r="AC53" i="2"/>
  <c r="AE53" i="2" s="1"/>
  <c r="AR54" i="2"/>
  <c r="AU53" i="2"/>
  <c r="AS53" i="2"/>
  <c r="AT53" i="2" s="1"/>
  <c r="AW53" i="2" s="1"/>
  <c r="AN54" i="2"/>
  <c r="Y54" i="2"/>
  <c r="AB54" i="2" s="1"/>
  <c r="AF54" i="2" s="1"/>
  <c r="O54" i="2"/>
  <c r="R54" i="2" s="1"/>
  <c r="G55" i="2"/>
  <c r="AJ54" i="2"/>
  <c r="BA52" i="2"/>
  <c r="AX52" i="2"/>
  <c r="AZ52" i="2" s="1"/>
  <c r="AY52" i="2"/>
  <c r="T53" i="2"/>
  <c r="V53" i="2"/>
  <c r="S53" i="2"/>
  <c r="U53" i="2" s="1"/>
  <c r="BB51" i="2"/>
  <c r="BC51" i="2"/>
  <c r="BE51" i="2"/>
  <c r="BF51" i="2"/>
  <c r="AH52" i="2" l="1"/>
  <c r="AL52" i="2" s="1"/>
  <c r="W53" i="2"/>
  <c r="AK53" i="2" s="1"/>
  <c r="AG53" i="2"/>
  <c r="AD54" i="2"/>
  <c r="AC54" i="2"/>
  <c r="AE54" i="2" s="1"/>
  <c r="BA53" i="2"/>
  <c r="AX53" i="2"/>
  <c r="AZ53" i="2" s="1"/>
  <c r="AY53" i="2"/>
  <c r="AU54" i="2"/>
  <c r="AS54" i="2"/>
  <c r="AT54" i="2" s="1"/>
  <c r="AW54" i="2" s="1"/>
  <c r="AR55" i="2"/>
  <c r="BE52" i="2"/>
  <c r="BF52" i="2"/>
  <c r="BB52" i="2"/>
  <c r="BC52" i="2"/>
  <c r="AO53" i="2"/>
  <c r="AP53" i="2"/>
  <c r="BH53" i="2" s="1"/>
  <c r="Y55" i="2"/>
  <c r="AB55" i="2" s="1"/>
  <c r="AF55" i="2" s="1"/>
  <c r="AJ55" i="2"/>
  <c r="O55" i="2"/>
  <c r="R55" i="2" s="1"/>
  <c r="G56" i="2"/>
  <c r="AN55" i="2"/>
  <c r="T54" i="2"/>
  <c r="S54" i="2"/>
  <c r="U54" i="2" s="1"/>
  <c r="V54" i="2"/>
  <c r="AK52" i="2"/>
  <c r="K53" i="2"/>
  <c r="L53" i="2" s="1"/>
  <c r="AM52" i="2" l="1"/>
  <c r="AH53" i="2"/>
  <c r="AL53" i="2" s="1"/>
  <c r="AM53" i="2" s="1"/>
  <c r="W54" i="2"/>
  <c r="AK54" i="2" s="1"/>
  <c r="AG54" i="2"/>
  <c r="K54" i="2"/>
  <c r="L54" i="2" s="1"/>
  <c r="S55" i="2"/>
  <c r="U55" i="2" s="1"/>
  <c r="V55" i="2"/>
  <c r="T55" i="2"/>
  <c r="AC55" i="2"/>
  <c r="AE55" i="2" s="1"/>
  <c r="AD55" i="2"/>
  <c r="AJ56" i="2"/>
  <c r="Y56" i="2"/>
  <c r="AB56" i="2" s="1"/>
  <c r="AF56" i="2" s="1"/>
  <c r="AN56" i="2"/>
  <c r="O56" i="2"/>
  <c r="R56" i="2" s="1"/>
  <c r="G57" i="2"/>
  <c r="AS55" i="2"/>
  <c r="AT55" i="2" s="1"/>
  <c r="AW55" i="2" s="1"/>
  <c r="AR56" i="2"/>
  <c r="AU55" i="2"/>
  <c r="BA54" i="2"/>
  <c r="AY54" i="2"/>
  <c r="AX54" i="2"/>
  <c r="AZ54" i="2" s="1"/>
  <c r="AP54" i="2"/>
  <c r="BH54" i="2" s="1"/>
  <c r="AO54" i="2"/>
  <c r="BB53" i="2"/>
  <c r="BC53" i="2"/>
  <c r="BE53" i="2"/>
  <c r="BF53" i="2"/>
  <c r="AG55" i="2" l="1"/>
  <c r="AH55" i="2" s="1"/>
  <c r="AL55" i="2" s="1"/>
  <c r="W55" i="2"/>
  <c r="AK55" i="2" s="1"/>
  <c r="AH54" i="2"/>
  <c r="AL54" i="2" s="1"/>
  <c r="AM54" i="2" s="1"/>
  <c r="K55" i="2"/>
  <c r="L55" i="2" s="1"/>
  <c r="AC56" i="2"/>
  <c r="AE56" i="2" s="1"/>
  <c r="AD56" i="2"/>
  <c r="BC54" i="2"/>
  <c r="BB54" i="2"/>
  <c r="BE54" i="2"/>
  <c r="BF54" i="2"/>
  <c r="AU56" i="2"/>
  <c r="AR57" i="2"/>
  <c r="AS56" i="2"/>
  <c r="AT56" i="2" s="1"/>
  <c r="AW56" i="2" s="1"/>
  <c r="AY55" i="2"/>
  <c r="BA55" i="2"/>
  <c r="AX55" i="2"/>
  <c r="AZ55" i="2" s="1"/>
  <c r="AN57" i="2"/>
  <c r="Y57" i="2"/>
  <c r="AB57" i="2" s="1"/>
  <c r="AF57" i="2" s="1"/>
  <c r="O57" i="2"/>
  <c r="R57" i="2" s="1"/>
  <c r="G58" i="2"/>
  <c r="AJ57" i="2"/>
  <c r="T56" i="2"/>
  <c r="S56" i="2"/>
  <c r="U56" i="2" s="1"/>
  <c r="V56" i="2"/>
  <c r="AO55" i="2"/>
  <c r="AP55" i="2"/>
  <c r="BH55" i="2" s="1"/>
  <c r="AM55" i="2" l="1"/>
  <c r="W56" i="2"/>
  <c r="AG56" i="2"/>
  <c r="K56" i="2"/>
  <c r="L56" i="2" s="1"/>
  <c r="AS57" i="2"/>
  <c r="AT57" i="2" s="1"/>
  <c r="AW57" i="2" s="1"/>
  <c r="AR58" i="2"/>
  <c r="AU57" i="2"/>
  <c r="G59" i="2"/>
  <c r="Y58" i="2"/>
  <c r="AB58" i="2" s="1"/>
  <c r="AF58" i="2" s="1"/>
  <c r="AN58" i="2"/>
  <c r="O58" i="2"/>
  <c r="R58" i="2" s="1"/>
  <c r="AJ58" i="2"/>
  <c r="V57" i="2"/>
  <c r="T57" i="2"/>
  <c r="S57" i="2"/>
  <c r="U57" i="2" s="1"/>
  <c r="BC55" i="2"/>
  <c r="BB55" i="2"/>
  <c r="AD57" i="2"/>
  <c r="AC57" i="2"/>
  <c r="AE57" i="2" s="1"/>
  <c r="AY56" i="2"/>
  <c r="AX56" i="2"/>
  <c r="AZ56" i="2" s="1"/>
  <c r="BA56" i="2"/>
  <c r="AP56" i="2"/>
  <c r="BH56" i="2" s="1"/>
  <c r="AO56" i="2"/>
  <c r="BE55" i="2"/>
  <c r="BF55" i="2"/>
  <c r="AH56" i="2" l="1"/>
  <c r="AL56" i="2" s="1"/>
  <c r="W57" i="2"/>
  <c r="AG57" i="2"/>
  <c r="BC56" i="2"/>
  <c r="BB56" i="2"/>
  <c r="AC58" i="2"/>
  <c r="AE58" i="2" s="1"/>
  <c r="AD58" i="2"/>
  <c r="AN59" i="2"/>
  <c r="G60" i="2"/>
  <c r="AJ59" i="2"/>
  <c r="O59" i="2"/>
  <c r="R59" i="2" s="1"/>
  <c r="Y59" i="2"/>
  <c r="AB59" i="2" s="1"/>
  <c r="AF59" i="2" s="1"/>
  <c r="BE56" i="2"/>
  <c r="BF56" i="2"/>
  <c r="V58" i="2"/>
  <c r="T58" i="2"/>
  <c r="S58" i="2"/>
  <c r="U58" i="2" s="1"/>
  <c r="AK56" i="2"/>
  <c r="K57" i="2"/>
  <c r="L57" i="2" s="1"/>
  <c r="AP57" i="2"/>
  <c r="BH57" i="2" s="1"/>
  <c r="AO57" i="2"/>
  <c r="AS58" i="2"/>
  <c r="AT58" i="2" s="1"/>
  <c r="AW58" i="2" s="1"/>
  <c r="AR59" i="2"/>
  <c r="AU58" i="2"/>
  <c r="BA57" i="2"/>
  <c r="AY57" i="2"/>
  <c r="AX57" i="2"/>
  <c r="AZ57" i="2" s="1"/>
  <c r="AM56" i="2" l="1"/>
  <c r="AH57" i="2"/>
  <c r="AL57" i="2" s="1"/>
  <c r="W58" i="2"/>
  <c r="AG58" i="2"/>
  <c r="AN60" i="2"/>
  <c r="Y60" i="2"/>
  <c r="AB60" i="2" s="1"/>
  <c r="AF60" i="2" s="1"/>
  <c r="O60" i="2"/>
  <c r="R60" i="2" s="1"/>
  <c r="G61" i="2"/>
  <c r="AJ60" i="2"/>
  <c r="BC57" i="2"/>
  <c r="BB57" i="2"/>
  <c r="T59" i="2"/>
  <c r="V59" i="2"/>
  <c r="S59" i="2"/>
  <c r="U59" i="2" s="1"/>
  <c r="AK57" i="2"/>
  <c r="K58" i="2"/>
  <c r="L58" i="2" s="1"/>
  <c r="BE57" i="2"/>
  <c r="BF57" i="2"/>
  <c r="AP58" i="2"/>
  <c r="BH58" i="2" s="1"/>
  <c r="AO58" i="2"/>
  <c r="AD59" i="2"/>
  <c r="AC59" i="2"/>
  <c r="AE59" i="2" s="1"/>
  <c r="AS59" i="2"/>
  <c r="AT59" i="2" s="1"/>
  <c r="AW59" i="2" s="1"/>
  <c r="AR60" i="2"/>
  <c r="AU59" i="2"/>
  <c r="BA58" i="2"/>
  <c r="AY58" i="2"/>
  <c r="AX58" i="2"/>
  <c r="AZ58" i="2" s="1"/>
  <c r="AM57" i="2" l="1"/>
  <c r="AH58" i="2"/>
  <c r="AL58" i="2" s="1"/>
  <c r="W59" i="2"/>
  <c r="AG59" i="2"/>
  <c r="AR61" i="2"/>
  <c r="AU60" i="2"/>
  <c r="AS60" i="2"/>
  <c r="AT60" i="2" s="1"/>
  <c r="AW60" i="2" s="1"/>
  <c r="AJ61" i="2"/>
  <c r="O61" i="2"/>
  <c r="R61" i="2" s="1"/>
  <c r="Y61" i="2"/>
  <c r="AB61" i="2" s="1"/>
  <c r="AF61" i="2" s="1"/>
  <c r="AN61" i="2"/>
  <c r="G62" i="2"/>
  <c r="AK58" i="2"/>
  <c r="K59" i="2"/>
  <c r="L59" i="2" s="1"/>
  <c r="BC58" i="2"/>
  <c r="BB58" i="2"/>
  <c r="T60" i="2"/>
  <c r="V60" i="2"/>
  <c r="S60" i="2"/>
  <c r="U60" i="2" s="1"/>
  <c r="BE58" i="2"/>
  <c r="BF58" i="2"/>
  <c r="BA59" i="2"/>
  <c r="AY59" i="2"/>
  <c r="AX59" i="2"/>
  <c r="AZ59" i="2" s="1"/>
  <c r="AP59" i="2"/>
  <c r="BH59" i="2" s="1"/>
  <c r="AO59" i="2"/>
  <c r="AC60" i="2"/>
  <c r="AE60" i="2" s="1"/>
  <c r="AD60" i="2"/>
  <c r="AM58" i="2" l="1"/>
  <c r="AH59" i="2"/>
  <c r="AL59" i="2" s="1"/>
  <c r="W60" i="2"/>
  <c r="AG60" i="2"/>
  <c r="BE59" i="2"/>
  <c r="BF59" i="2"/>
  <c r="AC61" i="2"/>
  <c r="AE61" i="2" s="1"/>
  <c r="AD61" i="2"/>
  <c r="T61" i="2"/>
  <c r="S61" i="2"/>
  <c r="U61" i="2" s="1"/>
  <c r="V61" i="2"/>
  <c r="AP60" i="2"/>
  <c r="BH60" i="2" s="1"/>
  <c r="AO60" i="2"/>
  <c r="AK59" i="2"/>
  <c r="K60" i="2"/>
  <c r="L60" i="2" s="1"/>
  <c r="BA60" i="2"/>
  <c r="AY60" i="2"/>
  <c r="AX60" i="2"/>
  <c r="AZ60" i="2" s="1"/>
  <c r="G63" i="2"/>
  <c r="O62" i="2"/>
  <c r="R62" i="2" s="1"/>
  <c r="AJ62" i="2"/>
  <c r="Y62" i="2"/>
  <c r="AB62" i="2" s="1"/>
  <c r="AF62" i="2" s="1"/>
  <c r="AN62" i="2"/>
  <c r="BC59" i="2"/>
  <c r="BB59" i="2"/>
  <c r="AS61" i="2"/>
  <c r="AT61" i="2" s="1"/>
  <c r="AW61" i="2" s="1"/>
  <c r="AU61" i="2"/>
  <c r="AR62" i="2"/>
  <c r="AM59" i="2" l="1"/>
  <c r="AH60" i="2"/>
  <c r="AL60" i="2" s="1"/>
  <c r="W61" i="2"/>
  <c r="AG61" i="2"/>
  <c r="AC62" i="2"/>
  <c r="AE62" i="2" s="1"/>
  <c r="AD62" i="2"/>
  <c r="AO61" i="2"/>
  <c r="AP61" i="2"/>
  <c r="BH61" i="2" s="1"/>
  <c r="T62" i="2"/>
  <c r="S62" i="2"/>
  <c r="U62" i="2" s="1"/>
  <c r="V62" i="2"/>
  <c r="AK60" i="2"/>
  <c r="K61" i="2"/>
  <c r="L61" i="2" s="1"/>
  <c r="AY61" i="2"/>
  <c r="BA61" i="2"/>
  <c r="AX61" i="2"/>
  <c r="AZ61" i="2" s="1"/>
  <c r="AN63" i="2"/>
  <c r="Y63" i="2"/>
  <c r="AB63" i="2" s="1"/>
  <c r="AF63" i="2" s="1"/>
  <c r="G64" i="2"/>
  <c r="O63" i="2"/>
  <c r="R63" i="2" s="1"/>
  <c r="AJ63" i="2"/>
  <c r="BC60" i="2"/>
  <c r="BB60" i="2"/>
  <c r="AR63" i="2"/>
  <c r="AU62" i="2"/>
  <c r="AS62" i="2"/>
  <c r="AT62" i="2" s="1"/>
  <c r="AW62" i="2" s="1"/>
  <c r="BE60" i="2"/>
  <c r="BF60" i="2"/>
  <c r="AM60" i="2" l="1"/>
  <c r="AH61" i="2"/>
  <c r="AL61" i="2" s="1"/>
  <c r="AG62" i="2"/>
  <c r="W62" i="2"/>
  <c r="BB61" i="2"/>
  <c r="BC61" i="2"/>
  <c r="V63" i="2"/>
  <c r="S63" i="2"/>
  <c r="U63" i="2" s="1"/>
  <c r="T63" i="2"/>
  <c r="O64" i="2"/>
  <c r="R64" i="2" s="1"/>
  <c r="G65" i="2"/>
  <c r="AJ64" i="2"/>
  <c r="Y64" i="2"/>
  <c r="AB64" i="2" s="1"/>
  <c r="AF64" i="2" s="1"/>
  <c r="AN64" i="2"/>
  <c r="BE61" i="2"/>
  <c r="BF61" i="2"/>
  <c r="BA62" i="2"/>
  <c r="AX62" i="2"/>
  <c r="AZ62" i="2" s="1"/>
  <c r="AY62" i="2"/>
  <c r="AO62" i="2"/>
  <c r="AP62" i="2"/>
  <c r="BH62" i="2" s="1"/>
  <c r="AK61" i="2"/>
  <c r="K62" i="2"/>
  <c r="L62" i="2" s="1"/>
  <c r="AU63" i="2"/>
  <c r="AR64" i="2"/>
  <c r="AS63" i="2"/>
  <c r="AT63" i="2" s="1"/>
  <c r="AW63" i="2" s="1"/>
  <c r="AC63" i="2"/>
  <c r="AE63" i="2" s="1"/>
  <c r="AD63" i="2"/>
  <c r="AM61" i="2" l="1"/>
  <c r="AH62" i="2"/>
  <c r="AL62" i="2" s="1"/>
  <c r="W63" i="2"/>
  <c r="AK63" i="2" s="1"/>
  <c r="AG63" i="2"/>
  <c r="AC64" i="2"/>
  <c r="AE64" i="2" s="1"/>
  <c r="AD64" i="2"/>
  <c r="BC62" i="2"/>
  <c r="BB62" i="2"/>
  <c r="V64" i="2"/>
  <c r="T64" i="2"/>
  <c r="S64" i="2"/>
  <c r="U64" i="2" s="1"/>
  <c r="G66" i="2"/>
  <c r="O65" i="2"/>
  <c r="R65" i="2" s="1"/>
  <c r="Y65" i="2"/>
  <c r="AB65" i="2" s="1"/>
  <c r="AF65" i="2" s="1"/>
  <c r="AN65" i="2"/>
  <c r="AJ65" i="2"/>
  <c r="BE62" i="2"/>
  <c r="BF62" i="2"/>
  <c r="BA63" i="2"/>
  <c r="AX63" i="2"/>
  <c r="AZ63" i="2" s="1"/>
  <c r="AY63" i="2"/>
  <c r="AK62" i="2"/>
  <c r="K63" i="2"/>
  <c r="L63" i="2" s="1"/>
  <c r="AS64" i="2"/>
  <c r="AT64" i="2" s="1"/>
  <c r="AW64" i="2" s="1"/>
  <c r="AR65" i="2"/>
  <c r="AU64" i="2"/>
  <c r="AO63" i="2"/>
  <c r="AP63" i="2"/>
  <c r="BH63" i="2" s="1"/>
  <c r="AM62" i="2" l="1"/>
  <c r="AH63" i="2"/>
  <c r="AL63" i="2" s="1"/>
  <c r="AM63" i="2" s="1"/>
  <c r="K64" i="2"/>
  <c r="L64" i="2" s="1"/>
  <c r="W64" i="2"/>
  <c r="AG64" i="2"/>
  <c r="BB63" i="2"/>
  <c r="BC63" i="2"/>
  <c r="BE63" i="2"/>
  <c r="BF63" i="2"/>
  <c r="AN66" i="2"/>
  <c r="Y66" i="2"/>
  <c r="AB66" i="2" s="1"/>
  <c r="AF66" i="2" s="1"/>
  <c r="AJ66" i="2"/>
  <c r="O66" i="2"/>
  <c r="R66" i="2" s="1"/>
  <c r="G67" i="2"/>
  <c r="AU65" i="2"/>
  <c r="AS65" i="2"/>
  <c r="AT65" i="2" s="1"/>
  <c r="AW65" i="2" s="1"/>
  <c r="AR66" i="2"/>
  <c r="AP64" i="2"/>
  <c r="BH64" i="2" s="1"/>
  <c r="AO64" i="2"/>
  <c r="AX64" i="2"/>
  <c r="AZ64" i="2" s="1"/>
  <c r="BA64" i="2"/>
  <c r="AY64" i="2"/>
  <c r="AC65" i="2"/>
  <c r="AE65" i="2" s="1"/>
  <c r="AD65" i="2"/>
  <c r="T65" i="2"/>
  <c r="V65" i="2"/>
  <c r="S65" i="2"/>
  <c r="U65" i="2" s="1"/>
  <c r="AH64" i="2" l="1"/>
  <c r="AL64" i="2" s="1"/>
  <c r="AG65" i="2"/>
  <c r="W65" i="2"/>
  <c r="BB64" i="2"/>
  <c r="BC64" i="2"/>
  <c r="BE64" i="2"/>
  <c r="BF64" i="2"/>
  <c r="AK64" i="2"/>
  <c r="K65" i="2"/>
  <c r="L65" i="2" s="1"/>
  <c r="AD66" i="2"/>
  <c r="AC66" i="2"/>
  <c r="AE66" i="2" s="1"/>
  <c r="AP65" i="2"/>
  <c r="BH65" i="2" s="1"/>
  <c r="AO65" i="2"/>
  <c r="AY65" i="2"/>
  <c r="AX65" i="2"/>
  <c r="AZ65" i="2" s="1"/>
  <c r="BA65" i="2"/>
  <c r="O67" i="2"/>
  <c r="R67" i="2" s="1"/>
  <c r="Y67" i="2"/>
  <c r="AB67" i="2" s="1"/>
  <c r="AF67" i="2" s="1"/>
  <c r="G68" i="2"/>
  <c r="AN67" i="2"/>
  <c r="AJ67" i="2"/>
  <c r="AR67" i="2"/>
  <c r="AU66" i="2"/>
  <c r="AS66" i="2"/>
  <c r="AT66" i="2" s="1"/>
  <c r="AW66" i="2" s="1"/>
  <c r="V66" i="2"/>
  <c r="T66" i="2"/>
  <c r="S66" i="2"/>
  <c r="U66" i="2" s="1"/>
  <c r="AM64" i="2" l="1"/>
  <c r="AH65" i="2"/>
  <c r="AL65" i="2" s="1"/>
  <c r="W66" i="2"/>
  <c r="AG66" i="2"/>
  <c r="AS67" i="2"/>
  <c r="AT67" i="2" s="1"/>
  <c r="AW67" i="2" s="1"/>
  <c r="AR68" i="2"/>
  <c r="AU67" i="2"/>
  <c r="BB65" i="2"/>
  <c r="BC65" i="2"/>
  <c r="AK65" i="2"/>
  <c r="AM65" i="2" s="1"/>
  <c r="K66" i="2"/>
  <c r="L66" i="2" s="1"/>
  <c r="AP66" i="2"/>
  <c r="BH66" i="2" s="1"/>
  <c r="AO66" i="2"/>
  <c r="AC67" i="2"/>
  <c r="AE67" i="2" s="1"/>
  <c r="AD67" i="2"/>
  <c r="S67" i="2"/>
  <c r="U67" i="2" s="1"/>
  <c r="T67" i="2"/>
  <c r="V67" i="2"/>
  <c r="Y68" i="2"/>
  <c r="AB68" i="2" s="1"/>
  <c r="AF68" i="2" s="1"/>
  <c r="O68" i="2"/>
  <c r="R68" i="2" s="1"/>
  <c r="AN68" i="2"/>
  <c r="AJ68" i="2"/>
  <c r="G69" i="2"/>
  <c r="BA66" i="2"/>
  <c r="AY66" i="2"/>
  <c r="AX66" i="2"/>
  <c r="AZ66" i="2" s="1"/>
  <c r="BE65" i="2"/>
  <c r="BF65" i="2"/>
  <c r="AH66" i="2" l="1"/>
  <c r="AL66" i="2" s="1"/>
  <c r="W67" i="2"/>
  <c r="AK67" i="2" s="1"/>
  <c r="AG67" i="2"/>
  <c r="AK66" i="2"/>
  <c r="K67" i="2"/>
  <c r="L67" i="2" s="1"/>
  <c r="AD68" i="2"/>
  <c r="AC68" i="2"/>
  <c r="AE68" i="2" s="1"/>
  <c r="T68" i="2"/>
  <c r="V68" i="2"/>
  <c r="S68" i="2"/>
  <c r="U68" i="2" s="1"/>
  <c r="BC66" i="2"/>
  <c r="BB66" i="2"/>
  <c r="AP67" i="2"/>
  <c r="BH67" i="2" s="1"/>
  <c r="AO67" i="2"/>
  <c r="BE66" i="2"/>
  <c r="BF66" i="2"/>
  <c r="AS68" i="2"/>
  <c r="AT68" i="2" s="1"/>
  <c r="AW68" i="2" s="1"/>
  <c r="AU68" i="2"/>
  <c r="AR69" i="2"/>
  <c r="AN69" i="2"/>
  <c r="Y69" i="2"/>
  <c r="AB69" i="2" s="1"/>
  <c r="AF69" i="2" s="1"/>
  <c r="AJ69" i="2"/>
  <c r="G70" i="2"/>
  <c r="O69" i="2"/>
  <c r="R69" i="2" s="1"/>
  <c r="AX67" i="2"/>
  <c r="AZ67" i="2" s="1"/>
  <c r="BA67" i="2"/>
  <c r="AY67" i="2"/>
  <c r="AM66" i="2" l="1"/>
  <c r="AH67" i="2"/>
  <c r="AL67" i="2" s="1"/>
  <c r="AM67" i="2" s="1"/>
  <c r="W68" i="2"/>
  <c r="K68" i="2"/>
  <c r="L68" i="2" s="1"/>
  <c r="AG68" i="2"/>
  <c r="O70" i="2"/>
  <c r="R70" i="2" s="1"/>
  <c r="Y70" i="2"/>
  <c r="AB70" i="2" s="1"/>
  <c r="AF70" i="2" s="1"/>
  <c r="G71" i="2"/>
  <c r="AN70" i="2"/>
  <c r="AJ70" i="2"/>
  <c r="BE67" i="2"/>
  <c r="BF67" i="2"/>
  <c r="AO68" i="2"/>
  <c r="AP68" i="2"/>
  <c r="BH68" i="2" s="1"/>
  <c r="BC67" i="2"/>
  <c r="BB67" i="2"/>
  <c r="AY68" i="2"/>
  <c r="BA68" i="2"/>
  <c r="AX68" i="2"/>
  <c r="AZ68" i="2" s="1"/>
  <c r="AD69" i="2"/>
  <c r="AC69" i="2"/>
  <c r="AE69" i="2" s="1"/>
  <c r="AR70" i="2"/>
  <c r="AU69" i="2"/>
  <c r="AS69" i="2"/>
  <c r="AT69" i="2" s="1"/>
  <c r="AW69" i="2" s="1"/>
  <c r="T69" i="2"/>
  <c r="S69" i="2"/>
  <c r="U69" i="2" s="1"/>
  <c r="V69" i="2"/>
  <c r="AH68" i="2" l="1"/>
  <c r="AL68" i="2" s="1"/>
  <c r="W69" i="2"/>
  <c r="AK69" i="2" s="1"/>
  <c r="AG69" i="2"/>
  <c r="V70" i="2"/>
  <c r="S70" i="2"/>
  <c r="U70" i="2" s="1"/>
  <c r="T70" i="2"/>
  <c r="BC68" i="2"/>
  <c r="BB68" i="2"/>
  <c r="AS70" i="2"/>
  <c r="AT70" i="2" s="1"/>
  <c r="AW70" i="2" s="1"/>
  <c r="AU70" i="2"/>
  <c r="AR71" i="2"/>
  <c r="BE68" i="2"/>
  <c r="BF68" i="2"/>
  <c r="AP69" i="2"/>
  <c r="BH69" i="2" s="1"/>
  <c r="AO69" i="2"/>
  <c r="AK68" i="2"/>
  <c r="K69" i="2"/>
  <c r="L69" i="2" s="1"/>
  <c r="Y71" i="2"/>
  <c r="AB71" i="2" s="1"/>
  <c r="AF71" i="2" s="1"/>
  <c r="AN71" i="2"/>
  <c r="O71" i="2"/>
  <c r="R71" i="2" s="1"/>
  <c r="AJ71" i="2"/>
  <c r="G72" i="2"/>
  <c r="AC70" i="2"/>
  <c r="AE70" i="2" s="1"/>
  <c r="AD70" i="2"/>
  <c r="BA69" i="2"/>
  <c r="AY69" i="2"/>
  <c r="AX69" i="2"/>
  <c r="AZ69" i="2" s="1"/>
  <c r="AM68" i="2" l="1"/>
  <c r="W70" i="2"/>
  <c r="AK70" i="2" s="1"/>
  <c r="AH69" i="2"/>
  <c r="AL69" i="2" s="1"/>
  <c r="AM69" i="2" s="1"/>
  <c r="AG70" i="2"/>
  <c r="K70" i="2"/>
  <c r="L70" i="2" s="1"/>
  <c r="AU71" i="2"/>
  <c r="AS71" i="2"/>
  <c r="AT71" i="2" s="1"/>
  <c r="AW71" i="2" s="1"/>
  <c r="AR72" i="2"/>
  <c r="AY70" i="2"/>
  <c r="AX70" i="2"/>
  <c r="AZ70" i="2" s="1"/>
  <c r="BA70" i="2"/>
  <c r="AD71" i="2"/>
  <c r="AC71" i="2"/>
  <c r="AE71" i="2" s="1"/>
  <c r="BC69" i="2"/>
  <c r="BB69" i="2"/>
  <c r="BE69" i="2"/>
  <c r="BF69" i="2"/>
  <c r="T71" i="2"/>
  <c r="V71" i="2"/>
  <c r="S71" i="2"/>
  <c r="U71" i="2" s="1"/>
  <c r="AN72" i="2"/>
  <c r="Y72" i="2"/>
  <c r="AB72" i="2" s="1"/>
  <c r="AF72" i="2" s="1"/>
  <c r="AJ72" i="2"/>
  <c r="O72" i="2"/>
  <c r="R72" i="2" s="1"/>
  <c r="G73" i="2"/>
  <c r="AO70" i="2"/>
  <c r="AP70" i="2"/>
  <c r="BH70" i="2" s="1"/>
  <c r="K71" i="2" l="1"/>
  <c r="L71" i="2" s="1"/>
  <c r="AH70" i="2"/>
  <c r="AL70" i="2" s="1"/>
  <c r="AM70" i="2" s="1"/>
  <c r="W71" i="2"/>
  <c r="AK71" i="2" s="1"/>
  <c r="AG71" i="2"/>
  <c r="G74" i="2"/>
  <c r="Y73" i="2"/>
  <c r="AB73" i="2" s="1"/>
  <c r="AF73" i="2" s="1"/>
  <c r="AN73" i="2"/>
  <c r="AJ73" i="2"/>
  <c r="O73" i="2"/>
  <c r="R73" i="2" s="1"/>
  <c r="BA71" i="2"/>
  <c r="AY71" i="2"/>
  <c r="AX71" i="2"/>
  <c r="AZ71" i="2" s="1"/>
  <c r="AD72" i="2"/>
  <c r="AC72" i="2"/>
  <c r="AE72" i="2" s="1"/>
  <c r="AR73" i="2"/>
  <c r="AU72" i="2"/>
  <c r="AS72" i="2"/>
  <c r="AT72" i="2" s="1"/>
  <c r="AW72" i="2" s="1"/>
  <c r="S72" i="2"/>
  <c r="U72" i="2" s="1"/>
  <c r="T72" i="2"/>
  <c r="V72" i="2"/>
  <c r="BE70" i="2"/>
  <c r="BF70" i="2"/>
  <c r="BC70" i="2"/>
  <c r="BB70" i="2"/>
  <c r="AP71" i="2"/>
  <c r="BH71" i="2" s="1"/>
  <c r="AO71" i="2"/>
  <c r="W72" i="2" l="1"/>
  <c r="AK72" i="2" s="1"/>
  <c r="AH71" i="2"/>
  <c r="AL71" i="2" s="1"/>
  <c r="AM71" i="2" s="1"/>
  <c r="K72" i="2"/>
  <c r="L72" i="2" s="1"/>
  <c r="AG72" i="2"/>
  <c r="BA72" i="2"/>
  <c r="AX72" i="2"/>
  <c r="AZ72" i="2" s="1"/>
  <c r="AY72" i="2"/>
  <c r="AO72" i="2"/>
  <c r="AP72" i="2"/>
  <c r="BH72" i="2" s="1"/>
  <c r="BE71" i="2"/>
  <c r="BF71" i="2"/>
  <c r="T73" i="2"/>
  <c r="V73" i="2"/>
  <c r="S73" i="2"/>
  <c r="U73" i="2" s="1"/>
  <c r="AS73" i="2"/>
  <c r="AT73" i="2" s="1"/>
  <c r="AW73" i="2" s="1"/>
  <c r="AU73" i="2"/>
  <c r="AR74" i="2"/>
  <c r="AC73" i="2"/>
  <c r="AE73" i="2" s="1"/>
  <c r="AD73" i="2"/>
  <c r="BC71" i="2"/>
  <c r="BB71" i="2"/>
  <c r="AN74" i="2"/>
  <c r="AJ74" i="2"/>
  <c r="O74" i="2"/>
  <c r="R74" i="2" s="1"/>
  <c r="G75" i="2"/>
  <c r="Y74" i="2"/>
  <c r="AB74" i="2" s="1"/>
  <c r="AF74" i="2" s="1"/>
  <c r="AH72" i="2" l="1"/>
  <c r="AL72" i="2" s="1"/>
  <c r="AM72" i="2" s="1"/>
  <c r="W73" i="2"/>
  <c r="K73" i="2"/>
  <c r="L73" i="2" s="1"/>
  <c r="AG73" i="2"/>
  <c r="BA73" i="2"/>
  <c r="AY73" i="2"/>
  <c r="AX73" i="2"/>
  <c r="AZ73" i="2" s="1"/>
  <c r="AO73" i="2"/>
  <c r="AP73" i="2"/>
  <c r="BH73" i="2" s="1"/>
  <c r="T74" i="2"/>
  <c r="V74" i="2"/>
  <c r="S74" i="2"/>
  <c r="U74" i="2" s="1"/>
  <c r="BC72" i="2"/>
  <c r="BB72" i="2"/>
  <c r="AC74" i="2"/>
  <c r="AE74" i="2" s="1"/>
  <c r="AD74" i="2"/>
  <c r="AU74" i="2"/>
  <c r="AS74" i="2"/>
  <c r="AT74" i="2" s="1"/>
  <c r="AW74" i="2" s="1"/>
  <c r="AR75" i="2"/>
  <c r="AN75" i="2"/>
  <c r="Y75" i="2"/>
  <c r="AB75" i="2" s="1"/>
  <c r="AF75" i="2" s="1"/>
  <c r="G76" i="2"/>
  <c r="AJ75" i="2"/>
  <c r="O75" i="2"/>
  <c r="R75" i="2" s="1"/>
  <c r="BE72" i="2"/>
  <c r="BF72" i="2"/>
  <c r="AH73" i="2" l="1"/>
  <c r="AL73" i="2" s="1"/>
  <c r="W74" i="2"/>
  <c r="AG74" i="2"/>
  <c r="AO74" i="2"/>
  <c r="AP74" i="2"/>
  <c r="BH74" i="2" s="1"/>
  <c r="AK73" i="2"/>
  <c r="K74" i="2"/>
  <c r="L74" i="2" s="1"/>
  <c r="Y76" i="2"/>
  <c r="AB76" i="2" s="1"/>
  <c r="AF76" i="2" s="1"/>
  <c r="AN76" i="2"/>
  <c r="AJ76" i="2"/>
  <c r="G77" i="2"/>
  <c r="O76" i="2"/>
  <c r="R76" i="2" s="1"/>
  <c r="AD75" i="2"/>
  <c r="AC75" i="2"/>
  <c r="AE75" i="2" s="1"/>
  <c r="AU75" i="2"/>
  <c r="AS75" i="2"/>
  <c r="AT75" i="2" s="1"/>
  <c r="AW75" i="2" s="1"/>
  <c r="AR76" i="2"/>
  <c r="BA74" i="2"/>
  <c r="AY74" i="2"/>
  <c r="AX74" i="2"/>
  <c r="AZ74" i="2" s="1"/>
  <c r="BC73" i="2"/>
  <c r="BB73" i="2"/>
  <c r="T75" i="2"/>
  <c r="V75" i="2"/>
  <c r="S75" i="2"/>
  <c r="U75" i="2" s="1"/>
  <c r="BE73" i="2"/>
  <c r="BF73" i="2"/>
  <c r="AM73" i="2" l="1"/>
  <c r="AH74" i="2"/>
  <c r="AL74" i="2" s="1"/>
  <c r="W75" i="2"/>
  <c r="AK75" i="2" s="1"/>
  <c r="AG75" i="2"/>
  <c r="AS76" i="2"/>
  <c r="AT76" i="2" s="1"/>
  <c r="AW76" i="2" s="1"/>
  <c r="AU76" i="2"/>
  <c r="AR77" i="2"/>
  <c r="AC76" i="2"/>
  <c r="AE76" i="2" s="1"/>
  <c r="AD76" i="2"/>
  <c r="V76" i="2"/>
  <c r="T76" i="2"/>
  <c r="S76" i="2"/>
  <c r="U76" i="2" s="1"/>
  <c r="BB74" i="2"/>
  <c r="BC74" i="2"/>
  <c r="BE74" i="2"/>
  <c r="BF74" i="2"/>
  <c r="BA75" i="2"/>
  <c r="AY75" i="2"/>
  <c r="AX75" i="2"/>
  <c r="AZ75" i="2" s="1"/>
  <c r="AP75" i="2"/>
  <c r="BH75" i="2" s="1"/>
  <c r="AO75" i="2"/>
  <c r="AK74" i="2"/>
  <c r="K75" i="2"/>
  <c r="L75" i="2" s="1"/>
  <c r="AJ77" i="2"/>
  <c r="O77" i="2"/>
  <c r="R77" i="2" s="1"/>
  <c r="G78" i="2"/>
  <c r="AN77" i="2"/>
  <c r="Y77" i="2"/>
  <c r="AB77" i="2" s="1"/>
  <c r="AF77" i="2" s="1"/>
  <c r="AM74" i="2" l="1"/>
  <c r="AG76" i="2"/>
  <c r="AH76" i="2" s="1"/>
  <c r="AL76" i="2" s="1"/>
  <c r="AH75" i="2"/>
  <c r="AL75" i="2" s="1"/>
  <c r="AM75" i="2" s="1"/>
  <c r="W76" i="2"/>
  <c r="K76" i="2"/>
  <c r="L76" i="2" s="1"/>
  <c r="AN78" i="2"/>
  <c r="Y78" i="2"/>
  <c r="AB78" i="2" s="1"/>
  <c r="AF78" i="2" s="1"/>
  <c r="G79" i="2"/>
  <c r="O78" i="2"/>
  <c r="R78" i="2" s="1"/>
  <c r="AJ78" i="2"/>
  <c r="AP76" i="2"/>
  <c r="BH76" i="2" s="1"/>
  <c r="AO76" i="2"/>
  <c r="T77" i="2"/>
  <c r="S77" i="2"/>
  <c r="U77" i="2" s="1"/>
  <c r="V77" i="2"/>
  <c r="AU77" i="2"/>
  <c r="AS77" i="2"/>
  <c r="AT77" i="2" s="1"/>
  <c r="AW77" i="2" s="1"/>
  <c r="AR78" i="2"/>
  <c r="BC75" i="2"/>
  <c r="BB75" i="2"/>
  <c r="AD77" i="2"/>
  <c r="AC77" i="2"/>
  <c r="AE77" i="2" s="1"/>
  <c r="BA76" i="2"/>
  <c r="AY76" i="2"/>
  <c r="AX76" i="2"/>
  <c r="AZ76" i="2" s="1"/>
  <c r="BE75" i="2"/>
  <c r="BF75" i="2"/>
  <c r="W77" i="2" l="1"/>
  <c r="AG77" i="2"/>
  <c r="AN79" i="2"/>
  <c r="AJ79" i="2"/>
  <c r="Y79" i="2"/>
  <c r="AB79" i="2" s="1"/>
  <c r="AF79" i="2" s="1"/>
  <c r="O79" i="2"/>
  <c r="R79" i="2" s="1"/>
  <c r="G80" i="2"/>
  <c r="AY77" i="2"/>
  <c r="BA77" i="2"/>
  <c r="AX77" i="2"/>
  <c r="AZ77" i="2" s="1"/>
  <c r="AP77" i="2"/>
  <c r="BH77" i="2" s="1"/>
  <c r="AO77" i="2"/>
  <c r="AS78" i="2"/>
  <c r="AT78" i="2" s="1"/>
  <c r="AW78" i="2" s="1"/>
  <c r="AR79" i="2"/>
  <c r="AU78" i="2"/>
  <c r="AK76" i="2"/>
  <c r="AM76" i="2" s="1"/>
  <c r="K77" i="2"/>
  <c r="L77" i="2" s="1"/>
  <c r="S78" i="2"/>
  <c r="U78" i="2" s="1"/>
  <c r="V78" i="2"/>
  <c r="T78" i="2"/>
  <c r="BC76" i="2"/>
  <c r="BB76" i="2"/>
  <c r="AC78" i="2"/>
  <c r="AE78" i="2" s="1"/>
  <c r="AD78" i="2"/>
  <c r="BE76" i="2"/>
  <c r="BF76" i="2"/>
  <c r="W78" i="2" l="1"/>
  <c r="AH77" i="2"/>
  <c r="AL77" i="2" s="1"/>
  <c r="AG78" i="2"/>
  <c r="BB77" i="2"/>
  <c r="BC77" i="2"/>
  <c r="G81" i="2"/>
  <c r="O80" i="2"/>
  <c r="R80" i="2" s="1"/>
  <c r="AN80" i="2"/>
  <c r="AJ80" i="2"/>
  <c r="Y80" i="2"/>
  <c r="AB80" i="2" s="1"/>
  <c r="AF80" i="2" s="1"/>
  <c r="V79" i="2"/>
  <c r="T79" i="2"/>
  <c r="S79" i="2"/>
  <c r="U79" i="2" s="1"/>
  <c r="AS79" i="2"/>
  <c r="AT79" i="2" s="1"/>
  <c r="AW79" i="2" s="1"/>
  <c r="AR80" i="2"/>
  <c r="AU79" i="2"/>
  <c r="AP78" i="2"/>
  <c r="BH78" i="2" s="1"/>
  <c r="AO78" i="2"/>
  <c r="BA78" i="2"/>
  <c r="AY78" i="2"/>
  <c r="AX78" i="2"/>
  <c r="AZ78" i="2" s="1"/>
  <c r="AC79" i="2"/>
  <c r="AE79" i="2" s="1"/>
  <c r="AD79" i="2"/>
  <c r="BE77" i="2"/>
  <c r="BF77" i="2"/>
  <c r="AK77" i="2"/>
  <c r="K78" i="2"/>
  <c r="L78" i="2" s="1"/>
  <c r="AM77" i="2" l="1"/>
  <c r="AH78" i="2"/>
  <c r="AL78" i="2" s="1"/>
  <c r="AG79" i="2"/>
  <c r="W79" i="2"/>
  <c r="AK79" i="2" s="1"/>
  <c r="BB78" i="2"/>
  <c r="BC78" i="2"/>
  <c r="AR81" i="2"/>
  <c r="AU80" i="2"/>
  <c r="AS80" i="2"/>
  <c r="AT80" i="2" s="1"/>
  <c r="AW80" i="2" s="1"/>
  <c r="BA79" i="2"/>
  <c r="AY79" i="2"/>
  <c r="AX79" i="2"/>
  <c r="AZ79" i="2" s="1"/>
  <c r="T80" i="2"/>
  <c r="V80" i="2"/>
  <c r="S80" i="2"/>
  <c r="U80" i="2" s="1"/>
  <c r="AN81" i="2"/>
  <c r="Y81" i="2"/>
  <c r="AB81" i="2" s="1"/>
  <c r="AF81" i="2" s="1"/>
  <c r="G82" i="2"/>
  <c r="O81" i="2"/>
  <c r="R81" i="2" s="1"/>
  <c r="AJ81" i="2"/>
  <c r="AC80" i="2"/>
  <c r="AE80" i="2" s="1"/>
  <c r="AD80" i="2"/>
  <c r="AO79" i="2"/>
  <c r="AP79" i="2"/>
  <c r="BH79" i="2" s="1"/>
  <c r="BE78" i="2"/>
  <c r="BF78" i="2"/>
  <c r="AK78" i="2"/>
  <c r="K79" i="2"/>
  <c r="L79" i="2" s="1"/>
  <c r="AM78" i="2" l="1"/>
  <c r="AH79" i="2"/>
  <c r="AL79" i="2" s="1"/>
  <c r="AM79" i="2" s="1"/>
  <c r="K80" i="2"/>
  <c r="L80" i="2" s="1"/>
  <c r="W80" i="2"/>
  <c r="AK80" i="2" s="1"/>
  <c r="AG80" i="2"/>
  <c r="AP80" i="2"/>
  <c r="BH80" i="2" s="1"/>
  <c r="AO80" i="2"/>
  <c r="BB79" i="2"/>
  <c r="BC79" i="2"/>
  <c r="BE79" i="2"/>
  <c r="BF79" i="2"/>
  <c r="AX80" i="2"/>
  <c r="AZ80" i="2" s="1"/>
  <c r="AY80" i="2"/>
  <c r="BA80" i="2"/>
  <c r="V81" i="2"/>
  <c r="T81" i="2"/>
  <c r="S81" i="2"/>
  <c r="U81" i="2" s="1"/>
  <c r="AJ82" i="2"/>
  <c r="Y82" i="2"/>
  <c r="AB82" i="2" s="1"/>
  <c r="AF82" i="2" s="1"/>
  <c r="O82" i="2"/>
  <c r="R82" i="2" s="1"/>
  <c r="AN82" i="2"/>
  <c r="G83" i="2"/>
  <c r="AD81" i="2"/>
  <c r="AC81" i="2"/>
  <c r="AE81" i="2" s="1"/>
  <c r="AR82" i="2"/>
  <c r="AU81" i="2"/>
  <c r="AS81" i="2"/>
  <c r="AT81" i="2" s="1"/>
  <c r="AW81" i="2" s="1"/>
  <c r="AH80" i="2" l="1"/>
  <c r="AL80" i="2" s="1"/>
  <c r="AM80" i="2" s="1"/>
  <c r="K81" i="2"/>
  <c r="L81" i="2" s="1"/>
  <c r="W81" i="2"/>
  <c r="AG81" i="2"/>
  <c r="AP81" i="2"/>
  <c r="BH81" i="2" s="1"/>
  <c r="AO81" i="2"/>
  <c r="BC80" i="2"/>
  <c r="BB80" i="2"/>
  <c r="G84" i="2"/>
  <c r="O83" i="2"/>
  <c r="R83" i="2" s="1"/>
  <c r="AN83" i="2"/>
  <c r="AJ83" i="2"/>
  <c r="Y83" i="2"/>
  <c r="AB83" i="2" s="1"/>
  <c r="AF83" i="2" s="1"/>
  <c r="BE80" i="2"/>
  <c r="BF80" i="2"/>
  <c r="T82" i="2"/>
  <c r="S82" i="2"/>
  <c r="U82" i="2" s="1"/>
  <c r="V82" i="2"/>
  <c r="BA81" i="2"/>
  <c r="AY81" i="2"/>
  <c r="AX81" i="2"/>
  <c r="AZ81" i="2" s="1"/>
  <c r="AC82" i="2"/>
  <c r="AE82" i="2" s="1"/>
  <c r="AD82" i="2"/>
  <c r="AS82" i="2"/>
  <c r="AT82" i="2" s="1"/>
  <c r="AW82" i="2" s="1"/>
  <c r="AR83" i="2"/>
  <c r="AU82" i="2"/>
  <c r="AH81" i="2" l="1"/>
  <c r="AL81" i="2" s="1"/>
  <c r="W82" i="2"/>
  <c r="AG82" i="2"/>
  <c r="BB81" i="2"/>
  <c r="BC81" i="2"/>
  <c r="AN84" i="2"/>
  <c r="Y84" i="2"/>
  <c r="AB84" i="2" s="1"/>
  <c r="AF84" i="2" s="1"/>
  <c r="AJ84" i="2"/>
  <c r="G85" i="2"/>
  <c r="O84" i="2"/>
  <c r="R84" i="2" s="1"/>
  <c r="AP82" i="2"/>
  <c r="BH82" i="2" s="1"/>
  <c r="AO82" i="2"/>
  <c r="T83" i="2"/>
  <c r="S83" i="2"/>
  <c r="U83" i="2" s="1"/>
  <c r="V83" i="2"/>
  <c r="AU83" i="2"/>
  <c r="AS83" i="2"/>
  <c r="AT83" i="2" s="1"/>
  <c r="AW83" i="2" s="1"/>
  <c r="AR84" i="2"/>
  <c r="AY82" i="2"/>
  <c r="AX82" i="2"/>
  <c r="AZ82" i="2" s="1"/>
  <c r="BA82" i="2"/>
  <c r="BE81" i="2"/>
  <c r="BF81" i="2"/>
  <c r="AD83" i="2"/>
  <c r="AC83" i="2"/>
  <c r="AE83" i="2" s="1"/>
  <c r="AK81" i="2"/>
  <c r="K82" i="2"/>
  <c r="L82" i="2" s="1"/>
  <c r="AM81" i="2" l="1"/>
  <c r="W83" i="2"/>
  <c r="AH82" i="2"/>
  <c r="AL82" i="2" s="1"/>
  <c r="AG83" i="2"/>
  <c r="AS84" i="2"/>
  <c r="AT84" i="2" s="1"/>
  <c r="AW84" i="2" s="1"/>
  <c r="AU84" i="2"/>
  <c r="AR85" i="2"/>
  <c r="AP83" i="2"/>
  <c r="BH83" i="2" s="1"/>
  <c r="AO83" i="2"/>
  <c r="V84" i="2"/>
  <c r="T84" i="2"/>
  <c r="S84" i="2"/>
  <c r="U84" i="2" s="1"/>
  <c r="BC82" i="2"/>
  <c r="BB82" i="2"/>
  <c r="O85" i="2"/>
  <c r="R85" i="2" s="1"/>
  <c r="AJ85" i="2"/>
  <c r="Y85" i="2"/>
  <c r="AB85" i="2" s="1"/>
  <c r="AF85" i="2" s="1"/>
  <c r="G86" i="2"/>
  <c r="AN85" i="2"/>
  <c r="AD84" i="2"/>
  <c r="AC84" i="2"/>
  <c r="AE84" i="2" s="1"/>
  <c r="BA83" i="2"/>
  <c r="AY83" i="2"/>
  <c r="AX83" i="2"/>
  <c r="AZ83" i="2" s="1"/>
  <c r="AK82" i="2"/>
  <c r="K83" i="2"/>
  <c r="L83" i="2" s="1"/>
  <c r="BE82" i="2"/>
  <c r="BF82" i="2"/>
  <c r="AM82" i="2" l="1"/>
  <c r="AH83" i="2"/>
  <c r="AL83" i="2" s="1"/>
  <c r="W84" i="2"/>
  <c r="AG84" i="2"/>
  <c r="Y86" i="2"/>
  <c r="AB86" i="2" s="1"/>
  <c r="AF86" i="2" s="1"/>
  <c r="AN86" i="2"/>
  <c r="G87" i="2"/>
  <c r="AJ86" i="2"/>
  <c r="O86" i="2"/>
  <c r="R86" i="2" s="1"/>
  <c r="S85" i="2"/>
  <c r="U85" i="2" s="1"/>
  <c r="V85" i="2"/>
  <c r="T85" i="2"/>
  <c r="AS85" i="2"/>
  <c r="AT85" i="2" s="1"/>
  <c r="AW85" i="2" s="1"/>
  <c r="AR86" i="2"/>
  <c r="AU85" i="2"/>
  <c r="AC85" i="2"/>
  <c r="AE85" i="2" s="1"/>
  <c r="AD85" i="2"/>
  <c r="BC83" i="2"/>
  <c r="BB83" i="2"/>
  <c r="AK83" i="2"/>
  <c r="K84" i="2"/>
  <c r="L84" i="2" s="1"/>
  <c r="AP84" i="2"/>
  <c r="BH84" i="2" s="1"/>
  <c r="AO84" i="2"/>
  <c r="BE83" i="2"/>
  <c r="BF83" i="2"/>
  <c r="BA84" i="2"/>
  <c r="AY84" i="2"/>
  <c r="AX84" i="2"/>
  <c r="AZ84" i="2" s="1"/>
  <c r="AM83" i="2" l="1"/>
  <c r="W85" i="2"/>
  <c r="AH84" i="2"/>
  <c r="AL84" i="2" s="1"/>
  <c r="AG85" i="2"/>
  <c r="BC84" i="2"/>
  <c r="BB84" i="2"/>
  <c r="BE84" i="2"/>
  <c r="BF84" i="2"/>
  <c r="AS86" i="2"/>
  <c r="AT86" i="2" s="1"/>
  <c r="AW86" i="2" s="1"/>
  <c r="AR87" i="2"/>
  <c r="AU86" i="2"/>
  <c r="AD86" i="2"/>
  <c r="AC86" i="2"/>
  <c r="AE86" i="2" s="1"/>
  <c r="AX85" i="2"/>
  <c r="AZ85" i="2" s="1"/>
  <c r="BA85" i="2"/>
  <c r="AY85" i="2"/>
  <c r="AK84" i="2"/>
  <c r="K85" i="2"/>
  <c r="L85" i="2" s="1"/>
  <c r="AP85" i="2"/>
  <c r="BH85" i="2" s="1"/>
  <c r="AO85" i="2"/>
  <c r="T86" i="2"/>
  <c r="S86" i="2"/>
  <c r="U86" i="2" s="1"/>
  <c r="V86" i="2"/>
  <c r="AN87" i="2"/>
  <c r="Y87" i="2"/>
  <c r="AB87" i="2" s="1"/>
  <c r="AF87" i="2" s="1"/>
  <c r="AJ87" i="2"/>
  <c r="G88" i="2"/>
  <c r="O87" i="2"/>
  <c r="R87" i="2" s="1"/>
  <c r="AM84" i="2" l="1"/>
  <c r="AH85" i="2"/>
  <c r="AL85" i="2" s="1"/>
  <c r="W86" i="2"/>
  <c r="AG86" i="2"/>
  <c r="AK85" i="2"/>
  <c r="K86" i="2"/>
  <c r="L86" i="2" s="1"/>
  <c r="BA86" i="2"/>
  <c r="AY86" i="2"/>
  <c r="AX86" i="2"/>
  <c r="AZ86" i="2" s="1"/>
  <c r="BE85" i="2"/>
  <c r="BF85" i="2"/>
  <c r="AD87" i="2"/>
  <c r="AC87" i="2"/>
  <c r="AE87" i="2" s="1"/>
  <c r="AO86" i="2"/>
  <c r="AP86" i="2"/>
  <c r="BH86" i="2" s="1"/>
  <c r="T87" i="2"/>
  <c r="V87" i="2"/>
  <c r="S87" i="2"/>
  <c r="U87" i="2" s="1"/>
  <c r="O88" i="2"/>
  <c r="R88" i="2" s="1"/>
  <c r="AJ88" i="2"/>
  <c r="Y88" i="2"/>
  <c r="AB88" i="2" s="1"/>
  <c r="AF88" i="2" s="1"/>
  <c r="AN88" i="2"/>
  <c r="G89" i="2"/>
  <c r="AR88" i="2"/>
  <c r="AU87" i="2"/>
  <c r="AS87" i="2"/>
  <c r="AT87" i="2" s="1"/>
  <c r="AW87" i="2" s="1"/>
  <c r="BB85" i="2"/>
  <c r="BC85" i="2"/>
  <c r="AM85" i="2" l="1"/>
  <c r="AH86" i="2"/>
  <c r="AL86" i="2" s="1"/>
  <c r="W87" i="2"/>
  <c r="AG87" i="2"/>
  <c r="AK86" i="2"/>
  <c r="K87" i="2"/>
  <c r="L87" i="2" s="1"/>
  <c r="BA87" i="2"/>
  <c r="AY87" i="2"/>
  <c r="AX87" i="2"/>
  <c r="AZ87" i="2" s="1"/>
  <c r="V88" i="2"/>
  <c r="T88" i="2"/>
  <c r="S88" i="2"/>
  <c r="U88" i="2" s="1"/>
  <c r="BC86" i="2"/>
  <c r="BB86" i="2"/>
  <c r="AC88" i="2"/>
  <c r="AE88" i="2" s="1"/>
  <c r="AD88" i="2"/>
  <c r="BE86" i="2"/>
  <c r="BF86" i="2"/>
  <c r="AS88" i="2"/>
  <c r="AT88" i="2" s="1"/>
  <c r="AW88" i="2" s="1"/>
  <c r="AU88" i="2"/>
  <c r="AR89" i="2"/>
  <c r="AP87" i="2"/>
  <c r="BH87" i="2" s="1"/>
  <c r="AO87" i="2"/>
  <c r="Y89" i="2"/>
  <c r="AB89" i="2" s="1"/>
  <c r="AF89" i="2" s="1"/>
  <c r="G90" i="2"/>
  <c r="AN89" i="2"/>
  <c r="O89" i="2"/>
  <c r="R89" i="2" s="1"/>
  <c r="AJ89" i="2"/>
  <c r="AM86" i="2" l="1"/>
  <c r="AH87" i="2"/>
  <c r="AL87" i="2" s="1"/>
  <c r="W88" i="2"/>
  <c r="AG88" i="2"/>
  <c r="AC89" i="2"/>
  <c r="AE89" i="2" s="1"/>
  <c r="AD89" i="2"/>
  <c r="AR90" i="2"/>
  <c r="AU89" i="2"/>
  <c r="AS89" i="2"/>
  <c r="AT89" i="2" s="1"/>
  <c r="AW89" i="2" s="1"/>
  <c r="AP88" i="2"/>
  <c r="BH88" i="2" s="1"/>
  <c r="AO88" i="2"/>
  <c r="BC87" i="2"/>
  <c r="BB87" i="2"/>
  <c r="T89" i="2"/>
  <c r="V89" i="2"/>
  <c r="S89" i="2"/>
  <c r="U89" i="2" s="1"/>
  <c r="AN90" i="2"/>
  <c r="Y90" i="2"/>
  <c r="AB90" i="2" s="1"/>
  <c r="AF90" i="2" s="1"/>
  <c r="G91" i="2"/>
  <c r="AJ90" i="2"/>
  <c r="O90" i="2"/>
  <c r="R90" i="2" s="1"/>
  <c r="AK87" i="2"/>
  <c r="K88" i="2"/>
  <c r="L88" i="2" s="1"/>
  <c r="BA88" i="2"/>
  <c r="AX88" i="2"/>
  <c r="AZ88" i="2" s="1"/>
  <c r="AY88" i="2"/>
  <c r="BE87" i="2"/>
  <c r="BF87" i="2"/>
  <c r="AM87" i="2" l="1"/>
  <c r="AH88" i="2"/>
  <c r="AL88" i="2" s="1"/>
  <c r="AG89" i="2"/>
  <c r="W89" i="2"/>
  <c r="AK89" i="2" s="1"/>
  <c r="G92" i="2"/>
  <c r="Y91" i="2"/>
  <c r="AB91" i="2" s="1"/>
  <c r="AF91" i="2" s="1"/>
  <c r="O91" i="2"/>
  <c r="R91" i="2" s="1"/>
  <c r="AJ91" i="2"/>
  <c r="AN91" i="2"/>
  <c r="BA89" i="2"/>
  <c r="AY89" i="2"/>
  <c r="AX89" i="2"/>
  <c r="AZ89" i="2" s="1"/>
  <c r="S90" i="2"/>
  <c r="U90" i="2" s="1"/>
  <c r="V90" i="2"/>
  <c r="T90" i="2"/>
  <c r="AK88" i="2"/>
  <c r="K89" i="2"/>
  <c r="L89" i="2" s="1"/>
  <c r="BB88" i="2"/>
  <c r="BC88" i="2"/>
  <c r="AD90" i="2"/>
  <c r="AC90" i="2"/>
  <c r="AE90" i="2" s="1"/>
  <c r="AR91" i="2"/>
  <c r="AU90" i="2"/>
  <c r="AS90" i="2"/>
  <c r="AT90" i="2" s="1"/>
  <c r="AW90" i="2" s="1"/>
  <c r="BE88" i="2"/>
  <c r="BF88" i="2"/>
  <c r="AO89" i="2"/>
  <c r="AP89" i="2"/>
  <c r="BH89" i="2" s="1"/>
  <c r="AM88" i="2" l="1"/>
  <c r="AH89" i="2"/>
  <c r="AL89" i="2" s="1"/>
  <c r="AM89" i="2" s="1"/>
  <c r="K90" i="2"/>
  <c r="L90" i="2" s="1"/>
  <c r="W90" i="2"/>
  <c r="AK90" i="2" s="1"/>
  <c r="AG90" i="2"/>
  <c r="AS91" i="2"/>
  <c r="AT91" i="2" s="1"/>
  <c r="AW91" i="2" s="1"/>
  <c r="AR92" i="2"/>
  <c r="AU91" i="2"/>
  <c r="V91" i="2"/>
  <c r="T91" i="2"/>
  <c r="S91" i="2"/>
  <c r="U91" i="2" s="1"/>
  <c r="AC91" i="2"/>
  <c r="AE91" i="2" s="1"/>
  <c r="AD91" i="2"/>
  <c r="AP90" i="2"/>
  <c r="BH90" i="2" s="1"/>
  <c r="AO90" i="2"/>
  <c r="BA90" i="2"/>
  <c r="AX90" i="2"/>
  <c r="AZ90" i="2" s="1"/>
  <c r="AY90" i="2"/>
  <c r="AN92" i="2"/>
  <c r="AJ92" i="2"/>
  <c r="Y92" i="2"/>
  <c r="AB92" i="2" s="1"/>
  <c r="AF92" i="2" s="1"/>
  <c r="G93" i="2"/>
  <c r="O92" i="2"/>
  <c r="R92" i="2" s="1"/>
  <c r="BE89" i="2"/>
  <c r="BF89" i="2"/>
  <c r="BC89" i="2"/>
  <c r="BB89" i="2"/>
  <c r="AH90" i="2" l="1"/>
  <c r="AL90" i="2" s="1"/>
  <c r="AM90" i="2" s="1"/>
  <c r="W91" i="2"/>
  <c r="K91" i="2"/>
  <c r="L91" i="2" s="1"/>
  <c r="AG91" i="2"/>
  <c r="BE90" i="2"/>
  <c r="BF90" i="2"/>
  <c r="AO91" i="2"/>
  <c r="AP91" i="2"/>
  <c r="BH91" i="2" s="1"/>
  <c r="AS92" i="2"/>
  <c r="AT92" i="2" s="1"/>
  <c r="AW92" i="2" s="1"/>
  <c r="AR93" i="2"/>
  <c r="AU92" i="2"/>
  <c r="BC90" i="2"/>
  <c r="BB90" i="2"/>
  <c r="AN93" i="2"/>
  <c r="Y93" i="2"/>
  <c r="AB93" i="2" s="1"/>
  <c r="AF93" i="2" s="1"/>
  <c r="G94" i="2"/>
  <c r="O93" i="2"/>
  <c r="R93" i="2" s="1"/>
  <c r="AJ93" i="2"/>
  <c r="AD92" i="2"/>
  <c r="AC92" i="2"/>
  <c r="AE92" i="2" s="1"/>
  <c r="T92" i="2"/>
  <c r="V92" i="2"/>
  <c r="S92" i="2"/>
  <c r="U92" i="2" s="1"/>
  <c r="BA91" i="2"/>
  <c r="AX91" i="2"/>
  <c r="AZ91" i="2" s="1"/>
  <c r="AY91" i="2"/>
  <c r="AH91" i="2" l="1"/>
  <c r="AL91" i="2" s="1"/>
  <c r="W92" i="2"/>
  <c r="AK92" i="2" s="1"/>
  <c r="AG92" i="2"/>
  <c r="BA92" i="2"/>
  <c r="AY92" i="2"/>
  <c r="AX92" i="2"/>
  <c r="AZ92" i="2" s="1"/>
  <c r="V93" i="2"/>
  <c r="T93" i="2"/>
  <c r="S93" i="2"/>
  <c r="U93" i="2" s="1"/>
  <c r="AU93" i="2"/>
  <c r="AS93" i="2"/>
  <c r="AT93" i="2" s="1"/>
  <c r="AW93" i="2" s="1"/>
  <c r="AR94" i="2"/>
  <c r="AK91" i="2"/>
  <c r="K92" i="2"/>
  <c r="L92" i="2" s="1"/>
  <c r="BE91" i="2"/>
  <c r="BF91" i="2"/>
  <c r="G95" i="2"/>
  <c r="O94" i="2"/>
  <c r="R94" i="2" s="1"/>
  <c r="AN94" i="2"/>
  <c r="AJ94" i="2"/>
  <c r="Y94" i="2"/>
  <c r="AB94" i="2" s="1"/>
  <c r="AF94" i="2" s="1"/>
  <c r="BC91" i="2"/>
  <c r="BB91" i="2"/>
  <c r="AO92" i="2"/>
  <c r="AP92" i="2"/>
  <c r="BH92" i="2" s="1"/>
  <c r="AD93" i="2"/>
  <c r="AC93" i="2"/>
  <c r="AE93" i="2" s="1"/>
  <c r="AM91" i="2" l="1"/>
  <c r="AH92" i="2"/>
  <c r="AL92" i="2" s="1"/>
  <c r="AM92" i="2" s="1"/>
  <c r="W93" i="2"/>
  <c r="AG93" i="2"/>
  <c r="K93" i="2"/>
  <c r="L93" i="2" s="1"/>
  <c r="BA93" i="2"/>
  <c r="AX93" i="2"/>
  <c r="AZ93" i="2" s="1"/>
  <c r="AY93" i="2"/>
  <c r="AP93" i="2"/>
  <c r="BH93" i="2" s="1"/>
  <c r="AO93" i="2"/>
  <c r="O95" i="2"/>
  <c r="R95" i="2" s="1"/>
  <c r="G96" i="2"/>
  <c r="AN95" i="2"/>
  <c r="AJ95" i="2"/>
  <c r="Y95" i="2"/>
  <c r="AB95" i="2" s="1"/>
  <c r="AF95" i="2" s="1"/>
  <c r="S94" i="2"/>
  <c r="U94" i="2" s="1"/>
  <c r="T94" i="2"/>
  <c r="V94" i="2"/>
  <c r="BB92" i="2"/>
  <c r="BC92" i="2"/>
  <c r="AC94" i="2"/>
  <c r="AE94" i="2" s="1"/>
  <c r="AD94" i="2"/>
  <c r="AU94" i="2"/>
  <c r="AS94" i="2"/>
  <c r="AT94" i="2" s="1"/>
  <c r="AW94" i="2" s="1"/>
  <c r="AR95" i="2"/>
  <c r="BE92" i="2"/>
  <c r="BF92" i="2"/>
  <c r="AG94" i="2" l="1"/>
  <c r="AH94" i="2" s="1"/>
  <c r="AL94" i="2" s="1"/>
  <c r="AH93" i="2"/>
  <c r="AL93" i="2" s="1"/>
  <c r="W94" i="2"/>
  <c r="AK94" i="2" s="1"/>
  <c r="AP94" i="2"/>
  <c r="BH94" i="2" s="1"/>
  <c r="AO94" i="2"/>
  <c r="AK93" i="2"/>
  <c r="K94" i="2"/>
  <c r="L94" i="2" s="1"/>
  <c r="O96" i="2"/>
  <c r="R96" i="2" s="1"/>
  <c r="AN96" i="2"/>
  <c r="Y96" i="2"/>
  <c r="AB96" i="2" s="1"/>
  <c r="AF96" i="2" s="1"/>
  <c r="AJ96" i="2"/>
  <c r="G97" i="2"/>
  <c r="AR96" i="2"/>
  <c r="AU95" i="2"/>
  <c r="AS95" i="2"/>
  <c r="AT95" i="2" s="1"/>
  <c r="AW95" i="2" s="1"/>
  <c r="BC93" i="2"/>
  <c r="BB93" i="2"/>
  <c r="AD95" i="2"/>
  <c r="AC95" i="2"/>
  <c r="AE95" i="2" s="1"/>
  <c r="V95" i="2"/>
  <c r="T95" i="2"/>
  <c r="S95" i="2"/>
  <c r="U95" i="2" s="1"/>
  <c r="AX94" i="2"/>
  <c r="AZ94" i="2" s="1"/>
  <c r="AY94" i="2"/>
  <c r="BA94" i="2"/>
  <c r="BE93" i="2"/>
  <c r="BF93" i="2"/>
  <c r="AM93" i="2" l="1"/>
  <c r="AM94" i="2"/>
  <c r="K95" i="2"/>
  <c r="L95" i="2" s="1"/>
  <c r="W95" i="2"/>
  <c r="AG95" i="2"/>
  <c r="AD96" i="2"/>
  <c r="AC96" i="2"/>
  <c r="AE96" i="2" s="1"/>
  <c r="AY95" i="2"/>
  <c r="BA95" i="2"/>
  <c r="AX95" i="2"/>
  <c r="AZ95" i="2" s="1"/>
  <c r="V96" i="2"/>
  <c r="T96" i="2"/>
  <c r="S96" i="2"/>
  <c r="U96" i="2" s="1"/>
  <c r="BE94" i="2"/>
  <c r="BF94" i="2"/>
  <c r="BC94" i="2"/>
  <c r="BB94" i="2"/>
  <c r="AU96" i="2"/>
  <c r="AR97" i="2"/>
  <c r="AS96" i="2"/>
  <c r="AT96" i="2" s="1"/>
  <c r="AW96" i="2" s="1"/>
  <c r="G98" i="2"/>
  <c r="AN97" i="2"/>
  <c r="AJ97" i="2"/>
  <c r="O97" i="2"/>
  <c r="R97" i="2" s="1"/>
  <c r="Y97" i="2"/>
  <c r="AB97" i="2" s="1"/>
  <c r="AF97" i="2" s="1"/>
  <c r="AP95" i="2"/>
  <c r="BH95" i="2" s="1"/>
  <c r="AO95" i="2"/>
  <c r="AH95" i="2" l="1"/>
  <c r="AL95" i="2" s="1"/>
  <c r="W96" i="2"/>
  <c r="AG96" i="2"/>
  <c r="AJ98" i="2"/>
  <c r="Y98" i="2"/>
  <c r="AB98" i="2" s="1"/>
  <c r="AF98" i="2" s="1"/>
  <c r="AN98" i="2"/>
  <c r="O98" i="2"/>
  <c r="R98" i="2" s="1"/>
  <c r="G99" i="2"/>
  <c r="AO96" i="2"/>
  <c r="AP96" i="2"/>
  <c r="BH96" i="2" s="1"/>
  <c r="AK95" i="2"/>
  <c r="K96" i="2"/>
  <c r="L96" i="2" s="1"/>
  <c r="BA96" i="2"/>
  <c r="AY96" i="2"/>
  <c r="AX96" i="2"/>
  <c r="AZ96" i="2" s="1"/>
  <c r="BE95" i="2"/>
  <c r="BF95" i="2"/>
  <c r="AU97" i="2"/>
  <c r="AS97" i="2"/>
  <c r="AT97" i="2" s="1"/>
  <c r="AW97" i="2" s="1"/>
  <c r="AR98" i="2"/>
  <c r="S97" i="2"/>
  <c r="U97" i="2" s="1"/>
  <c r="T97" i="2"/>
  <c r="V97" i="2"/>
  <c r="AC97" i="2"/>
  <c r="AE97" i="2" s="1"/>
  <c r="AD97" i="2"/>
  <c r="BC95" i="2"/>
  <c r="BB95" i="2"/>
  <c r="AM95" i="2" l="1"/>
  <c r="AH96" i="2"/>
  <c r="AL96" i="2" s="1"/>
  <c r="W97" i="2"/>
  <c r="AK97" i="2" s="1"/>
  <c r="AG97" i="2"/>
  <c r="V98" i="2"/>
  <c r="T98" i="2"/>
  <c r="S98" i="2"/>
  <c r="U98" i="2" s="1"/>
  <c r="AD98" i="2"/>
  <c r="AC98" i="2"/>
  <c r="AE98" i="2" s="1"/>
  <c r="AP97" i="2"/>
  <c r="BH97" i="2" s="1"/>
  <c r="AO97" i="2"/>
  <c r="AR99" i="2"/>
  <c r="AU98" i="2"/>
  <c r="AS98" i="2"/>
  <c r="AT98" i="2" s="1"/>
  <c r="AW98" i="2" s="1"/>
  <c r="AY97" i="2"/>
  <c r="AX97" i="2"/>
  <c r="AZ97" i="2" s="1"/>
  <c r="BA97" i="2"/>
  <c r="O99" i="2"/>
  <c r="R99" i="2" s="1"/>
  <c r="AN99" i="2"/>
  <c r="Y99" i="2"/>
  <c r="AB99" i="2" s="1"/>
  <c r="AF99" i="2" s="1"/>
  <c r="G100" i="2"/>
  <c r="AJ99" i="2"/>
  <c r="BC96" i="2"/>
  <c r="BB96" i="2"/>
  <c r="BE96" i="2"/>
  <c r="BF96" i="2"/>
  <c r="AK96" i="2"/>
  <c r="K97" i="2"/>
  <c r="L97" i="2" s="1"/>
  <c r="AM96" i="2" l="1"/>
  <c r="AH97" i="2"/>
  <c r="AL97" i="2" s="1"/>
  <c r="AM97" i="2" s="1"/>
  <c r="K98" i="2"/>
  <c r="L98" i="2" s="1"/>
  <c r="W98" i="2"/>
  <c r="AK98" i="2" s="1"/>
  <c r="AG98" i="2"/>
  <c r="BE97" i="2"/>
  <c r="BF97" i="2"/>
  <c r="AS99" i="2"/>
  <c r="AT99" i="2" s="1"/>
  <c r="AW99" i="2" s="1"/>
  <c r="AU99" i="2"/>
  <c r="AR100" i="2"/>
  <c r="AD99" i="2"/>
  <c r="AC99" i="2"/>
  <c r="AE99" i="2" s="1"/>
  <c r="AY98" i="2"/>
  <c r="BA98" i="2"/>
  <c r="AX98" i="2"/>
  <c r="AZ98" i="2" s="1"/>
  <c r="G101" i="2"/>
  <c r="AJ100" i="2"/>
  <c r="Y100" i="2"/>
  <c r="AB100" i="2" s="1"/>
  <c r="AF100" i="2" s="1"/>
  <c r="O100" i="2"/>
  <c r="R100" i="2" s="1"/>
  <c r="AN100" i="2"/>
  <c r="V99" i="2"/>
  <c r="T99" i="2"/>
  <c r="S99" i="2"/>
  <c r="U99" i="2" s="1"/>
  <c r="AO98" i="2"/>
  <c r="AP98" i="2"/>
  <c r="BH98" i="2" s="1"/>
  <c r="BC97" i="2"/>
  <c r="BB97" i="2"/>
  <c r="AH98" i="2" l="1"/>
  <c r="AL98" i="2" s="1"/>
  <c r="AM98" i="2" s="1"/>
  <c r="K99" i="2"/>
  <c r="L99" i="2" s="1"/>
  <c r="W99" i="2"/>
  <c r="AK99" i="2" s="1"/>
  <c r="AG99" i="2"/>
  <c r="BE98" i="2"/>
  <c r="BF98" i="2"/>
  <c r="S100" i="2"/>
  <c r="U100" i="2" s="1"/>
  <c r="V100" i="2"/>
  <c r="T100" i="2"/>
  <c r="AP99" i="2"/>
  <c r="BH99" i="2" s="1"/>
  <c r="AO99" i="2"/>
  <c r="BC98" i="2"/>
  <c r="BB98" i="2"/>
  <c r="AC100" i="2"/>
  <c r="AE100" i="2" s="1"/>
  <c r="AD100" i="2"/>
  <c r="AU100" i="2"/>
  <c r="AS100" i="2"/>
  <c r="AT100" i="2" s="1"/>
  <c r="AW100" i="2" s="1"/>
  <c r="AR101" i="2"/>
  <c r="BA99" i="2"/>
  <c r="AY99" i="2"/>
  <c r="AX99" i="2"/>
  <c r="AZ99" i="2" s="1"/>
  <c r="Y101" i="2"/>
  <c r="AB101" i="2" s="1"/>
  <c r="AF101" i="2" s="1"/>
  <c r="AN101" i="2"/>
  <c r="AJ101" i="2"/>
  <c r="G102" i="2"/>
  <c r="O101" i="2"/>
  <c r="R101" i="2" s="1"/>
  <c r="AH99" i="2" l="1"/>
  <c r="AL99" i="2" s="1"/>
  <c r="AM99" i="2" s="1"/>
  <c r="W100" i="2"/>
  <c r="K100" i="2"/>
  <c r="L100" i="2" s="1"/>
  <c r="AG100" i="2"/>
  <c r="AR102" i="2"/>
  <c r="AU101" i="2"/>
  <c r="AS101" i="2"/>
  <c r="AT101" i="2" s="1"/>
  <c r="AW101" i="2" s="1"/>
  <c r="AC101" i="2"/>
  <c r="AE101" i="2" s="1"/>
  <c r="AD101" i="2"/>
  <c r="BC99" i="2"/>
  <c r="BB99" i="2"/>
  <c r="V101" i="2"/>
  <c r="T101" i="2"/>
  <c r="S101" i="2"/>
  <c r="U101" i="2" s="1"/>
  <c r="O102" i="2"/>
  <c r="R102" i="2" s="1"/>
  <c r="AN102" i="2"/>
  <c r="Y102" i="2"/>
  <c r="AB102" i="2" s="1"/>
  <c r="AF102" i="2" s="1"/>
  <c r="G103" i="2"/>
  <c r="AJ102" i="2"/>
  <c r="BE99" i="2"/>
  <c r="BF99" i="2"/>
  <c r="AP100" i="2"/>
  <c r="BH100" i="2" s="1"/>
  <c r="AO100" i="2"/>
  <c r="AY100" i="2"/>
  <c r="BA100" i="2"/>
  <c r="AX100" i="2"/>
  <c r="AZ100" i="2" s="1"/>
  <c r="AH100" i="2" l="1"/>
  <c r="AL100" i="2" s="1"/>
  <c r="W101" i="2"/>
  <c r="AG101" i="2"/>
  <c r="AY101" i="2"/>
  <c r="BA101" i="2"/>
  <c r="AX101" i="2"/>
  <c r="AZ101" i="2" s="1"/>
  <c r="AU102" i="2"/>
  <c r="AS102" i="2"/>
  <c r="AT102" i="2" s="1"/>
  <c r="AW102" i="2" s="1"/>
  <c r="AR103" i="2"/>
  <c r="AP101" i="2"/>
  <c r="BH101" i="2" s="1"/>
  <c r="AO101" i="2"/>
  <c r="AK100" i="2"/>
  <c r="K101" i="2"/>
  <c r="L101" i="2" s="1"/>
  <c r="G104" i="2"/>
  <c r="AJ103" i="2"/>
  <c r="O103" i="2"/>
  <c r="R103" i="2" s="1"/>
  <c r="AN103" i="2"/>
  <c r="Y103" i="2"/>
  <c r="AB103" i="2" s="1"/>
  <c r="AF103" i="2" s="1"/>
  <c r="BC100" i="2"/>
  <c r="BB100" i="2"/>
  <c r="T102" i="2"/>
  <c r="S102" i="2"/>
  <c r="U102" i="2" s="1"/>
  <c r="V102" i="2"/>
  <c r="BE100" i="2"/>
  <c r="BF100" i="2"/>
  <c r="AD102" i="2"/>
  <c r="AC102" i="2"/>
  <c r="AE102" i="2" s="1"/>
  <c r="AM100" i="2" l="1"/>
  <c r="AH101" i="2"/>
  <c r="AL101" i="2" s="1"/>
  <c r="W102" i="2"/>
  <c r="AG102" i="2"/>
  <c r="AO102" i="2"/>
  <c r="AP102" i="2"/>
  <c r="BH102" i="2" s="1"/>
  <c r="AU103" i="2"/>
  <c r="AS103" i="2"/>
  <c r="AT103" i="2" s="1"/>
  <c r="AW103" i="2" s="1"/>
  <c r="AR104" i="2"/>
  <c r="BA102" i="2"/>
  <c r="AX102" i="2"/>
  <c r="AZ102" i="2" s="1"/>
  <c r="AY102" i="2"/>
  <c r="AK101" i="2"/>
  <c r="K102" i="2"/>
  <c r="L102" i="2" s="1"/>
  <c r="AC103" i="2"/>
  <c r="AE103" i="2" s="1"/>
  <c r="AD103" i="2"/>
  <c r="S103" i="2"/>
  <c r="U103" i="2" s="1"/>
  <c r="V103" i="2"/>
  <c r="T103" i="2"/>
  <c r="BE101" i="2"/>
  <c r="BF101" i="2"/>
  <c r="AN104" i="2"/>
  <c r="AJ104" i="2"/>
  <c r="O104" i="2"/>
  <c r="R104" i="2" s="1"/>
  <c r="Y104" i="2"/>
  <c r="AB104" i="2" s="1"/>
  <c r="AF104" i="2" s="1"/>
  <c r="G105" i="2"/>
  <c r="BC101" i="2"/>
  <c r="BB101" i="2"/>
  <c r="AM101" i="2" l="1"/>
  <c r="AH102" i="2"/>
  <c r="AL102" i="2" s="1"/>
  <c r="W103" i="2"/>
  <c r="AG103" i="2"/>
  <c r="AK102" i="2"/>
  <c r="K103" i="2"/>
  <c r="L103" i="2" s="1"/>
  <c r="AR105" i="2"/>
  <c r="AU104" i="2"/>
  <c r="AS104" i="2"/>
  <c r="AT104" i="2" s="1"/>
  <c r="AW104" i="2" s="1"/>
  <c r="V104" i="2"/>
  <c r="T104" i="2"/>
  <c r="S104" i="2"/>
  <c r="U104" i="2" s="1"/>
  <c r="BC102" i="2"/>
  <c r="BB102" i="2"/>
  <c r="BE102" i="2"/>
  <c r="BF102" i="2"/>
  <c r="O105" i="2"/>
  <c r="R105" i="2" s="1"/>
  <c r="AN105" i="2"/>
  <c r="Y105" i="2"/>
  <c r="AB105" i="2" s="1"/>
  <c r="AF105" i="2" s="1"/>
  <c r="AJ105" i="2"/>
  <c r="G106" i="2"/>
  <c r="BA103" i="2"/>
  <c r="AX103" i="2"/>
  <c r="AZ103" i="2" s="1"/>
  <c r="AY103" i="2"/>
  <c r="AP103" i="2"/>
  <c r="BH103" i="2" s="1"/>
  <c r="AO103" i="2"/>
  <c r="AC104" i="2"/>
  <c r="AE104" i="2" s="1"/>
  <c r="AD104" i="2"/>
  <c r="AM102" i="2" l="1"/>
  <c r="AH103" i="2"/>
  <c r="AL103" i="2" s="1"/>
  <c r="W104" i="2"/>
  <c r="AG104" i="2"/>
  <c r="AR106" i="2"/>
  <c r="AU105" i="2"/>
  <c r="AS105" i="2"/>
  <c r="AT105" i="2" s="1"/>
  <c r="AW105" i="2" s="1"/>
  <c r="T105" i="2"/>
  <c r="V105" i="2"/>
  <c r="S105" i="2"/>
  <c r="U105" i="2" s="1"/>
  <c r="BE103" i="2"/>
  <c r="BF103" i="2"/>
  <c r="AK103" i="2"/>
  <c r="K104" i="2"/>
  <c r="L104" i="2" s="1"/>
  <c r="G107" i="2"/>
  <c r="Y106" i="2"/>
  <c r="AB106" i="2" s="1"/>
  <c r="AF106" i="2" s="1"/>
  <c r="AN106" i="2"/>
  <c r="O106" i="2"/>
  <c r="R106" i="2" s="1"/>
  <c r="AJ106" i="2"/>
  <c r="AY104" i="2"/>
  <c r="BA104" i="2"/>
  <c r="AX104" i="2"/>
  <c r="AZ104" i="2" s="1"/>
  <c r="BC103" i="2"/>
  <c r="BB103" i="2"/>
  <c r="AP104" i="2"/>
  <c r="BH104" i="2" s="1"/>
  <c r="AO104" i="2"/>
  <c r="AD105" i="2"/>
  <c r="AC105" i="2"/>
  <c r="AE105" i="2" s="1"/>
  <c r="AM103" i="2" l="1"/>
  <c r="AG105" i="2"/>
  <c r="AH104" i="2"/>
  <c r="AL104" i="2" s="1"/>
  <c r="W105" i="2"/>
  <c r="S106" i="2"/>
  <c r="U106" i="2" s="1"/>
  <c r="V106" i="2"/>
  <c r="T106" i="2"/>
  <c r="AO105" i="2"/>
  <c r="AP105" i="2"/>
  <c r="BH105" i="2" s="1"/>
  <c r="BE104" i="2"/>
  <c r="BF104" i="2"/>
  <c r="BC104" i="2"/>
  <c r="BB104" i="2"/>
  <c r="BA105" i="2"/>
  <c r="AX105" i="2"/>
  <c r="AZ105" i="2" s="1"/>
  <c r="AY105" i="2"/>
  <c r="AN107" i="2"/>
  <c r="O107" i="2"/>
  <c r="R107" i="2" s="1"/>
  <c r="AJ107" i="2"/>
  <c r="G108" i="2"/>
  <c r="Y107" i="2"/>
  <c r="AB107" i="2" s="1"/>
  <c r="AF107" i="2" s="1"/>
  <c r="AK104" i="2"/>
  <c r="AM104" i="2" s="1"/>
  <c r="K105" i="2"/>
  <c r="L105" i="2" s="1"/>
  <c r="AC106" i="2"/>
  <c r="AE106" i="2" s="1"/>
  <c r="AD106" i="2"/>
  <c r="AU106" i="2"/>
  <c r="AS106" i="2"/>
  <c r="AT106" i="2" s="1"/>
  <c r="AW106" i="2" s="1"/>
  <c r="AR107" i="2"/>
  <c r="AH105" i="2" l="1"/>
  <c r="AL105" i="2" s="1"/>
  <c r="AG106" i="2"/>
  <c r="W106" i="2"/>
  <c r="BE105" i="2"/>
  <c r="BF105" i="2"/>
  <c r="O108" i="2"/>
  <c r="R108" i="2" s="1"/>
  <c r="AN108" i="2"/>
  <c r="Y108" i="2"/>
  <c r="AB108" i="2" s="1"/>
  <c r="AF108" i="2" s="1"/>
  <c r="AJ108" i="2"/>
  <c r="G109" i="2"/>
  <c r="V107" i="2"/>
  <c r="T107" i="2"/>
  <c r="S107" i="2"/>
  <c r="U107" i="2" s="1"/>
  <c r="AD107" i="2"/>
  <c r="AC107" i="2"/>
  <c r="AE107" i="2" s="1"/>
  <c r="AK105" i="2"/>
  <c r="K106" i="2"/>
  <c r="L106" i="2" s="1"/>
  <c r="AR108" i="2"/>
  <c r="AS107" i="2"/>
  <c r="AT107" i="2" s="1"/>
  <c r="AW107" i="2" s="1"/>
  <c r="AU107" i="2"/>
  <c r="AX106" i="2"/>
  <c r="AZ106" i="2" s="1"/>
  <c r="BA106" i="2"/>
  <c r="AY106" i="2"/>
  <c r="AP106" i="2"/>
  <c r="BH106" i="2" s="1"/>
  <c r="AO106" i="2"/>
  <c r="BC105" i="2"/>
  <c r="BB105" i="2"/>
  <c r="AM105" i="2" l="1"/>
  <c r="K107" i="2"/>
  <c r="L107" i="2" s="1"/>
  <c r="AH106" i="2"/>
  <c r="AL106" i="2" s="1"/>
  <c r="AK106" i="2"/>
  <c r="AG107" i="2"/>
  <c r="W107" i="2"/>
  <c r="BC106" i="2"/>
  <c r="BB106" i="2"/>
  <c r="G110" i="2"/>
  <c r="AN109" i="2"/>
  <c r="Y109" i="2"/>
  <c r="AB109" i="2" s="1"/>
  <c r="AF109" i="2" s="1"/>
  <c r="O109" i="2"/>
  <c r="R109" i="2" s="1"/>
  <c r="AJ109" i="2"/>
  <c r="AC108" i="2"/>
  <c r="AE108" i="2" s="1"/>
  <c r="AD108" i="2"/>
  <c r="AY107" i="2"/>
  <c r="AX107" i="2"/>
  <c r="AZ107" i="2" s="1"/>
  <c r="BA107" i="2"/>
  <c r="AU108" i="2"/>
  <c r="AS108" i="2"/>
  <c r="AT108" i="2" s="1"/>
  <c r="AW108" i="2" s="1"/>
  <c r="AR109" i="2"/>
  <c r="V108" i="2"/>
  <c r="T108" i="2"/>
  <c r="S108" i="2"/>
  <c r="U108" i="2" s="1"/>
  <c r="BE106" i="2"/>
  <c r="BF106" i="2"/>
  <c r="AP107" i="2"/>
  <c r="BH107" i="2" s="1"/>
  <c r="AO107" i="2"/>
  <c r="AM106" i="2" l="1"/>
  <c r="AG108" i="2"/>
  <c r="AH108" i="2" s="1"/>
  <c r="AL108" i="2" s="1"/>
  <c r="AH107" i="2"/>
  <c r="AL107" i="2" s="1"/>
  <c r="W108" i="2"/>
  <c r="AK107" i="2"/>
  <c r="K108" i="2"/>
  <c r="L108" i="2" s="1"/>
  <c r="BC107" i="2"/>
  <c r="BB107" i="2"/>
  <c r="AP108" i="2"/>
  <c r="BH108" i="2" s="1"/>
  <c r="AO108" i="2"/>
  <c r="S109" i="2"/>
  <c r="U109" i="2" s="1"/>
  <c r="V109" i="2"/>
  <c r="T109" i="2"/>
  <c r="AU109" i="2"/>
  <c r="AS109" i="2"/>
  <c r="AT109" i="2" s="1"/>
  <c r="AW109" i="2" s="1"/>
  <c r="AR110" i="2"/>
  <c r="AC109" i="2"/>
  <c r="AE109" i="2" s="1"/>
  <c r="AD109" i="2"/>
  <c r="BA108" i="2"/>
  <c r="AY108" i="2"/>
  <c r="AX108" i="2"/>
  <c r="AZ108" i="2" s="1"/>
  <c r="Y110" i="2"/>
  <c r="AB110" i="2" s="1"/>
  <c r="AF110" i="2" s="1"/>
  <c r="AJ110" i="2"/>
  <c r="O110" i="2"/>
  <c r="R110" i="2" s="1"/>
  <c r="AN110" i="2"/>
  <c r="G111" i="2"/>
  <c r="BE107" i="2"/>
  <c r="BF107" i="2"/>
  <c r="AM107" i="2" l="1"/>
  <c r="W109" i="2"/>
  <c r="AK109" i="2" s="1"/>
  <c r="AG109" i="2"/>
  <c r="AC110" i="2"/>
  <c r="AE110" i="2" s="1"/>
  <c r="AD110" i="2"/>
  <c r="AO109" i="2"/>
  <c r="AP109" i="2"/>
  <c r="BH109" i="2" s="1"/>
  <c r="BC108" i="2"/>
  <c r="BB108" i="2"/>
  <c r="AJ111" i="2"/>
  <c r="Y111" i="2"/>
  <c r="AB111" i="2" s="1"/>
  <c r="AF111" i="2" s="1"/>
  <c r="G112" i="2"/>
  <c r="O111" i="2"/>
  <c r="R111" i="2" s="1"/>
  <c r="AN111" i="2"/>
  <c r="BE108" i="2"/>
  <c r="BF108" i="2"/>
  <c r="AK108" i="2"/>
  <c r="AM108" i="2" s="1"/>
  <c r="K109" i="2"/>
  <c r="L109" i="2" s="1"/>
  <c r="AS110" i="2"/>
  <c r="AT110" i="2" s="1"/>
  <c r="AW110" i="2" s="1"/>
  <c r="AR111" i="2"/>
  <c r="AU110" i="2"/>
  <c r="V110" i="2"/>
  <c r="T110" i="2"/>
  <c r="S110" i="2"/>
  <c r="U110" i="2" s="1"/>
  <c r="BA109" i="2"/>
  <c r="AY109" i="2"/>
  <c r="AX109" i="2"/>
  <c r="AZ109" i="2" s="1"/>
  <c r="K110" i="2" l="1"/>
  <c r="L110" i="2" s="1"/>
  <c r="AH109" i="2"/>
  <c r="AL109" i="2" s="1"/>
  <c r="AM109" i="2" s="1"/>
  <c r="W110" i="2"/>
  <c r="AK110" i="2" s="1"/>
  <c r="AG110" i="2"/>
  <c r="BE109" i="2"/>
  <c r="BF109" i="2"/>
  <c r="BA110" i="2"/>
  <c r="AY110" i="2"/>
  <c r="AX110" i="2"/>
  <c r="AZ110" i="2" s="1"/>
  <c r="AN112" i="2"/>
  <c r="Y112" i="2"/>
  <c r="AB112" i="2" s="1"/>
  <c r="AF112" i="2" s="1"/>
  <c r="G113" i="2"/>
  <c r="O112" i="2"/>
  <c r="R112" i="2" s="1"/>
  <c r="AJ112" i="2"/>
  <c r="BC109" i="2"/>
  <c r="BB109" i="2"/>
  <c r="AO110" i="2"/>
  <c r="AP110" i="2"/>
  <c r="BH110" i="2" s="1"/>
  <c r="AS111" i="2"/>
  <c r="AT111" i="2" s="1"/>
  <c r="AW111" i="2" s="1"/>
  <c r="AU111" i="2"/>
  <c r="AR112" i="2"/>
  <c r="AD111" i="2"/>
  <c r="AC111" i="2"/>
  <c r="AE111" i="2" s="1"/>
  <c r="T111" i="2"/>
  <c r="S111" i="2"/>
  <c r="U111" i="2" s="1"/>
  <c r="V111" i="2"/>
  <c r="AH110" i="2" l="1"/>
  <c r="AL110" i="2" s="1"/>
  <c r="AM110" i="2" s="1"/>
  <c r="K111" i="2"/>
  <c r="L111" i="2" s="1"/>
  <c r="W111" i="2"/>
  <c r="AK111" i="2" s="1"/>
  <c r="AG111" i="2"/>
  <c r="AS112" i="2"/>
  <c r="AT112" i="2" s="1"/>
  <c r="AW112" i="2" s="1"/>
  <c r="AU112" i="2"/>
  <c r="AR113" i="2"/>
  <c r="AY111" i="2"/>
  <c r="BA111" i="2"/>
  <c r="AX111" i="2"/>
  <c r="AZ111" i="2" s="1"/>
  <c r="V112" i="2"/>
  <c r="T112" i="2"/>
  <c r="S112" i="2"/>
  <c r="U112" i="2" s="1"/>
  <c r="AN113" i="2"/>
  <c r="AJ113" i="2"/>
  <c r="G114" i="2"/>
  <c r="O113" i="2"/>
  <c r="R113" i="2" s="1"/>
  <c r="Y113" i="2"/>
  <c r="AB113" i="2" s="1"/>
  <c r="AF113" i="2" s="1"/>
  <c r="AC112" i="2"/>
  <c r="AE112" i="2" s="1"/>
  <c r="AD112" i="2"/>
  <c r="AO111" i="2"/>
  <c r="AP111" i="2"/>
  <c r="BH111" i="2" s="1"/>
  <c r="BC110" i="2"/>
  <c r="BB110" i="2"/>
  <c r="BE110" i="2"/>
  <c r="BF110" i="2"/>
  <c r="AH111" i="2" l="1"/>
  <c r="AL111" i="2" s="1"/>
  <c r="AM111" i="2" s="1"/>
  <c r="K112" i="2"/>
  <c r="L112" i="2" s="1"/>
  <c r="AG112" i="2"/>
  <c r="W112" i="2"/>
  <c r="AK112" i="2" s="1"/>
  <c r="AO112" i="2"/>
  <c r="AP112" i="2"/>
  <c r="BH112" i="2" s="1"/>
  <c r="BE111" i="2"/>
  <c r="BF111" i="2"/>
  <c r="AC113" i="2"/>
  <c r="AE113" i="2" s="1"/>
  <c r="AD113" i="2"/>
  <c r="V113" i="2"/>
  <c r="T113" i="2"/>
  <c r="S113" i="2"/>
  <c r="U113" i="2" s="1"/>
  <c r="AS113" i="2"/>
  <c r="AT113" i="2" s="1"/>
  <c r="AW113" i="2" s="1"/>
  <c r="AU113" i="2"/>
  <c r="AR114" i="2"/>
  <c r="BB111" i="2"/>
  <c r="BC111" i="2"/>
  <c r="BA112" i="2"/>
  <c r="AX112" i="2"/>
  <c r="AZ112" i="2" s="1"/>
  <c r="AY112" i="2"/>
  <c r="G115" i="2"/>
  <c r="O114" i="2"/>
  <c r="R114" i="2" s="1"/>
  <c r="Y114" i="2"/>
  <c r="AB114" i="2" s="1"/>
  <c r="AF114" i="2" s="1"/>
  <c r="AN114" i="2"/>
  <c r="AJ114" i="2"/>
  <c r="AG113" i="2" l="1"/>
  <c r="AH113" i="2" s="1"/>
  <c r="AL113" i="2" s="1"/>
  <c r="AH112" i="2"/>
  <c r="AL112" i="2" s="1"/>
  <c r="AM112" i="2" s="1"/>
  <c r="K113" i="2"/>
  <c r="L113" i="2" s="1"/>
  <c r="W113" i="2"/>
  <c r="AK113" i="2" s="1"/>
  <c r="AC114" i="2"/>
  <c r="AE114" i="2" s="1"/>
  <c r="AD114" i="2"/>
  <c r="AN115" i="2"/>
  <c r="Y115" i="2"/>
  <c r="AB115" i="2" s="1"/>
  <c r="AF115" i="2" s="1"/>
  <c r="O115" i="2"/>
  <c r="R115" i="2" s="1"/>
  <c r="AJ115" i="2"/>
  <c r="G116" i="2"/>
  <c r="BC112" i="2"/>
  <c r="BB112" i="2"/>
  <c r="T114" i="2"/>
  <c r="V114" i="2"/>
  <c r="S114" i="2"/>
  <c r="U114" i="2" s="1"/>
  <c r="AO113" i="2"/>
  <c r="AP113" i="2"/>
  <c r="BH113" i="2" s="1"/>
  <c r="BE112" i="2"/>
  <c r="BF112" i="2"/>
  <c r="BA113" i="2"/>
  <c r="AY113" i="2"/>
  <c r="AX113" i="2"/>
  <c r="AZ113" i="2" s="1"/>
  <c r="AR115" i="2"/>
  <c r="AU114" i="2"/>
  <c r="AS114" i="2"/>
  <c r="AT114" i="2" s="1"/>
  <c r="AW114" i="2" s="1"/>
  <c r="AM113" i="2" l="1"/>
  <c r="K114" i="2"/>
  <c r="L114" i="2" s="1"/>
  <c r="AG114" i="2"/>
  <c r="W114" i="2"/>
  <c r="AK114" i="2" s="1"/>
  <c r="BB113" i="2"/>
  <c r="BC113" i="2"/>
  <c r="AJ116" i="2"/>
  <c r="G117" i="2"/>
  <c r="AN116" i="2"/>
  <c r="Y116" i="2"/>
  <c r="AB116" i="2" s="1"/>
  <c r="AF116" i="2" s="1"/>
  <c r="O116" i="2"/>
  <c r="R116" i="2" s="1"/>
  <c r="BE113" i="2"/>
  <c r="BF113" i="2"/>
  <c r="V115" i="2"/>
  <c r="S115" i="2"/>
  <c r="U115" i="2" s="1"/>
  <c r="T115" i="2"/>
  <c r="AX114" i="2"/>
  <c r="AZ114" i="2" s="1"/>
  <c r="BA114" i="2"/>
  <c r="AY114" i="2"/>
  <c r="AO114" i="2"/>
  <c r="AP114" i="2"/>
  <c r="BH114" i="2" s="1"/>
  <c r="AD115" i="2"/>
  <c r="AC115" i="2"/>
  <c r="AE115" i="2" s="1"/>
  <c r="AU115" i="2"/>
  <c r="AS115" i="2"/>
  <c r="AT115" i="2" s="1"/>
  <c r="AW115" i="2" s="1"/>
  <c r="AR116" i="2"/>
  <c r="AH114" i="2" l="1"/>
  <c r="AL114" i="2" s="1"/>
  <c r="AM114" i="2" s="1"/>
  <c r="K115" i="2"/>
  <c r="L115" i="2" s="1"/>
  <c r="W115" i="2"/>
  <c r="AK115" i="2" s="1"/>
  <c r="AG115" i="2"/>
  <c r="BC114" i="2"/>
  <c r="BB114" i="2"/>
  <c r="T116" i="2"/>
  <c r="S116" i="2"/>
  <c r="U116" i="2" s="1"/>
  <c r="V116" i="2"/>
  <c r="AC116" i="2"/>
  <c r="AE116" i="2" s="1"/>
  <c r="AD116" i="2"/>
  <c r="AS116" i="2"/>
  <c r="AT116" i="2" s="1"/>
  <c r="AW116" i="2" s="1"/>
  <c r="AR117" i="2"/>
  <c r="AU116" i="2"/>
  <c r="BA115" i="2"/>
  <c r="AX115" i="2"/>
  <c r="AZ115" i="2" s="1"/>
  <c r="AY115" i="2"/>
  <c r="G118" i="2"/>
  <c r="O117" i="2"/>
  <c r="R117" i="2" s="1"/>
  <c r="Y117" i="2"/>
  <c r="AB117" i="2" s="1"/>
  <c r="AF117" i="2" s="1"/>
  <c r="AN117" i="2"/>
  <c r="AJ117" i="2"/>
  <c r="BE114" i="2"/>
  <c r="BF114" i="2"/>
  <c r="AP115" i="2"/>
  <c r="BH115" i="2" s="1"/>
  <c r="AO115" i="2"/>
  <c r="AH115" i="2" l="1"/>
  <c r="AL115" i="2" s="1"/>
  <c r="AM115" i="2" s="1"/>
  <c r="AG116" i="2"/>
  <c r="W116" i="2"/>
  <c r="K116" i="2"/>
  <c r="L116" i="2" s="1"/>
  <c r="AY116" i="2"/>
  <c r="AX116" i="2"/>
  <c r="AZ116" i="2" s="1"/>
  <c r="BA116" i="2"/>
  <c r="T117" i="2"/>
  <c r="V117" i="2"/>
  <c r="S117" i="2"/>
  <c r="U117" i="2" s="1"/>
  <c r="AD117" i="2"/>
  <c r="AC117" i="2"/>
  <c r="AE117" i="2" s="1"/>
  <c r="AU117" i="2"/>
  <c r="AS117" i="2"/>
  <c r="AT117" i="2" s="1"/>
  <c r="AW117" i="2" s="1"/>
  <c r="AR118" i="2"/>
  <c r="AO116" i="2"/>
  <c r="AP116" i="2"/>
  <c r="BH116" i="2" s="1"/>
  <c r="AN118" i="2"/>
  <c r="Y118" i="2"/>
  <c r="AB118" i="2" s="1"/>
  <c r="AF118" i="2" s="1"/>
  <c r="AJ118" i="2"/>
  <c r="O118" i="2"/>
  <c r="R118" i="2" s="1"/>
  <c r="G119" i="2"/>
  <c r="BB115" i="2"/>
  <c r="BC115" i="2"/>
  <c r="BE115" i="2"/>
  <c r="BF115" i="2"/>
  <c r="AH116" i="2" l="1"/>
  <c r="AL116" i="2" s="1"/>
  <c r="W117" i="2"/>
  <c r="AG117" i="2"/>
  <c r="AK116" i="2"/>
  <c r="K117" i="2"/>
  <c r="L117" i="2" s="1"/>
  <c r="AR119" i="2"/>
  <c r="AS118" i="2"/>
  <c r="AT118" i="2" s="1"/>
  <c r="AW118" i="2" s="1"/>
  <c r="AU118" i="2"/>
  <c r="AX117" i="2"/>
  <c r="AZ117" i="2" s="1"/>
  <c r="BA117" i="2"/>
  <c r="AY117" i="2"/>
  <c r="BE116" i="2"/>
  <c r="BF116" i="2"/>
  <c r="BC116" i="2"/>
  <c r="BB116" i="2"/>
  <c r="O119" i="2"/>
  <c r="R119" i="2" s="1"/>
  <c r="AN119" i="2"/>
  <c r="AJ119" i="2"/>
  <c r="G120" i="2"/>
  <c r="Y119" i="2"/>
  <c r="AB119" i="2" s="1"/>
  <c r="AF119" i="2" s="1"/>
  <c r="V118" i="2"/>
  <c r="T118" i="2"/>
  <c r="S118" i="2"/>
  <c r="U118" i="2" s="1"/>
  <c r="AP117" i="2"/>
  <c r="BH117" i="2" s="1"/>
  <c r="AO117" i="2"/>
  <c r="AC118" i="2"/>
  <c r="AE118" i="2" s="1"/>
  <c r="AD118" i="2"/>
  <c r="AM116" i="2" l="1"/>
  <c r="AH117" i="2"/>
  <c r="AL117" i="2" s="1"/>
  <c r="W118" i="2"/>
  <c r="AK118" i="2" s="1"/>
  <c r="AG118" i="2"/>
  <c r="AC119" i="2"/>
  <c r="AE119" i="2" s="1"/>
  <c r="AD119" i="2"/>
  <c r="Y120" i="2"/>
  <c r="AB120" i="2" s="1"/>
  <c r="AF120" i="2" s="1"/>
  <c r="AN120" i="2"/>
  <c r="G121" i="2"/>
  <c r="O120" i="2"/>
  <c r="R120" i="2" s="1"/>
  <c r="AJ120" i="2"/>
  <c r="BE117" i="2"/>
  <c r="BF117" i="2"/>
  <c r="AS119" i="2"/>
  <c r="AT119" i="2" s="1"/>
  <c r="AW119" i="2" s="1"/>
  <c r="AR120" i="2"/>
  <c r="AU119" i="2"/>
  <c r="S119" i="2"/>
  <c r="U119" i="2" s="1"/>
  <c r="V119" i="2"/>
  <c r="T119" i="2"/>
  <c r="AO118" i="2"/>
  <c r="AP118" i="2"/>
  <c r="BH118" i="2" s="1"/>
  <c r="BB117" i="2"/>
  <c r="BC117" i="2"/>
  <c r="AK117" i="2"/>
  <c r="AM117" i="2" s="1"/>
  <c r="K118" i="2"/>
  <c r="L118" i="2" s="1"/>
  <c r="BA118" i="2"/>
  <c r="AY118" i="2"/>
  <c r="AX118" i="2"/>
  <c r="AZ118" i="2" s="1"/>
  <c r="AH118" i="2" l="1"/>
  <c r="AL118" i="2" s="1"/>
  <c r="AM118" i="2" s="1"/>
  <c r="W119" i="2"/>
  <c r="AK119" i="2" s="1"/>
  <c r="AG119" i="2"/>
  <c r="K119" i="2"/>
  <c r="L119" i="2" s="1"/>
  <c r="AN121" i="2"/>
  <c r="Y121" i="2"/>
  <c r="AB121" i="2" s="1"/>
  <c r="AF121" i="2" s="1"/>
  <c r="AJ121" i="2"/>
  <c r="O121" i="2"/>
  <c r="R121" i="2" s="1"/>
  <c r="G122" i="2"/>
  <c r="AD120" i="2"/>
  <c r="AC120" i="2"/>
  <c r="AE120" i="2" s="1"/>
  <c r="T120" i="2"/>
  <c r="V120" i="2"/>
  <c r="S120" i="2"/>
  <c r="U120" i="2" s="1"/>
  <c r="AP119" i="2"/>
  <c r="BH119" i="2" s="1"/>
  <c r="AO119" i="2"/>
  <c r="BC118" i="2"/>
  <c r="BB118" i="2"/>
  <c r="BE118" i="2"/>
  <c r="BF118" i="2"/>
  <c r="AS120" i="2"/>
  <c r="AT120" i="2" s="1"/>
  <c r="AW120" i="2" s="1"/>
  <c r="AU120" i="2"/>
  <c r="AR121" i="2"/>
  <c r="AX119" i="2"/>
  <c r="AZ119" i="2" s="1"/>
  <c r="BA119" i="2"/>
  <c r="AY119" i="2"/>
  <c r="AH119" i="2" l="1"/>
  <c r="AL119" i="2" s="1"/>
  <c r="AM119" i="2" s="1"/>
  <c r="K120" i="2"/>
  <c r="L120" i="2" s="1"/>
  <c r="W120" i="2"/>
  <c r="AG120" i="2"/>
  <c r="BE119" i="2"/>
  <c r="BF119" i="2"/>
  <c r="AR122" i="2"/>
  <c r="AU121" i="2"/>
  <c r="AS121" i="2"/>
  <c r="AT121" i="2" s="1"/>
  <c r="AW121" i="2" s="1"/>
  <c r="AY120" i="2"/>
  <c r="AX120" i="2"/>
  <c r="AZ120" i="2" s="1"/>
  <c r="BA120" i="2"/>
  <c r="O122" i="2"/>
  <c r="R122" i="2" s="1"/>
  <c r="Y122" i="2"/>
  <c r="AB122" i="2" s="1"/>
  <c r="AF122" i="2" s="1"/>
  <c r="AN122" i="2"/>
  <c r="G123" i="2"/>
  <c r="AJ122" i="2"/>
  <c r="T121" i="2"/>
  <c r="V121" i="2"/>
  <c r="S121" i="2"/>
  <c r="U121" i="2" s="1"/>
  <c r="BB119" i="2"/>
  <c r="BC119" i="2"/>
  <c r="AO120" i="2"/>
  <c r="AP120" i="2"/>
  <c r="BH120" i="2" s="1"/>
  <c r="AD121" i="2"/>
  <c r="AC121" i="2"/>
  <c r="AE121" i="2" s="1"/>
  <c r="AH120" i="2" l="1"/>
  <c r="AL120" i="2" s="1"/>
  <c r="AG121" i="2"/>
  <c r="W121" i="2"/>
  <c r="BE120" i="2"/>
  <c r="BF120" i="2"/>
  <c r="AK120" i="2"/>
  <c r="K121" i="2"/>
  <c r="L121" i="2" s="1"/>
  <c r="V122" i="2"/>
  <c r="T122" i="2"/>
  <c r="S122" i="2"/>
  <c r="U122" i="2" s="1"/>
  <c r="AO121" i="2"/>
  <c r="AP121" i="2"/>
  <c r="BH121" i="2" s="1"/>
  <c r="BC120" i="2"/>
  <c r="BB120" i="2"/>
  <c r="Y123" i="2"/>
  <c r="AB123" i="2" s="1"/>
  <c r="AF123" i="2" s="1"/>
  <c r="AN123" i="2"/>
  <c r="O123" i="2"/>
  <c r="R123" i="2" s="1"/>
  <c r="G124" i="2"/>
  <c r="AJ123" i="2"/>
  <c r="BA121" i="2"/>
  <c r="AY121" i="2"/>
  <c r="AX121" i="2"/>
  <c r="AZ121" i="2" s="1"/>
  <c r="AS122" i="2"/>
  <c r="AT122" i="2" s="1"/>
  <c r="AW122" i="2" s="1"/>
  <c r="AU122" i="2"/>
  <c r="AR123" i="2"/>
  <c r="AC122" i="2"/>
  <c r="AE122" i="2" s="1"/>
  <c r="AD122" i="2"/>
  <c r="AM120" i="2" l="1"/>
  <c r="AH121" i="2"/>
  <c r="AL121" i="2" s="1"/>
  <c r="W122" i="2"/>
  <c r="AG122" i="2"/>
  <c r="BC121" i="2"/>
  <c r="BB121" i="2"/>
  <c r="AN124" i="2"/>
  <c r="Y124" i="2"/>
  <c r="AB124" i="2" s="1"/>
  <c r="AF124" i="2" s="1"/>
  <c r="O124" i="2"/>
  <c r="R124" i="2" s="1"/>
  <c r="G125" i="2"/>
  <c r="AJ124" i="2"/>
  <c r="T123" i="2"/>
  <c r="V123" i="2"/>
  <c r="S123" i="2"/>
  <c r="U123" i="2" s="1"/>
  <c r="AC123" i="2"/>
  <c r="AE123" i="2" s="1"/>
  <c r="AD123" i="2"/>
  <c r="BE121" i="2"/>
  <c r="BF121" i="2"/>
  <c r="AK121" i="2"/>
  <c r="K122" i="2"/>
  <c r="L122" i="2" s="1"/>
  <c r="AU123" i="2"/>
  <c r="AS123" i="2"/>
  <c r="AT123" i="2" s="1"/>
  <c r="AW123" i="2" s="1"/>
  <c r="AR124" i="2"/>
  <c r="AP122" i="2"/>
  <c r="BH122" i="2" s="1"/>
  <c r="AO122" i="2"/>
  <c r="AX122" i="2"/>
  <c r="AZ122" i="2" s="1"/>
  <c r="BA122" i="2"/>
  <c r="AY122" i="2"/>
  <c r="AM121" i="2" l="1"/>
  <c r="AG123" i="2"/>
  <c r="AH122" i="2"/>
  <c r="AL122" i="2" s="1"/>
  <c r="W123" i="2"/>
  <c r="BA123" i="2"/>
  <c r="AX123" i="2"/>
  <c r="AZ123" i="2" s="1"/>
  <c r="AY123" i="2"/>
  <c r="G126" i="2"/>
  <c r="Y125" i="2"/>
  <c r="AB125" i="2" s="1"/>
  <c r="AF125" i="2" s="1"/>
  <c r="O125" i="2"/>
  <c r="R125" i="2" s="1"/>
  <c r="AJ125" i="2"/>
  <c r="AN125" i="2"/>
  <c r="AR125" i="2"/>
  <c r="AU124" i="2"/>
  <c r="AS124" i="2"/>
  <c r="AT124" i="2" s="1"/>
  <c r="AW124" i="2" s="1"/>
  <c r="AP123" i="2"/>
  <c r="BH123" i="2" s="1"/>
  <c r="AO123" i="2"/>
  <c r="BC122" i="2"/>
  <c r="BB122" i="2"/>
  <c r="BE122" i="2"/>
  <c r="BF122" i="2"/>
  <c r="S124" i="2"/>
  <c r="U124" i="2" s="1"/>
  <c r="V124" i="2"/>
  <c r="T124" i="2"/>
  <c r="AK122" i="2"/>
  <c r="K123" i="2"/>
  <c r="L123" i="2" s="1"/>
  <c r="AD124" i="2"/>
  <c r="AC124" i="2"/>
  <c r="AE124" i="2" s="1"/>
  <c r="AM122" i="2" l="1"/>
  <c r="AH123" i="2"/>
  <c r="AL123" i="2" s="1"/>
  <c r="AG124" i="2"/>
  <c r="W124" i="2"/>
  <c r="AK124" i="2" s="1"/>
  <c r="AS125" i="2"/>
  <c r="AT125" i="2" s="1"/>
  <c r="AW125" i="2" s="1"/>
  <c r="AU125" i="2"/>
  <c r="AR126" i="2"/>
  <c r="BC123" i="2"/>
  <c r="BB123" i="2"/>
  <c r="BE123" i="2"/>
  <c r="BF123" i="2"/>
  <c r="V125" i="2"/>
  <c r="T125" i="2"/>
  <c r="S125" i="2"/>
  <c r="U125" i="2" s="1"/>
  <c r="AK123" i="2"/>
  <c r="K124" i="2"/>
  <c r="L124" i="2" s="1"/>
  <c r="AC125" i="2"/>
  <c r="AE125" i="2" s="1"/>
  <c r="AD125" i="2"/>
  <c r="BA124" i="2"/>
  <c r="AX124" i="2"/>
  <c r="AZ124" i="2" s="1"/>
  <c r="AY124" i="2"/>
  <c r="AN126" i="2"/>
  <c r="AJ126" i="2"/>
  <c r="O126" i="2"/>
  <c r="R126" i="2" s="1"/>
  <c r="Y126" i="2"/>
  <c r="AB126" i="2" s="1"/>
  <c r="AF126" i="2" s="1"/>
  <c r="G127" i="2"/>
  <c r="AP124" i="2"/>
  <c r="BH124" i="2" s="1"/>
  <c r="AO124" i="2"/>
  <c r="AM123" i="2" l="1"/>
  <c r="K125" i="2"/>
  <c r="L125" i="2" s="1"/>
  <c r="AH124" i="2"/>
  <c r="AL124" i="2" s="1"/>
  <c r="AM124" i="2" s="1"/>
  <c r="AG125" i="2"/>
  <c r="W125" i="2"/>
  <c r="AO125" i="2"/>
  <c r="AP125" i="2"/>
  <c r="BH125" i="2" s="1"/>
  <c r="AD126" i="2"/>
  <c r="AC126" i="2"/>
  <c r="AE126" i="2" s="1"/>
  <c r="BE124" i="2"/>
  <c r="BF124" i="2"/>
  <c r="AR127" i="2"/>
  <c r="AU126" i="2"/>
  <c r="AS126" i="2"/>
  <c r="AT126" i="2" s="1"/>
  <c r="AW126" i="2" s="1"/>
  <c r="BB124" i="2"/>
  <c r="BC124" i="2"/>
  <c r="AN127" i="2"/>
  <c r="Y127" i="2"/>
  <c r="AB127" i="2" s="1"/>
  <c r="AF127" i="2" s="1"/>
  <c r="AJ127" i="2"/>
  <c r="G128" i="2"/>
  <c r="O127" i="2"/>
  <c r="R127" i="2" s="1"/>
  <c r="T126" i="2"/>
  <c r="V126" i="2"/>
  <c r="S126" i="2"/>
  <c r="U126" i="2" s="1"/>
  <c r="AX125" i="2"/>
  <c r="AZ125" i="2" s="1"/>
  <c r="BA125" i="2"/>
  <c r="AY125" i="2"/>
  <c r="AH125" i="2" l="1"/>
  <c r="AL125" i="2" s="1"/>
  <c r="W126" i="2"/>
  <c r="AG126" i="2"/>
  <c r="T127" i="2"/>
  <c r="S127" i="2"/>
  <c r="U127" i="2" s="1"/>
  <c r="V127" i="2"/>
  <c r="AD127" i="2"/>
  <c r="AC127" i="2"/>
  <c r="AE127" i="2" s="1"/>
  <c r="AO126" i="2"/>
  <c r="AP126" i="2"/>
  <c r="BH126" i="2" s="1"/>
  <c r="AK125" i="2"/>
  <c r="K126" i="2"/>
  <c r="L126" i="2" s="1"/>
  <c r="BA126" i="2"/>
  <c r="AY126" i="2"/>
  <c r="AX126" i="2"/>
  <c r="AZ126" i="2" s="1"/>
  <c r="AR128" i="2"/>
  <c r="AU127" i="2"/>
  <c r="AS127" i="2"/>
  <c r="AT127" i="2" s="1"/>
  <c r="AW127" i="2" s="1"/>
  <c r="G129" i="2"/>
  <c r="Y128" i="2"/>
  <c r="AB128" i="2" s="1"/>
  <c r="AF128" i="2" s="1"/>
  <c r="AN128" i="2"/>
  <c r="O128" i="2"/>
  <c r="R128" i="2" s="1"/>
  <c r="AJ128" i="2"/>
  <c r="BC125" i="2"/>
  <c r="BB125" i="2"/>
  <c r="BE125" i="2"/>
  <c r="BF125" i="2"/>
  <c r="AM125" i="2" l="1"/>
  <c r="AG127" i="2"/>
  <c r="AH127" i="2" s="1"/>
  <c r="AL127" i="2" s="1"/>
  <c r="AH126" i="2"/>
  <c r="AL126" i="2" s="1"/>
  <c r="W127" i="2"/>
  <c r="AO127" i="2"/>
  <c r="AP127" i="2"/>
  <c r="BH127" i="2" s="1"/>
  <c r="BB126" i="2"/>
  <c r="BC126" i="2"/>
  <c r="AK126" i="2"/>
  <c r="K127" i="2"/>
  <c r="L127" i="2" s="1"/>
  <c r="G130" i="2"/>
  <c r="AN129" i="2"/>
  <c r="Y129" i="2"/>
  <c r="AB129" i="2" s="1"/>
  <c r="AF129" i="2" s="1"/>
  <c r="AJ129" i="2"/>
  <c r="O129" i="2"/>
  <c r="R129" i="2" s="1"/>
  <c r="BE126" i="2"/>
  <c r="BF126" i="2"/>
  <c r="AC128" i="2"/>
  <c r="AE128" i="2" s="1"/>
  <c r="AD128" i="2"/>
  <c r="BA127" i="2"/>
  <c r="AY127" i="2"/>
  <c r="AX127" i="2"/>
  <c r="AZ127" i="2" s="1"/>
  <c r="AU128" i="2"/>
  <c r="AR129" i="2"/>
  <c r="AS128" i="2"/>
  <c r="AT128" i="2" s="1"/>
  <c r="AW128" i="2" s="1"/>
  <c r="V128" i="2"/>
  <c r="S128" i="2"/>
  <c r="U128" i="2" s="1"/>
  <c r="T128" i="2"/>
  <c r="AM126" i="2" l="1"/>
  <c r="W128" i="2"/>
  <c r="AK128" i="2" s="1"/>
  <c r="AG128" i="2"/>
  <c r="AY128" i="2"/>
  <c r="BA128" i="2"/>
  <c r="AX128" i="2"/>
  <c r="AZ128" i="2" s="1"/>
  <c r="AU129" i="2"/>
  <c r="AS129" i="2"/>
  <c r="AT129" i="2" s="1"/>
  <c r="AW129" i="2" s="1"/>
  <c r="AR130" i="2"/>
  <c r="V129" i="2"/>
  <c r="T129" i="2"/>
  <c r="S129" i="2"/>
  <c r="U129" i="2" s="1"/>
  <c r="AC129" i="2"/>
  <c r="AE129" i="2" s="1"/>
  <c r="AD129" i="2"/>
  <c r="BB127" i="2"/>
  <c r="BC127" i="2"/>
  <c r="BE127" i="2"/>
  <c r="BF127" i="2"/>
  <c r="AK127" i="2"/>
  <c r="AM127" i="2" s="1"/>
  <c r="K128" i="2"/>
  <c r="L128" i="2" s="1"/>
  <c r="AN130" i="2"/>
  <c r="AJ130" i="2"/>
  <c r="G131" i="2"/>
  <c r="Y130" i="2"/>
  <c r="AB130" i="2" s="1"/>
  <c r="AF130" i="2" s="1"/>
  <c r="O130" i="2"/>
  <c r="R130" i="2" s="1"/>
  <c r="AO128" i="2"/>
  <c r="AP128" i="2"/>
  <c r="BH128" i="2" s="1"/>
  <c r="AH128" i="2" l="1"/>
  <c r="AL128" i="2" s="1"/>
  <c r="AM128" i="2" s="1"/>
  <c r="K129" i="2"/>
  <c r="L129" i="2" s="1"/>
  <c r="W129" i="2"/>
  <c r="AG129" i="2"/>
  <c r="AR131" i="2"/>
  <c r="AS130" i="2"/>
  <c r="AT130" i="2" s="1"/>
  <c r="AW130" i="2" s="1"/>
  <c r="AU130" i="2"/>
  <c r="BA129" i="2"/>
  <c r="AY129" i="2"/>
  <c r="AX129" i="2"/>
  <c r="AZ129" i="2" s="1"/>
  <c r="BC128" i="2"/>
  <c r="BB128" i="2"/>
  <c r="AP129" i="2"/>
  <c r="BH129" i="2" s="1"/>
  <c r="AO129" i="2"/>
  <c r="V130" i="2"/>
  <c r="S130" i="2"/>
  <c r="U130" i="2" s="1"/>
  <c r="T130" i="2"/>
  <c r="AD130" i="2"/>
  <c r="AC130" i="2"/>
  <c r="AE130" i="2" s="1"/>
  <c r="AJ131" i="2"/>
  <c r="Y131" i="2"/>
  <c r="AB131" i="2" s="1"/>
  <c r="AF131" i="2" s="1"/>
  <c r="AN131" i="2"/>
  <c r="O131" i="2"/>
  <c r="R131" i="2" s="1"/>
  <c r="G132" i="2"/>
  <c r="BE128" i="2"/>
  <c r="BF128" i="2"/>
  <c r="AH129" i="2" l="1"/>
  <c r="AL129" i="2" s="1"/>
  <c r="W130" i="2"/>
  <c r="AK130" i="2" s="1"/>
  <c r="AG130" i="2"/>
  <c r="G133" i="2"/>
  <c r="O132" i="2"/>
  <c r="R132" i="2" s="1"/>
  <c r="AJ132" i="2"/>
  <c r="AN132" i="2"/>
  <c r="Y132" i="2"/>
  <c r="AB132" i="2" s="1"/>
  <c r="AF132" i="2" s="1"/>
  <c r="BE129" i="2"/>
  <c r="BF129" i="2"/>
  <c r="T131" i="2"/>
  <c r="S131" i="2"/>
  <c r="U131" i="2" s="1"/>
  <c r="V131" i="2"/>
  <c r="AS131" i="2"/>
  <c r="AT131" i="2" s="1"/>
  <c r="AW131" i="2" s="1"/>
  <c r="AR132" i="2"/>
  <c r="AU131" i="2"/>
  <c r="AD131" i="2"/>
  <c r="AC131" i="2"/>
  <c r="AE131" i="2" s="1"/>
  <c r="BB129" i="2"/>
  <c r="BC129" i="2"/>
  <c r="AY130" i="2"/>
  <c r="BA130" i="2"/>
  <c r="AX130" i="2"/>
  <c r="AZ130" i="2" s="1"/>
  <c r="AP130" i="2"/>
  <c r="BH130" i="2" s="1"/>
  <c r="AO130" i="2"/>
  <c r="AK129" i="2"/>
  <c r="K130" i="2"/>
  <c r="L130" i="2" s="1"/>
  <c r="AM129" i="2" l="1"/>
  <c r="AH130" i="2"/>
  <c r="AL130" i="2" s="1"/>
  <c r="AM130" i="2" s="1"/>
  <c r="K131" i="2"/>
  <c r="L131" i="2" s="1"/>
  <c r="W131" i="2"/>
  <c r="AG131" i="2"/>
  <c r="AO131" i="2"/>
  <c r="AP131" i="2"/>
  <c r="BH131" i="2" s="1"/>
  <c r="BE130" i="2"/>
  <c r="BF130" i="2"/>
  <c r="BC130" i="2"/>
  <c r="BB130" i="2"/>
  <c r="O133" i="2"/>
  <c r="R133" i="2" s="1"/>
  <c r="Y133" i="2"/>
  <c r="AB133" i="2" s="1"/>
  <c r="AF133" i="2" s="1"/>
  <c r="AN133" i="2"/>
  <c r="AJ133" i="2"/>
  <c r="G134" i="2"/>
  <c r="AC132" i="2"/>
  <c r="AE132" i="2" s="1"/>
  <c r="AD132" i="2"/>
  <c r="AU132" i="2"/>
  <c r="AS132" i="2"/>
  <c r="AT132" i="2" s="1"/>
  <c r="AW132" i="2" s="1"/>
  <c r="AR133" i="2"/>
  <c r="AY131" i="2"/>
  <c r="AX131" i="2"/>
  <c r="AZ131" i="2" s="1"/>
  <c r="BA131" i="2"/>
  <c r="S132" i="2"/>
  <c r="U132" i="2" s="1"/>
  <c r="V132" i="2"/>
  <c r="T132" i="2"/>
  <c r="AG132" i="2" l="1"/>
  <c r="AH132" i="2" s="1"/>
  <c r="AL132" i="2" s="1"/>
  <c r="AH131" i="2"/>
  <c r="AL131" i="2" s="1"/>
  <c r="W132" i="2"/>
  <c r="BC131" i="2"/>
  <c r="BB131" i="2"/>
  <c r="AY132" i="2"/>
  <c r="AX132" i="2"/>
  <c r="AZ132" i="2" s="1"/>
  <c r="BA132" i="2"/>
  <c r="AK131" i="2"/>
  <c r="K132" i="2"/>
  <c r="L132" i="2" s="1"/>
  <c r="AU133" i="2"/>
  <c r="AR134" i="2"/>
  <c r="AS133" i="2"/>
  <c r="AT133" i="2" s="1"/>
  <c r="AW133" i="2" s="1"/>
  <c r="AD133" i="2"/>
  <c r="AC133" i="2"/>
  <c r="AE133" i="2" s="1"/>
  <c r="V133" i="2"/>
  <c r="T133" i="2"/>
  <c r="S133" i="2"/>
  <c r="U133" i="2" s="1"/>
  <c r="AO132" i="2"/>
  <c r="AP132" i="2"/>
  <c r="BH132" i="2" s="1"/>
  <c r="AN134" i="2"/>
  <c r="Y134" i="2"/>
  <c r="AB134" i="2" s="1"/>
  <c r="AF134" i="2" s="1"/>
  <c r="O134" i="2"/>
  <c r="R134" i="2" s="1"/>
  <c r="AJ134" i="2"/>
  <c r="G135" i="2"/>
  <c r="BE131" i="2"/>
  <c r="BF131" i="2"/>
  <c r="AM131" i="2" l="1"/>
  <c r="AG133" i="2"/>
  <c r="W133" i="2"/>
  <c r="AK132" i="2"/>
  <c r="AM132" i="2" s="1"/>
  <c r="K133" i="2"/>
  <c r="L133" i="2" s="1"/>
  <c r="AY133" i="2"/>
  <c r="AX133" i="2"/>
  <c r="AZ133" i="2" s="1"/>
  <c r="BA133" i="2"/>
  <c r="G136" i="2"/>
  <c r="Y135" i="2"/>
  <c r="AB135" i="2" s="1"/>
  <c r="AF135" i="2" s="1"/>
  <c r="AN135" i="2"/>
  <c r="O135" i="2"/>
  <c r="R135" i="2" s="1"/>
  <c r="AJ135" i="2"/>
  <c r="S134" i="2"/>
  <c r="U134" i="2" s="1"/>
  <c r="V134" i="2"/>
  <c r="T134" i="2"/>
  <c r="AC134" i="2"/>
  <c r="AE134" i="2" s="1"/>
  <c r="AD134" i="2"/>
  <c r="AU134" i="2"/>
  <c r="AR135" i="2"/>
  <c r="AS134" i="2"/>
  <c r="AT134" i="2" s="1"/>
  <c r="AW134" i="2" s="1"/>
  <c r="BE132" i="2"/>
  <c r="BF132" i="2"/>
  <c r="BC132" i="2"/>
  <c r="BB132" i="2"/>
  <c r="AO133" i="2"/>
  <c r="AP133" i="2"/>
  <c r="BH133" i="2" s="1"/>
  <c r="AH133" i="2" l="1"/>
  <c r="AL133" i="2" s="1"/>
  <c r="W134" i="2"/>
  <c r="AK134" i="2" s="1"/>
  <c r="AG134" i="2"/>
  <c r="S135" i="2"/>
  <c r="U135" i="2" s="1"/>
  <c r="V135" i="2"/>
  <c r="T135" i="2"/>
  <c r="AD135" i="2"/>
  <c r="AC135" i="2"/>
  <c r="AE135" i="2" s="1"/>
  <c r="G137" i="2"/>
  <c r="Y136" i="2"/>
  <c r="AB136" i="2" s="1"/>
  <c r="AF136" i="2" s="1"/>
  <c r="AN136" i="2"/>
  <c r="AJ136" i="2"/>
  <c r="O136" i="2"/>
  <c r="R136" i="2" s="1"/>
  <c r="BA134" i="2"/>
  <c r="AY134" i="2"/>
  <c r="AX134" i="2"/>
  <c r="AZ134" i="2" s="1"/>
  <c r="AU135" i="2"/>
  <c r="AR136" i="2"/>
  <c r="AS135" i="2"/>
  <c r="AT135" i="2" s="1"/>
  <c r="AW135" i="2" s="1"/>
  <c r="AO134" i="2"/>
  <c r="AP134" i="2"/>
  <c r="BH134" i="2" s="1"/>
  <c r="BE133" i="2"/>
  <c r="BF133" i="2"/>
  <c r="AK133" i="2"/>
  <c r="K134" i="2"/>
  <c r="L134" i="2" s="1"/>
  <c r="BC133" i="2"/>
  <c r="BB133" i="2"/>
  <c r="AM133" i="2" l="1"/>
  <c r="AH134" i="2"/>
  <c r="AL134" i="2" s="1"/>
  <c r="AM134" i="2" s="1"/>
  <c r="W135" i="2"/>
  <c r="AG135" i="2"/>
  <c r="K135" i="2"/>
  <c r="L135" i="2" s="1"/>
  <c r="AO135" i="2"/>
  <c r="AP135" i="2"/>
  <c r="BH135" i="2" s="1"/>
  <c r="V136" i="2"/>
  <c r="S136" i="2"/>
  <c r="U136" i="2" s="1"/>
  <c r="T136" i="2"/>
  <c r="AX135" i="2"/>
  <c r="AZ135" i="2" s="1"/>
  <c r="BA135" i="2"/>
  <c r="AY135" i="2"/>
  <c r="AS136" i="2"/>
  <c r="AT136" i="2" s="1"/>
  <c r="AW136" i="2" s="1"/>
  <c r="AU136" i="2"/>
  <c r="AR137" i="2"/>
  <c r="AD136" i="2"/>
  <c r="AC136" i="2"/>
  <c r="AE136" i="2" s="1"/>
  <c r="Y137" i="2"/>
  <c r="AB137" i="2" s="1"/>
  <c r="AF137" i="2" s="1"/>
  <c r="AN137" i="2"/>
  <c r="AJ137" i="2"/>
  <c r="O137" i="2"/>
  <c r="R137" i="2" s="1"/>
  <c r="G138" i="2"/>
  <c r="BC134" i="2"/>
  <c r="BB134" i="2"/>
  <c r="BE134" i="2"/>
  <c r="BF134" i="2"/>
  <c r="W136" i="2" l="1"/>
  <c r="AK136" i="2" s="1"/>
  <c r="AH135" i="2"/>
  <c r="AL135" i="2" s="1"/>
  <c r="AG136" i="2"/>
  <c r="AY136" i="2"/>
  <c r="BA136" i="2"/>
  <c r="AX136" i="2"/>
  <c r="AZ136" i="2" s="1"/>
  <c r="V137" i="2"/>
  <c r="T137" i="2"/>
  <c r="S137" i="2"/>
  <c r="U137" i="2" s="1"/>
  <c r="BC135" i="2"/>
  <c r="BB135" i="2"/>
  <c r="BE135" i="2"/>
  <c r="BF135" i="2"/>
  <c r="AC137" i="2"/>
  <c r="AE137" i="2" s="1"/>
  <c r="AD137" i="2"/>
  <c r="AP136" i="2"/>
  <c r="BH136" i="2" s="1"/>
  <c r="AO136" i="2"/>
  <c r="G139" i="2"/>
  <c r="AN138" i="2"/>
  <c r="AJ138" i="2"/>
  <c r="O138" i="2"/>
  <c r="R138" i="2" s="1"/>
  <c r="Y138" i="2"/>
  <c r="AB138" i="2" s="1"/>
  <c r="AF138" i="2" s="1"/>
  <c r="AR138" i="2"/>
  <c r="AU137" i="2"/>
  <c r="AS137" i="2"/>
  <c r="AT137" i="2" s="1"/>
  <c r="AW137" i="2" s="1"/>
  <c r="AK135" i="2"/>
  <c r="AM135" i="2" s="1"/>
  <c r="K136" i="2"/>
  <c r="L136" i="2" s="1"/>
  <c r="AH136" i="2" l="1"/>
  <c r="AL136" i="2" s="1"/>
  <c r="AM136" i="2" s="1"/>
  <c r="K137" i="2"/>
  <c r="L137" i="2" s="1"/>
  <c r="W137" i="2"/>
  <c r="AG137" i="2"/>
  <c r="AD138" i="2"/>
  <c r="AC138" i="2"/>
  <c r="AE138" i="2" s="1"/>
  <c r="V138" i="2"/>
  <c r="S138" i="2"/>
  <c r="U138" i="2" s="1"/>
  <c r="T138" i="2"/>
  <c r="AP137" i="2"/>
  <c r="BH137" i="2" s="1"/>
  <c r="AO137" i="2"/>
  <c r="BA137" i="2"/>
  <c r="AX137" i="2"/>
  <c r="AZ137" i="2" s="1"/>
  <c r="AY137" i="2"/>
  <c r="O139" i="2"/>
  <c r="R139" i="2" s="1"/>
  <c r="Y139" i="2"/>
  <c r="AB139" i="2" s="1"/>
  <c r="AF139" i="2" s="1"/>
  <c r="G140" i="2"/>
  <c r="AN139" i="2"/>
  <c r="AJ139" i="2"/>
  <c r="BE136" i="2"/>
  <c r="BF136" i="2"/>
  <c r="AU138" i="2"/>
  <c r="AS138" i="2"/>
  <c r="AT138" i="2" s="1"/>
  <c r="AW138" i="2" s="1"/>
  <c r="AR139" i="2"/>
  <c r="BC136" i="2"/>
  <c r="BB136" i="2"/>
  <c r="AG138" i="2" l="1"/>
  <c r="AH138" i="2" s="1"/>
  <c r="AL138" i="2" s="1"/>
  <c r="AH137" i="2"/>
  <c r="AL137" i="2" s="1"/>
  <c r="W138" i="2"/>
  <c r="AK138" i="2" s="1"/>
  <c r="BC137" i="2"/>
  <c r="BB137" i="2"/>
  <c r="BE137" i="2"/>
  <c r="BF137" i="2"/>
  <c r="AK137" i="2"/>
  <c r="AM137" i="2" s="1"/>
  <c r="K138" i="2"/>
  <c r="L138" i="2" s="1"/>
  <c r="G141" i="2"/>
  <c r="Y140" i="2"/>
  <c r="AB140" i="2" s="1"/>
  <c r="AF140" i="2" s="1"/>
  <c r="O140" i="2"/>
  <c r="R140" i="2" s="1"/>
  <c r="AN140" i="2"/>
  <c r="AJ140" i="2"/>
  <c r="AD139" i="2"/>
  <c r="AC139" i="2"/>
  <c r="AE139" i="2" s="1"/>
  <c r="AR140" i="2"/>
  <c r="AU139" i="2"/>
  <c r="AS139" i="2"/>
  <c r="AT139" i="2" s="1"/>
  <c r="AW139" i="2" s="1"/>
  <c r="AO138" i="2"/>
  <c r="AP138" i="2"/>
  <c r="BH138" i="2" s="1"/>
  <c r="BA138" i="2"/>
  <c r="AY138" i="2"/>
  <c r="AX138" i="2"/>
  <c r="AZ138" i="2" s="1"/>
  <c r="V139" i="2"/>
  <c r="T139" i="2"/>
  <c r="S139" i="2"/>
  <c r="U139" i="2" s="1"/>
  <c r="AM138" i="2" l="1"/>
  <c r="K139" i="2"/>
  <c r="L139" i="2" s="1"/>
  <c r="W139" i="2"/>
  <c r="AG139" i="2"/>
  <c r="AY139" i="2"/>
  <c r="AX139" i="2"/>
  <c r="AZ139" i="2" s="1"/>
  <c r="BA139" i="2"/>
  <c r="AR141" i="2"/>
  <c r="AU140" i="2"/>
  <c r="AS140" i="2"/>
  <c r="AT140" i="2" s="1"/>
  <c r="AW140" i="2" s="1"/>
  <c r="AO139" i="2"/>
  <c r="AP139" i="2"/>
  <c r="BH139" i="2" s="1"/>
  <c r="BB138" i="2"/>
  <c r="BC138" i="2"/>
  <c r="T140" i="2"/>
  <c r="V140" i="2"/>
  <c r="S140" i="2"/>
  <c r="U140" i="2" s="1"/>
  <c r="G142" i="2"/>
  <c r="O141" i="2"/>
  <c r="R141" i="2" s="1"/>
  <c r="Y141" i="2"/>
  <c r="AB141" i="2" s="1"/>
  <c r="AF141" i="2" s="1"/>
  <c r="AJ141" i="2"/>
  <c r="AN141" i="2"/>
  <c r="BE138" i="2"/>
  <c r="BF138" i="2"/>
  <c r="AD140" i="2"/>
  <c r="AC140" i="2"/>
  <c r="AE140" i="2" s="1"/>
  <c r="AH139" i="2" l="1"/>
  <c r="AL139" i="2" s="1"/>
  <c r="W140" i="2"/>
  <c r="AG140" i="2"/>
  <c r="AD141" i="2"/>
  <c r="AC141" i="2"/>
  <c r="AE141" i="2" s="1"/>
  <c r="V141" i="2"/>
  <c r="T141" i="2"/>
  <c r="S141" i="2"/>
  <c r="U141" i="2" s="1"/>
  <c r="AN142" i="2"/>
  <c r="G143" i="2"/>
  <c r="Y142" i="2"/>
  <c r="AB142" i="2" s="1"/>
  <c r="AF142" i="2" s="1"/>
  <c r="AJ142" i="2"/>
  <c r="O142" i="2"/>
  <c r="R142" i="2" s="1"/>
  <c r="AU141" i="2"/>
  <c r="AS141" i="2"/>
  <c r="AT141" i="2" s="1"/>
  <c r="AW141" i="2" s="1"/>
  <c r="AR142" i="2"/>
  <c r="AX140" i="2"/>
  <c r="AZ140" i="2" s="1"/>
  <c r="AY140" i="2"/>
  <c r="BA140" i="2"/>
  <c r="AK139" i="2"/>
  <c r="K140" i="2"/>
  <c r="L140" i="2" s="1"/>
  <c r="BE139" i="2"/>
  <c r="BF139" i="2"/>
  <c r="AO140" i="2"/>
  <c r="AP140" i="2"/>
  <c r="BH140" i="2" s="1"/>
  <c r="BB139" i="2"/>
  <c r="BC139" i="2"/>
  <c r="AM139" i="2" l="1"/>
  <c r="AH140" i="2"/>
  <c r="AL140" i="2" s="1"/>
  <c r="W141" i="2"/>
  <c r="AG141" i="2"/>
  <c r="AU142" i="2"/>
  <c r="AR143" i="2"/>
  <c r="AS142" i="2"/>
  <c r="AT142" i="2" s="1"/>
  <c r="AW142" i="2" s="1"/>
  <c r="BA141" i="2"/>
  <c r="AX141" i="2"/>
  <c r="AZ141" i="2" s="1"/>
  <c r="AY141" i="2"/>
  <c r="AC142" i="2"/>
  <c r="AE142" i="2" s="1"/>
  <c r="AD142" i="2"/>
  <c r="BE140" i="2"/>
  <c r="BF140" i="2"/>
  <c r="AK140" i="2"/>
  <c r="K141" i="2"/>
  <c r="L141" i="2" s="1"/>
  <c r="AP141" i="2"/>
  <c r="BH141" i="2" s="1"/>
  <c r="AO141" i="2"/>
  <c r="AN143" i="2"/>
  <c r="Y143" i="2"/>
  <c r="AB143" i="2" s="1"/>
  <c r="AF143" i="2" s="1"/>
  <c r="G144" i="2"/>
  <c r="O143" i="2"/>
  <c r="R143" i="2" s="1"/>
  <c r="AJ143" i="2"/>
  <c r="BC140" i="2"/>
  <c r="BB140" i="2"/>
  <c r="V142" i="2"/>
  <c r="T142" i="2"/>
  <c r="S142" i="2"/>
  <c r="U142" i="2" s="1"/>
  <c r="AM140" i="2" l="1"/>
  <c r="AH141" i="2"/>
  <c r="AL141" i="2" s="1"/>
  <c r="W142" i="2"/>
  <c r="AG142" i="2"/>
  <c r="AY142" i="2"/>
  <c r="BA142" i="2"/>
  <c r="AX142" i="2"/>
  <c r="AZ142" i="2" s="1"/>
  <c r="G145" i="2"/>
  <c r="AN144" i="2"/>
  <c r="AJ144" i="2"/>
  <c r="O144" i="2"/>
  <c r="R144" i="2" s="1"/>
  <c r="Y144" i="2"/>
  <c r="AB144" i="2" s="1"/>
  <c r="AF144" i="2" s="1"/>
  <c r="AK141" i="2"/>
  <c r="K142" i="2"/>
  <c r="L142" i="2" s="1"/>
  <c r="AO142" i="2"/>
  <c r="AP142" i="2"/>
  <c r="BH142" i="2" s="1"/>
  <c r="AS143" i="2"/>
  <c r="AT143" i="2" s="1"/>
  <c r="AW143" i="2" s="1"/>
  <c r="AR144" i="2"/>
  <c r="AU143" i="2"/>
  <c r="AD143" i="2"/>
  <c r="AC143" i="2"/>
  <c r="AE143" i="2" s="1"/>
  <c r="BB141" i="2"/>
  <c r="BC141" i="2"/>
  <c r="BE141" i="2"/>
  <c r="BF141" i="2"/>
  <c r="V143" i="2"/>
  <c r="T143" i="2"/>
  <c r="S143" i="2"/>
  <c r="U143" i="2" s="1"/>
  <c r="AM141" i="2" l="1"/>
  <c r="AH142" i="2"/>
  <c r="AL142" i="2" s="1"/>
  <c r="W143" i="2"/>
  <c r="AG143" i="2"/>
  <c r="AC144" i="2"/>
  <c r="AE144" i="2" s="1"/>
  <c r="AD144" i="2"/>
  <c r="AY143" i="2"/>
  <c r="AX143" i="2"/>
  <c r="AZ143" i="2" s="1"/>
  <c r="BA143" i="2"/>
  <c r="AO143" i="2"/>
  <c r="AP143" i="2"/>
  <c r="BH143" i="2" s="1"/>
  <c r="V144" i="2"/>
  <c r="S144" i="2"/>
  <c r="U144" i="2" s="1"/>
  <c r="T144" i="2"/>
  <c r="BB142" i="2"/>
  <c r="BC142" i="2"/>
  <c r="AU144" i="2"/>
  <c r="AS144" i="2"/>
  <c r="AT144" i="2" s="1"/>
  <c r="AW144" i="2" s="1"/>
  <c r="AR145" i="2"/>
  <c r="AJ145" i="2"/>
  <c r="AN145" i="2"/>
  <c r="Y145" i="2"/>
  <c r="AB145" i="2" s="1"/>
  <c r="AF145" i="2" s="1"/>
  <c r="G146" i="2"/>
  <c r="O145" i="2"/>
  <c r="R145" i="2" s="1"/>
  <c r="BE142" i="2"/>
  <c r="BF142" i="2"/>
  <c r="AK142" i="2"/>
  <c r="K143" i="2"/>
  <c r="L143" i="2" s="1"/>
  <c r="AM142" i="2" l="1"/>
  <c r="AH143" i="2"/>
  <c r="AL143" i="2" s="1"/>
  <c r="W144" i="2"/>
  <c r="AK144" i="2" s="1"/>
  <c r="AG144" i="2"/>
  <c r="AO144" i="2"/>
  <c r="AP144" i="2"/>
  <c r="BH144" i="2" s="1"/>
  <c r="AK143" i="2"/>
  <c r="K144" i="2"/>
  <c r="L144" i="2" s="1"/>
  <c r="BE143" i="2"/>
  <c r="BF143" i="2"/>
  <c r="G147" i="2"/>
  <c r="AJ146" i="2"/>
  <c r="Y146" i="2"/>
  <c r="AB146" i="2" s="1"/>
  <c r="AF146" i="2" s="1"/>
  <c r="AN146" i="2"/>
  <c r="O146" i="2"/>
  <c r="R146" i="2" s="1"/>
  <c r="AR146" i="2"/>
  <c r="AU145" i="2"/>
  <c r="AS145" i="2"/>
  <c r="AT145" i="2" s="1"/>
  <c r="AW145" i="2" s="1"/>
  <c r="AD145" i="2"/>
  <c r="AC145" i="2"/>
  <c r="AE145" i="2" s="1"/>
  <c r="V145" i="2"/>
  <c r="T145" i="2"/>
  <c r="S145" i="2"/>
  <c r="U145" i="2" s="1"/>
  <c r="AY144" i="2"/>
  <c r="AX144" i="2"/>
  <c r="AZ144" i="2" s="1"/>
  <c r="BA144" i="2"/>
  <c r="BC143" i="2"/>
  <c r="BB143" i="2"/>
  <c r="AM143" i="2" l="1"/>
  <c r="AH144" i="2"/>
  <c r="AL144" i="2" s="1"/>
  <c r="AM144" i="2" s="1"/>
  <c r="K145" i="2"/>
  <c r="L145" i="2" s="1"/>
  <c r="W145" i="2"/>
  <c r="AG145" i="2"/>
  <c r="AP145" i="2"/>
  <c r="BH145" i="2" s="1"/>
  <c r="AO145" i="2"/>
  <c r="AC146" i="2"/>
  <c r="AE146" i="2" s="1"/>
  <c r="AD146" i="2"/>
  <c r="AU146" i="2"/>
  <c r="AS146" i="2"/>
  <c r="AT146" i="2" s="1"/>
  <c r="AW146" i="2" s="1"/>
  <c r="AR147" i="2"/>
  <c r="BE144" i="2"/>
  <c r="BF144" i="2"/>
  <c r="BC144" i="2"/>
  <c r="BB144" i="2"/>
  <c r="AY145" i="2"/>
  <c r="AX145" i="2"/>
  <c r="AZ145" i="2" s="1"/>
  <c r="BA145" i="2"/>
  <c r="G148" i="2"/>
  <c r="AN147" i="2"/>
  <c r="O147" i="2"/>
  <c r="R147" i="2" s="1"/>
  <c r="AJ147" i="2"/>
  <c r="Y147" i="2"/>
  <c r="AB147" i="2" s="1"/>
  <c r="AF147" i="2" s="1"/>
  <c r="T146" i="2"/>
  <c r="S146" i="2"/>
  <c r="U146" i="2" s="1"/>
  <c r="V146" i="2"/>
  <c r="AG146" i="2" l="1"/>
  <c r="AH146" i="2" s="1"/>
  <c r="AL146" i="2" s="1"/>
  <c r="AH145" i="2"/>
  <c r="AL145" i="2" s="1"/>
  <c r="W146" i="2"/>
  <c r="V147" i="2"/>
  <c r="T147" i="2"/>
  <c r="S147" i="2"/>
  <c r="U147" i="2" s="1"/>
  <c r="AY146" i="2"/>
  <c r="BA146" i="2"/>
  <c r="AX146" i="2"/>
  <c r="AZ146" i="2" s="1"/>
  <c r="AK145" i="2"/>
  <c r="K146" i="2"/>
  <c r="L146" i="2" s="1"/>
  <c r="AO146" i="2"/>
  <c r="AP146" i="2"/>
  <c r="BH146" i="2" s="1"/>
  <c r="O148" i="2"/>
  <c r="R148" i="2" s="1"/>
  <c r="AJ148" i="2"/>
  <c r="AN148" i="2"/>
  <c r="Y148" i="2"/>
  <c r="AB148" i="2" s="1"/>
  <c r="AF148" i="2" s="1"/>
  <c r="G149" i="2"/>
  <c r="AU147" i="2"/>
  <c r="AS147" i="2"/>
  <c r="AT147" i="2" s="1"/>
  <c r="AW147" i="2" s="1"/>
  <c r="AR148" i="2"/>
  <c r="BE145" i="2"/>
  <c r="BF145" i="2"/>
  <c r="AC147" i="2"/>
  <c r="AE147" i="2" s="1"/>
  <c r="AD147" i="2"/>
  <c r="BC145" i="2"/>
  <c r="BB145" i="2"/>
  <c r="AM145" i="2" l="1"/>
  <c r="W147" i="2"/>
  <c r="AG147" i="2"/>
  <c r="AR149" i="2"/>
  <c r="AS148" i="2"/>
  <c r="AT148" i="2" s="1"/>
  <c r="AW148" i="2" s="1"/>
  <c r="AU148" i="2"/>
  <c r="AY147" i="2"/>
  <c r="AX147" i="2"/>
  <c r="AZ147" i="2" s="1"/>
  <c r="BA147" i="2"/>
  <c r="O149" i="2"/>
  <c r="R149" i="2" s="1"/>
  <c r="G150" i="2"/>
  <c r="AJ149" i="2"/>
  <c r="AN149" i="2"/>
  <c r="Y149" i="2"/>
  <c r="AB149" i="2" s="1"/>
  <c r="AF149" i="2" s="1"/>
  <c r="BC146" i="2"/>
  <c r="BB146" i="2"/>
  <c r="V148" i="2"/>
  <c r="T148" i="2"/>
  <c r="S148" i="2"/>
  <c r="U148" i="2" s="1"/>
  <c r="AD148" i="2"/>
  <c r="AC148" i="2"/>
  <c r="AE148" i="2" s="1"/>
  <c r="BE146" i="2"/>
  <c r="BF146" i="2"/>
  <c r="AK146" i="2"/>
  <c r="AM146" i="2" s="1"/>
  <c r="K147" i="2"/>
  <c r="L147" i="2" s="1"/>
  <c r="AP147" i="2"/>
  <c r="BH147" i="2" s="1"/>
  <c r="AO147" i="2"/>
  <c r="AH147" i="2" l="1"/>
  <c r="AL147" i="2" s="1"/>
  <c r="W148" i="2"/>
  <c r="AG148" i="2"/>
  <c r="AP148" i="2"/>
  <c r="BH148" i="2" s="1"/>
  <c r="AO148" i="2"/>
  <c r="BE147" i="2"/>
  <c r="BF147" i="2"/>
  <c r="AC149" i="2"/>
  <c r="AE149" i="2" s="1"/>
  <c r="AD149" i="2"/>
  <c r="BB147" i="2"/>
  <c r="BC147" i="2"/>
  <c r="S149" i="2"/>
  <c r="U149" i="2" s="1"/>
  <c r="V149" i="2"/>
  <c r="T149" i="2"/>
  <c r="AY148" i="2"/>
  <c r="AX148" i="2"/>
  <c r="AZ148" i="2" s="1"/>
  <c r="BA148" i="2"/>
  <c r="AK147" i="2"/>
  <c r="K148" i="2"/>
  <c r="L148" i="2" s="1"/>
  <c r="G151" i="2"/>
  <c r="Y150" i="2"/>
  <c r="AB150" i="2" s="1"/>
  <c r="AF150" i="2" s="1"/>
  <c r="O150" i="2"/>
  <c r="R150" i="2" s="1"/>
  <c r="AJ150" i="2"/>
  <c r="AN150" i="2"/>
  <c r="AU149" i="2"/>
  <c r="AR150" i="2"/>
  <c r="AS149" i="2"/>
  <c r="AT149" i="2" s="1"/>
  <c r="AW149" i="2" s="1"/>
  <c r="AM147" i="2" l="1"/>
  <c r="AH148" i="2"/>
  <c r="AL148" i="2" s="1"/>
  <c r="AG149" i="2"/>
  <c r="W149" i="2"/>
  <c r="AK149" i="2" s="1"/>
  <c r="AP149" i="2"/>
  <c r="BH149" i="2" s="1"/>
  <c r="AO149" i="2"/>
  <c r="BA149" i="2"/>
  <c r="AY149" i="2"/>
  <c r="AX149" i="2"/>
  <c r="AZ149" i="2" s="1"/>
  <c r="Y151" i="2"/>
  <c r="AB151" i="2" s="1"/>
  <c r="AF151" i="2" s="1"/>
  <c r="AN151" i="2"/>
  <c r="G152" i="2"/>
  <c r="AJ151" i="2"/>
  <c r="O151" i="2"/>
  <c r="R151" i="2" s="1"/>
  <c r="AU150" i="2"/>
  <c r="AR151" i="2"/>
  <c r="AS150" i="2"/>
  <c r="AT150" i="2" s="1"/>
  <c r="AW150" i="2" s="1"/>
  <c r="T150" i="2"/>
  <c r="V150" i="2"/>
  <c r="S150" i="2"/>
  <c r="U150" i="2" s="1"/>
  <c r="AD150" i="2"/>
  <c r="AC150" i="2"/>
  <c r="AE150" i="2" s="1"/>
  <c r="BE148" i="2"/>
  <c r="BF148" i="2"/>
  <c r="BC148" i="2"/>
  <c r="BB148" i="2"/>
  <c r="AK148" i="2"/>
  <c r="K149" i="2"/>
  <c r="L149" i="2" s="1"/>
  <c r="AM148" i="2" l="1"/>
  <c r="AH149" i="2"/>
  <c r="AL149" i="2" s="1"/>
  <c r="AM149" i="2" s="1"/>
  <c r="K150" i="2"/>
  <c r="L150" i="2" s="1"/>
  <c r="W150" i="2"/>
  <c r="AG150" i="2"/>
  <c r="V151" i="2"/>
  <c r="S151" i="2"/>
  <c r="U151" i="2" s="1"/>
  <c r="T151" i="2"/>
  <c r="AO150" i="2"/>
  <c r="AP150" i="2"/>
  <c r="BH150" i="2" s="1"/>
  <c r="BA150" i="2"/>
  <c r="AY150" i="2"/>
  <c r="AX150" i="2"/>
  <c r="AZ150" i="2" s="1"/>
  <c r="AU151" i="2"/>
  <c r="AS151" i="2"/>
  <c r="AT151" i="2" s="1"/>
  <c r="AW151" i="2" s="1"/>
  <c r="AR152" i="2"/>
  <c r="BC149" i="2"/>
  <c r="BB149" i="2"/>
  <c r="AN152" i="2"/>
  <c r="Y152" i="2"/>
  <c r="AB152" i="2" s="1"/>
  <c r="AF152" i="2" s="1"/>
  <c r="O152" i="2"/>
  <c r="R152" i="2" s="1"/>
  <c r="AJ152" i="2"/>
  <c r="G153" i="2"/>
  <c r="BE149" i="2"/>
  <c r="BF149" i="2"/>
  <c r="AD151" i="2"/>
  <c r="AC151" i="2"/>
  <c r="AE151" i="2" s="1"/>
  <c r="AH150" i="2" l="1"/>
  <c r="AL150" i="2" s="1"/>
  <c r="W151" i="2"/>
  <c r="AK151" i="2" s="1"/>
  <c r="AG151" i="2"/>
  <c r="AY151" i="2"/>
  <c r="BA151" i="2"/>
  <c r="AX151" i="2"/>
  <c r="AZ151" i="2" s="1"/>
  <c r="AC152" i="2"/>
  <c r="AE152" i="2" s="1"/>
  <c r="AD152" i="2"/>
  <c r="AK150" i="2"/>
  <c r="K151" i="2"/>
  <c r="L151" i="2" s="1"/>
  <c r="V152" i="2"/>
  <c r="S152" i="2"/>
  <c r="U152" i="2" s="1"/>
  <c r="T152" i="2"/>
  <c r="G154" i="2"/>
  <c r="O153" i="2"/>
  <c r="R153" i="2" s="1"/>
  <c r="Y153" i="2"/>
  <c r="AB153" i="2" s="1"/>
  <c r="AF153" i="2" s="1"/>
  <c r="AN153" i="2"/>
  <c r="AJ153" i="2"/>
  <c r="BC150" i="2"/>
  <c r="BB150" i="2"/>
  <c r="BE150" i="2"/>
  <c r="BF150" i="2"/>
  <c r="AR153" i="2"/>
  <c r="AU152" i="2"/>
  <c r="AS152" i="2"/>
  <c r="AT152" i="2" s="1"/>
  <c r="AW152" i="2" s="1"/>
  <c r="AO151" i="2"/>
  <c r="AP151" i="2"/>
  <c r="BH151" i="2" s="1"/>
  <c r="AM150" i="2" l="1"/>
  <c r="AG152" i="2"/>
  <c r="AH152" i="2" s="1"/>
  <c r="AL152" i="2" s="1"/>
  <c r="AH151" i="2"/>
  <c r="AL151" i="2" s="1"/>
  <c r="AM151" i="2" s="1"/>
  <c r="K152" i="2"/>
  <c r="L152" i="2" s="1"/>
  <c r="W152" i="2"/>
  <c r="AK152" i="2" s="1"/>
  <c r="AO152" i="2"/>
  <c r="AP152" i="2"/>
  <c r="BH152" i="2" s="1"/>
  <c r="BA152" i="2"/>
  <c r="AY152" i="2"/>
  <c r="AX152" i="2"/>
  <c r="AZ152" i="2" s="1"/>
  <c r="AJ154" i="2"/>
  <c r="G155" i="2"/>
  <c r="AN154" i="2"/>
  <c r="O154" i="2"/>
  <c r="R154" i="2" s="1"/>
  <c r="Y154" i="2"/>
  <c r="AB154" i="2" s="1"/>
  <c r="AF154" i="2" s="1"/>
  <c r="AD153" i="2"/>
  <c r="AC153" i="2"/>
  <c r="AE153" i="2" s="1"/>
  <c r="AU153" i="2"/>
  <c r="AS153" i="2"/>
  <c r="AT153" i="2" s="1"/>
  <c r="AW153" i="2" s="1"/>
  <c r="AR154" i="2"/>
  <c r="S153" i="2"/>
  <c r="U153" i="2" s="1"/>
  <c r="T153" i="2"/>
  <c r="V153" i="2"/>
  <c r="BE151" i="2"/>
  <c r="BF151" i="2"/>
  <c r="BC151" i="2"/>
  <c r="BB151" i="2"/>
  <c r="AM152" i="2" l="1"/>
  <c r="K153" i="2"/>
  <c r="L153" i="2" s="1"/>
  <c r="W153" i="2"/>
  <c r="AG153" i="2"/>
  <c r="V154" i="2"/>
  <c r="S154" i="2"/>
  <c r="U154" i="2" s="1"/>
  <c r="T154" i="2"/>
  <c r="AS154" i="2"/>
  <c r="AT154" i="2" s="1"/>
  <c r="AW154" i="2" s="1"/>
  <c r="AU154" i="2"/>
  <c r="AR155" i="2"/>
  <c r="AX153" i="2"/>
  <c r="AZ153" i="2" s="1"/>
  <c r="BA153" i="2"/>
  <c r="AY153" i="2"/>
  <c r="BC152" i="2"/>
  <c r="BB152" i="2"/>
  <c r="G156" i="2"/>
  <c r="O155" i="2"/>
  <c r="R155" i="2" s="1"/>
  <c r="Y155" i="2"/>
  <c r="AB155" i="2" s="1"/>
  <c r="AF155" i="2" s="1"/>
  <c r="AN155" i="2"/>
  <c r="AJ155" i="2"/>
  <c r="BE152" i="2"/>
  <c r="BF152" i="2"/>
  <c r="AO153" i="2"/>
  <c r="AP153" i="2"/>
  <c r="BH153" i="2" s="1"/>
  <c r="AD154" i="2"/>
  <c r="AC154" i="2"/>
  <c r="AE154" i="2" s="1"/>
  <c r="W154" i="2" l="1"/>
  <c r="AH153" i="2"/>
  <c r="AL153" i="2" s="1"/>
  <c r="AG154" i="2"/>
  <c r="BB153" i="2"/>
  <c r="BC153" i="2"/>
  <c r="BE153" i="2"/>
  <c r="BF153" i="2"/>
  <c r="AU155" i="2"/>
  <c r="AR156" i="2"/>
  <c r="AS155" i="2"/>
  <c r="AT155" i="2" s="1"/>
  <c r="AW155" i="2" s="1"/>
  <c r="AC155" i="2"/>
  <c r="AE155" i="2" s="1"/>
  <c r="AD155" i="2"/>
  <c r="V155" i="2"/>
  <c r="T155" i="2"/>
  <c r="S155" i="2"/>
  <c r="U155" i="2" s="1"/>
  <c r="AP154" i="2"/>
  <c r="BH154" i="2" s="1"/>
  <c r="AO154" i="2"/>
  <c r="AY154" i="2"/>
  <c r="BA154" i="2"/>
  <c r="AX154" i="2"/>
  <c r="AZ154" i="2" s="1"/>
  <c r="O156" i="2"/>
  <c r="R156" i="2" s="1"/>
  <c r="AJ156" i="2"/>
  <c r="G157" i="2"/>
  <c r="Y156" i="2"/>
  <c r="AB156" i="2" s="1"/>
  <c r="AF156" i="2" s="1"/>
  <c r="AN156" i="2"/>
  <c r="AK153" i="2"/>
  <c r="AM153" i="2" s="1"/>
  <c r="K154" i="2"/>
  <c r="L154" i="2" s="1"/>
  <c r="AH154" i="2" l="1"/>
  <c r="AL154" i="2" s="1"/>
  <c r="AG155" i="2"/>
  <c r="W155" i="2"/>
  <c r="O157" i="2"/>
  <c r="R157" i="2" s="1"/>
  <c r="G158" i="2"/>
  <c r="AN157" i="2"/>
  <c r="AJ157" i="2"/>
  <c r="Y157" i="2"/>
  <c r="AB157" i="2" s="1"/>
  <c r="AF157" i="2" s="1"/>
  <c r="AP155" i="2"/>
  <c r="BH155" i="2" s="1"/>
  <c r="AO155" i="2"/>
  <c r="V156" i="2"/>
  <c r="S156" i="2"/>
  <c r="U156" i="2" s="1"/>
  <c r="T156" i="2"/>
  <c r="AX155" i="2"/>
  <c r="AZ155" i="2" s="1"/>
  <c r="AY155" i="2"/>
  <c r="BA155" i="2"/>
  <c r="BE154" i="2"/>
  <c r="BF154" i="2"/>
  <c r="AU156" i="2"/>
  <c r="AS156" i="2"/>
  <c r="AT156" i="2" s="1"/>
  <c r="AW156" i="2" s="1"/>
  <c r="AR157" i="2"/>
  <c r="BC154" i="2"/>
  <c r="BB154" i="2"/>
  <c r="AD156" i="2"/>
  <c r="AC156" i="2"/>
  <c r="AE156" i="2" s="1"/>
  <c r="AK154" i="2"/>
  <c r="K155" i="2"/>
  <c r="L155" i="2" s="1"/>
  <c r="AM154" i="2" l="1"/>
  <c r="AH155" i="2"/>
  <c r="AL155" i="2" s="1"/>
  <c r="W156" i="2"/>
  <c r="AG156" i="2"/>
  <c r="AY156" i="2"/>
  <c r="AX156" i="2"/>
  <c r="AZ156" i="2" s="1"/>
  <c r="BA156" i="2"/>
  <c r="AK155" i="2"/>
  <c r="K156" i="2"/>
  <c r="L156" i="2" s="1"/>
  <c r="AC157" i="2"/>
  <c r="AE157" i="2" s="1"/>
  <c r="AD157" i="2"/>
  <c r="BE155" i="2"/>
  <c r="BF155" i="2"/>
  <c r="BC155" i="2"/>
  <c r="BB155" i="2"/>
  <c r="G159" i="2"/>
  <c r="AJ158" i="2"/>
  <c r="O158" i="2"/>
  <c r="R158" i="2" s="1"/>
  <c r="Y158" i="2"/>
  <c r="AB158" i="2" s="1"/>
  <c r="AF158" i="2" s="1"/>
  <c r="AN158" i="2"/>
  <c r="AO156" i="2"/>
  <c r="AP156" i="2"/>
  <c r="BH156" i="2" s="1"/>
  <c r="V157" i="2"/>
  <c r="T157" i="2"/>
  <c r="S157" i="2"/>
  <c r="U157" i="2" s="1"/>
  <c r="AS157" i="2"/>
  <c r="AT157" i="2" s="1"/>
  <c r="AW157" i="2" s="1"/>
  <c r="AR158" i="2"/>
  <c r="AU157" i="2"/>
  <c r="AM155" i="2" l="1"/>
  <c r="AG157" i="2"/>
  <c r="AH157" i="2" s="1"/>
  <c r="AL157" i="2" s="1"/>
  <c r="AH156" i="2"/>
  <c r="AL156" i="2" s="1"/>
  <c r="W157" i="2"/>
  <c r="AJ159" i="2"/>
  <c r="Y159" i="2"/>
  <c r="AB159" i="2" s="1"/>
  <c r="AF159" i="2" s="1"/>
  <c r="O159" i="2"/>
  <c r="R159" i="2" s="1"/>
  <c r="AN159" i="2"/>
  <c r="G160" i="2"/>
  <c r="AK156" i="2"/>
  <c r="K157" i="2"/>
  <c r="L157" i="2" s="1"/>
  <c r="AU158" i="2"/>
  <c r="AR159" i="2"/>
  <c r="AS158" i="2"/>
  <c r="AT158" i="2" s="1"/>
  <c r="AW158" i="2" s="1"/>
  <c r="AY157" i="2"/>
  <c r="BA157" i="2"/>
  <c r="AX157" i="2"/>
  <c r="AZ157" i="2" s="1"/>
  <c r="AC158" i="2"/>
  <c r="AE158" i="2" s="1"/>
  <c r="AD158" i="2"/>
  <c r="V158" i="2"/>
  <c r="S158" i="2"/>
  <c r="U158" i="2" s="1"/>
  <c r="T158" i="2"/>
  <c r="BE156" i="2"/>
  <c r="BF156" i="2"/>
  <c r="AP157" i="2"/>
  <c r="BH157" i="2" s="1"/>
  <c r="AO157" i="2"/>
  <c r="BC156" i="2"/>
  <c r="BB156" i="2"/>
  <c r="AM156" i="2" l="1"/>
  <c r="W158" i="2"/>
  <c r="AK158" i="2" s="1"/>
  <c r="AG158" i="2"/>
  <c r="AP158" i="2"/>
  <c r="BH158" i="2" s="1"/>
  <c r="AO158" i="2"/>
  <c r="O160" i="2"/>
  <c r="R160" i="2" s="1"/>
  <c r="AN160" i="2"/>
  <c r="G161" i="2"/>
  <c r="AJ160" i="2"/>
  <c r="Y160" i="2"/>
  <c r="AB160" i="2" s="1"/>
  <c r="AF160" i="2" s="1"/>
  <c r="V159" i="2"/>
  <c r="S159" i="2"/>
  <c r="U159" i="2" s="1"/>
  <c r="T159" i="2"/>
  <c r="BE157" i="2"/>
  <c r="BF157" i="2"/>
  <c r="BC157" i="2"/>
  <c r="BB157" i="2"/>
  <c r="BA158" i="2"/>
  <c r="AX158" i="2"/>
  <c r="AZ158" i="2" s="1"/>
  <c r="AY158" i="2"/>
  <c r="AD159" i="2"/>
  <c r="AC159" i="2"/>
  <c r="AE159" i="2" s="1"/>
  <c r="AK157" i="2"/>
  <c r="AM157" i="2" s="1"/>
  <c r="K158" i="2"/>
  <c r="L158" i="2" s="1"/>
  <c r="AS159" i="2"/>
  <c r="AT159" i="2" s="1"/>
  <c r="AW159" i="2" s="1"/>
  <c r="AU159" i="2"/>
  <c r="AR160" i="2"/>
  <c r="AH158" i="2" l="1"/>
  <c r="AL158" i="2" s="1"/>
  <c r="AM158" i="2" s="1"/>
  <c r="W159" i="2"/>
  <c r="AK159" i="2" s="1"/>
  <c r="K159" i="2"/>
  <c r="L159" i="2" s="1"/>
  <c r="AG159" i="2"/>
  <c r="AD160" i="2"/>
  <c r="AC160" i="2"/>
  <c r="AE160" i="2" s="1"/>
  <c r="BB158" i="2"/>
  <c r="BC158" i="2"/>
  <c r="BE158" i="2"/>
  <c r="BF158" i="2"/>
  <c r="G162" i="2"/>
  <c r="AJ161" i="2"/>
  <c r="AN161" i="2"/>
  <c r="O161" i="2"/>
  <c r="R161" i="2" s="1"/>
  <c r="Y161" i="2"/>
  <c r="AB161" i="2" s="1"/>
  <c r="AF161" i="2" s="1"/>
  <c r="AS160" i="2"/>
  <c r="AT160" i="2" s="1"/>
  <c r="AW160" i="2" s="1"/>
  <c r="AU160" i="2"/>
  <c r="AR161" i="2"/>
  <c r="V160" i="2"/>
  <c r="T160" i="2"/>
  <c r="S160" i="2"/>
  <c r="U160" i="2" s="1"/>
  <c r="AY159" i="2"/>
  <c r="BA159" i="2"/>
  <c r="AX159" i="2"/>
  <c r="AZ159" i="2" s="1"/>
  <c r="AP159" i="2"/>
  <c r="BH159" i="2" s="1"/>
  <c r="AO159" i="2"/>
  <c r="AH159" i="2" l="1"/>
  <c r="AL159" i="2" s="1"/>
  <c r="AM159" i="2" s="1"/>
  <c r="W160" i="2"/>
  <c r="AG160" i="2"/>
  <c r="K160" i="2"/>
  <c r="L160" i="2" s="1"/>
  <c r="T161" i="2"/>
  <c r="S161" i="2"/>
  <c r="U161" i="2" s="1"/>
  <c r="V161" i="2"/>
  <c r="AP160" i="2"/>
  <c r="BH160" i="2" s="1"/>
  <c r="AO160" i="2"/>
  <c r="AU161" i="2"/>
  <c r="AS161" i="2"/>
  <c r="AT161" i="2" s="1"/>
  <c r="AW161" i="2" s="1"/>
  <c r="AR162" i="2"/>
  <c r="AY160" i="2"/>
  <c r="AX160" i="2"/>
  <c r="AZ160" i="2" s="1"/>
  <c r="BA160" i="2"/>
  <c r="G163" i="2"/>
  <c r="O162" i="2"/>
  <c r="R162" i="2" s="1"/>
  <c r="AJ162" i="2"/>
  <c r="Y162" i="2"/>
  <c r="AB162" i="2" s="1"/>
  <c r="AF162" i="2" s="1"/>
  <c r="AN162" i="2"/>
  <c r="AD161" i="2"/>
  <c r="AC161" i="2"/>
  <c r="AE161" i="2" s="1"/>
  <c r="BE159" i="2"/>
  <c r="BF159" i="2"/>
  <c r="BC159" i="2"/>
  <c r="BB159" i="2"/>
  <c r="AH160" i="2" l="1"/>
  <c r="AL160" i="2" s="1"/>
  <c r="W161" i="2"/>
  <c r="AG161" i="2"/>
  <c r="BC160" i="2"/>
  <c r="BB160" i="2"/>
  <c r="AR163" i="2"/>
  <c r="AU162" i="2"/>
  <c r="AS162" i="2"/>
  <c r="AT162" i="2" s="1"/>
  <c r="AW162" i="2" s="1"/>
  <c r="AC162" i="2"/>
  <c r="AE162" i="2" s="1"/>
  <c r="AD162" i="2"/>
  <c r="AY161" i="2"/>
  <c r="AX161" i="2"/>
  <c r="AZ161" i="2" s="1"/>
  <c r="BA161" i="2"/>
  <c r="AP161" i="2"/>
  <c r="BH161" i="2" s="1"/>
  <c r="AO161" i="2"/>
  <c r="V162" i="2"/>
  <c r="S162" i="2"/>
  <c r="U162" i="2" s="1"/>
  <c r="T162" i="2"/>
  <c r="G164" i="2"/>
  <c r="Y163" i="2"/>
  <c r="AB163" i="2" s="1"/>
  <c r="AF163" i="2" s="1"/>
  <c r="AN163" i="2"/>
  <c r="O163" i="2"/>
  <c r="R163" i="2" s="1"/>
  <c r="AJ163" i="2"/>
  <c r="BE160" i="2"/>
  <c r="BF160" i="2"/>
  <c r="AK160" i="2"/>
  <c r="K161" i="2"/>
  <c r="L161" i="2" s="1"/>
  <c r="AM160" i="2" l="1"/>
  <c r="AH161" i="2"/>
  <c r="AL161" i="2" s="1"/>
  <c r="AG162" i="2"/>
  <c r="W162" i="2"/>
  <c r="AK161" i="2"/>
  <c r="K162" i="2"/>
  <c r="L162" i="2" s="1"/>
  <c r="T163" i="2"/>
  <c r="V163" i="2"/>
  <c r="S163" i="2"/>
  <c r="U163" i="2" s="1"/>
  <c r="BE161" i="2"/>
  <c r="BF161" i="2"/>
  <c r="BB161" i="2"/>
  <c r="BC161" i="2"/>
  <c r="AD163" i="2"/>
  <c r="AC163" i="2"/>
  <c r="AE163" i="2" s="1"/>
  <c r="G165" i="2"/>
  <c r="O164" i="2"/>
  <c r="R164" i="2" s="1"/>
  <c r="Y164" i="2"/>
  <c r="AB164" i="2" s="1"/>
  <c r="AF164" i="2" s="1"/>
  <c r="AN164" i="2"/>
  <c r="AJ164" i="2"/>
  <c r="AY162" i="2"/>
  <c r="BA162" i="2"/>
  <c r="AX162" i="2"/>
  <c r="AZ162" i="2" s="1"/>
  <c r="AS163" i="2"/>
  <c r="AT163" i="2" s="1"/>
  <c r="AW163" i="2" s="1"/>
  <c r="AR164" i="2"/>
  <c r="AU163" i="2"/>
  <c r="AP162" i="2"/>
  <c r="BH162" i="2" s="1"/>
  <c r="AO162" i="2"/>
  <c r="AM161" i="2" l="1"/>
  <c r="AH162" i="2"/>
  <c r="AL162" i="2" s="1"/>
  <c r="W163" i="2"/>
  <c r="AK163" i="2" s="1"/>
  <c r="AG163" i="2"/>
  <c r="AU164" i="2"/>
  <c r="AR165" i="2"/>
  <c r="AS164" i="2"/>
  <c r="AT164" i="2" s="1"/>
  <c r="AW164" i="2" s="1"/>
  <c r="AC164" i="2"/>
  <c r="AE164" i="2" s="1"/>
  <c r="AD164" i="2"/>
  <c r="O165" i="2"/>
  <c r="R165" i="2" s="1"/>
  <c r="G166" i="2"/>
  <c r="Y165" i="2"/>
  <c r="AB165" i="2" s="1"/>
  <c r="AF165" i="2" s="1"/>
  <c r="AN165" i="2"/>
  <c r="AJ165" i="2"/>
  <c r="BE162" i="2"/>
  <c r="BF162" i="2"/>
  <c r="BC162" i="2"/>
  <c r="BB162" i="2"/>
  <c r="AP163" i="2"/>
  <c r="BH163" i="2" s="1"/>
  <c r="AO163" i="2"/>
  <c r="BA163" i="2"/>
  <c r="AX163" i="2"/>
  <c r="AZ163" i="2" s="1"/>
  <c r="AY163" i="2"/>
  <c r="AK162" i="2"/>
  <c r="K163" i="2"/>
  <c r="L163" i="2" s="1"/>
  <c r="V164" i="2"/>
  <c r="T164" i="2"/>
  <c r="S164" i="2"/>
  <c r="U164" i="2" s="1"/>
  <c r="AM162" i="2" l="1"/>
  <c r="AG164" i="2"/>
  <c r="AH164" i="2" s="1"/>
  <c r="AL164" i="2" s="1"/>
  <c r="AH163" i="2"/>
  <c r="AL163" i="2" s="1"/>
  <c r="AM163" i="2" s="1"/>
  <c r="W164" i="2"/>
  <c r="K164" i="2"/>
  <c r="L164" i="2" s="1"/>
  <c r="BA164" i="2"/>
  <c r="AX164" i="2"/>
  <c r="AZ164" i="2" s="1"/>
  <c r="AY164" i="2"/>
  <c r="BC163" i="2"/>
  <c r="BB163" i="2"/>
  <c r="AR166" i="2"/>
  <c r="AU165" i="2"/>
  <c r="AS165" i="2"/>
  <c r="AT165" i="2" s="1"/>
  <c r="AW165" i="2" s="1"/>
  <c r="AD165" i="2"/>
  <c r="AC165" i="2"/>
  <c r="AE165" i="2" s="1"/>
  <c r="BE163" i="2"/>
  <c r="BF163" i="2"/>
  <c r="AJ166" i="2"/>
  <c r="G167" i="2"/>
  <c r="Y166" i="2"/>
  <c r="AB166" i="2" s="1"/>
  <c r="AF166" i="2" s="1"/>
  <c r="AN166" i="2"/>
  <c r="O166" i="2"/>
  <c r="R166" i="2" s="1"/>
  <c r="V165" i="2"/>
  <c r="T165" i="2"/>
  <c r="S165" i="2"/>
  <c r="U165" i="2" s="1"/>
  <c r="AO164" i="2"/>
  <c r="AP164" i="2"/>
  <c r="BH164" i="2" s="1"/>
  <c r="W165" i="2" l="1"/>
  <c r="AG165" i="2"/>
  <c r="AP165" i="2"/>
  <c r="BH165" i="2" s="1"/>
  <c r="AO165" i="2"/>
  <c r="AY165" i="2"/>
  <c r="BA165" i="2"/>
  <c r="AX165" i="2"/>
  <c r="AZ165" i="2" s="1"/>
  <c r="AD166" i="2"/>
  <c r="AC166" i="2"/>
  <c r="AE166" i="2" s="1"/>
  <c r="AU166" i="2"/>
  <c r="AR167" i="2"/>
  <c r="AS166" i="2"/>
  <c r="AT166" i="2" s="1"/>
  <c r="AW166" i="2" s="1"/>
  <c r="G168" i="2"/>
  <c r="O167" i="2"/>
  <c r="R167" i="2" s="1"/>
  <c r="AN167" i="2"/>
  <c r="AJ167" i="2"/>
  <c r="Y167" i="2"/>
  <c r="AB167" i="2" s="1"/>
  <c r="AF167" i="2" s="1"/>
  <c r="V166" i="2"/>
  <c r="S166" i="2"/>
  <c r="U166" i="2" s="1"/>
  <c r="T166" i="2"/>
  <c r="BC164" i="2"/>
  <c r="BB164" i="2"/>
  <c r="AK164" i="2"/>
  <c r="AM164" i="2" s="1"/>
  <c r="K165" i="2"/>
  <c r="L165" i="2" s="1"/>
  <c r="BE164" i="2"/>
  <c r="BF164" i="2"/>
  <c r="AH165" i="2" l="1"/>
  <c r="AL165" i="2" s="1"/>
  <c r="W166" i="2"/>
  <c r="AK166" i="2" s="1"/>
  <c r="AG166" i="2"/>
  <c r="BE165" i="2"/>
  <c r="BF165" i="2"/>
  <c r="Y168" i="2"/>
  <c r="AB168" i="2" s="1"/>
  <c r="AF168" i="2" s="1"/>
  <c r="O168" i="2"/>
  <c r="R168" i="2" s="1"/>
  <c r="G169" i="2"/>
  <c r="AJ168" i="2"/>
  <c r="AN168" i="2"/>
  <c r="AP166" i="2"/>
  <c r="BH166" i="2" s="1"/>
  <c r="AO166" i="2"/>
  <c r="AU167" i="2"/>
  <c r="AS167" i="2"/>
  <c r="AT167" i="2" s="1"/>
  <c r="AW167" i="2" s="1"/>
  <c r="AR168" i="2"/>
  <c r="AK165" i="2"/>
  <c r="K166" i="2"/>
  <c r="L166" i="2" s="1"/>
  <c r="BC165" i="2"/>
  <c r="BB165" i="2"/>
  <c r="AY166" i="2"/>
  <c r="BA166" i="2"/>
  <c r="AX166" i="2"/>
  <c r="AZ166" i="2" s="1"/>
  <c r="AC167" i="2"/>
  <c r="AE167" i="2" s="1"/>
  <c r="AD167" i="2"/>
  <c r="S167" i="2"/>
  <c r="U167" i="2" s="1"/>
  <c r="V167" i="2"/>
  <c r="T167" i="2"/>
  <c r="AM165" i="2" l="1"/>
  <c r="AH166" i="2"/>
  <c r="AL166" i="2" s="1"/>
  <c r="AM166" i="2" s="1"/>
  <c r="W167" i="2"/>
  <c r="AK167" i="2" s="1"/>
  <c r="K167" i="2"/>
  <c r="L167" i="2" s="1"/>
  <c r="AG167" i="2"/>
  <c r="BC166" i="2"/>
  <c r="BB166" i="2"/>
  <c r="AU168" i="2"/>
  <c r="AS168" i="2"/>
  <c r="AT168" i="2" s="1"/>
  <c r="AW168" i="2" s="1"/>
  <c r="AR169" i="2"/>
  <c r="AO167" i="2"/>
  <c r="AP167" i="2"/>
  <c r="BH167" i="2" s="1"/>
  <c r="AX167" i="2"/>
  <c r="AZ167" i="2" s="1"/>
  <c r="AY167" i="2"/>
  <c r="BA167" i="2"/>
  <c r="AD168" i="2"/>
  <c r="AC168" i="2"/>
  <c r="AE168" i="2" s="1"/>
  <c r="AJ169" i="2"/>
  <c r="Y169" i="2"/>
  <c r="AB169" i="2" s="1"/>
  <c r="AF169" i="2" s="1"/>
  <c r="O169" i="2"/>
  <c r="R169" i="2" s="1"/>
  <c r="AN169" i="2"/>
  <c r="G170" i="2"/>
  <c r="V168" i="2"/>
  <c r="T168" i="2"/>
  <c r="S168" i="2"/>
  <c r="U168" i="2" s="1"/>
  <c r="BE166" i="2"/>
  <c r="BF166" i="2"/>
  <c r="AH167" i="2" l="1"/>
  <c r="AL167" i="2" s="1"/>
  <c r="AM167" i="2" s="1"/>
  <c r="W168" i="2"/>
  <c r="AG168" i="2"/>
  <c r="K168" i="2"/>
  <c r="L168" i="2" s="1"/>
  <c r="G171" i="2"/>
  <c r="AJ170" i="2"/>
  <c r="O170" i="2"/>
  <c r="R170" i="2" s="1"/>
  <c r="Y170" i="2"/>
  <c r="AB170" i="2" s="1"/>
  <c r="AF170" i="2" s="1"/>
  <c r="AN170" i="2"/>
  <c r="BC167" i="2"/>
  <c r="BB167" i="2"/>
  <c r="S169" i="2"/>
  <c r="U169" i="2" s="1"/>
  <c r="T169" i="2"/>
  <c r="V169" i="2"/>
  <c r="AC169" i="2"/>
  <c r="AE169" i="2" s="1"/>
  <c r="AD169" i="2"/>
  <c r="AR170" i="2"/>
  <c r="AU169" i="2"/>
  <c r="AS169" i="2"/>
  <c r="AT169" i="2" s="1"/>
  <c r="AW169" i="2" s="1"/>
  <c r="AY168" i="2"/>
  <c r="AX168" i="2"/>
  <c r="AZ168" i="2" s="1"/>
  <c r="BA168" i="2"/>
  <c r="BE167" i="2"/>
  <c r="BF167" i="2"/>
  <c r="AO168" i="2"/>
  <c r="AP168" i="2"/>
  <c r="BH168" i="2" s="1"/>
  <c r="AH168" i="2" l="1"/>
  <c r="AL168" i="2" s="1"/>
  <c r="W169" i="2"/>
  <c r="AK169" i="2" s="1"/>
  <c r="AG169" i="2"/>
  <c r="AP169" i="2"/>
  <c r="BH169" i="2" s="1"/>
  <c r="AO169" i="2"/>
  <c r="BE168" i="2"/>
  <c r="BF168" i="2"/>
  <c r="BC168" i="2"/>
  <c r="BB168" i="2"/>
  <c r="BA169" i="2"/>
  <c r="AY169" i="2"/>
  <c r="AX169" i="2"/>
  <c r="AZ169" i="2" s="1"/>
  <c r="AC170" i="2"/>
  <c r="AE170" i="2" s="1"/>
  <c r="AD170" i="2"/>
  <c r="AU170" i="2"/>
  <c r="AR171" i="2"/>
  <c r="AS170" i="2"/>
  <c r="AT170" i="2" s="1"/>
  <c r="AW170" i="2" s="1"/>
  <c r="S170" i="2"/>
  <c r="U170" i="2" s="1"/>
  <c r="V170" i="2"/>
  <c r="T170" i="2"/>
  <c r="AK168" i="2"/>
  <c r="K169" i="2"/>
  <c r="L169" i="2" s="1"/>
  <c r="O171" i="2"/>
  <c r="R171" i="2" s="1"/>
  <c r="Y171" i="2"/>
  <c r="AB171" i="2" s="1"/>
  <c r="AF171" i="2" s="1"/>
  <c r="G172" i="2"/>
  <c r="AJ171" i="2"/>
  <c r="AN171" i="2"/>
  <c r="AM168" i="2" l="1"/>
  <c r="W170" i="2"/>
  <c r="AK170" i="2" s="1"/>
  <c r="AH169" i="2"/>
  <c r="AL169" i="2" s="1"/>
  <c r="AM169" i="2" s="1"/>
  <c r="AG170" i="2"/>
  <c r="K170" i="2"/>
  <c r="L170" i="2" s="1"/>
  <c r="AD171" i="2"/>
  <c r="AC171" i="2"/>
  <c r="AE171" i="2" s="1"/>
  <c r="AG171" i="2" s="1"/>
  <c r="V171" i="2"/>
  <c r="S171" i="2"/>
  <c r="U171" i="2" s="1"/>
  <c r="T171" i="2"/>
  <c r="BC169" i="2"/>
  <c r="BB169" i="2"/>
  <c r="BE169" i="2"/>
  <c r="BF169" i="2"/>
  <c r="AO170" i="2"/>
  <c r="AP170" i="2"/>
  <c r="BH170" i="2" s="1"/>
  <c r="BA170" i="2"/>
  <c r="AX170" i="2"/>
  <c r="AZ170" i="2" s="1"/>
  <c r="AY170" i="2"/>
  <c r="G173" i="2"/>
  <c r="Y172" i="2"/>
  <c r="AB172" i="2" s="1"/>
  <c r="AF172" i="2" s="1"/>
  <c r="AN172" i="2"/>
  <c r="O172" i="2"/>
  <c r="R172" i="2" s="1"/>
  <c r="AJ172" i="2"/>
  <c r="AS171" i="2"/>
  <c r="AT171" i="2" s="1"/>
  <c r="AW171" i="2" s="1"/>
  <c r="AR172" i="2"/>
  <c r="AU171" i="2"/>
  <c r="AH171" i="2" l="1"/>
  <c r="AL171" i="2" s="1"/>
  <c r="AH170" i="2"/>
  <c r="AL170" i="2" s="1"/>
  <c r="AM170" i="2" s="1"/>
  <c r="W171" i="2"/>
  <c r="AK171" i="2" s="1"/>
  <c r="K171" i="2"/>
  <c r="L171" i="2" s="1"/>
  <c r="V172" i="2"/>
  <c r="T172" i="2"/>
  <c r="S172" i="2"/>
  <c r="U172" i="2" s="1"/>
  <c r="AD172" i="2"/>
  <c r="AC172" i="2"/>
  <c r="AE172" i="2" s="1"/>
  <c r="G174" i="2"/>
  <c r="Y173" i="2"/>
  <c r="AB173" i="2" s="1"/>
  <c r="AF173" i="2" s="1"/>
  <c r="O173" i="2"/>
  <c r="R173" i="2" s="1"/>
  <c r="AJ173" i="2"/>
  <c r="AN173" i="2"/>
  <c r="AU172" i="2"/>
  <c r="AS172" i="2"/>
  <c r="AT172" i="2" s="1"/>
  <c r="AW172" i="2" s="1"/>
  <c r="AR173" i="2"/>
  <c r="BC170" i="2"/>
  <c r="BB170" i="2"/>
  <c r="AO171" i="2"/>
  <c r="AP171" i="2"/>
  <c r="BH171" i="2" s="1"/>
  <c r="AY171" i="2"/>
  <c r="BA171" i="2"/>
  <c r="AX171" i="2"/>
  <c r="AZ171" i="2" s="1"/>
  <c r="BE170" i="2"/>
  <c r="BF170" i="2"/>
  <c r="AM171" i="2" l="1"/>
  <c r="AG172" i="2"/>
  <c r="K172" i="2"/>
  <c r="L172" i="2" s="1"/>
  <c r="W172" i="2"/>
  <c r="AD173" i="2"/>
  <c r="AC173" i="2"/>
  <c r="AE173" i="2" s="1"/>
  <c r="AU173" i="2"/>
  <c r="AS173" i="2"/>
  <c r="AT173" i="2" s="1"/>
  <c r="AW173" i="2" s="1"/>
  <c r="AR174" i="2"/>
  <c r="G175" i="2"/>
  <c r="AJ174" i="2"/>
  <c r="O174" i="2"/>
  <c r="R174" i="2" s="1"/>
  <c r="Y174" i="2"/>
  <c r="AB174" i="2" s="1"/>
  <c r="AF174" i="2" s="1"/>
  <c r="AN174" i="2"/>
  <c r="BA172" i="2"/>
  <c r="AY172" i="2"/>
  <c r="AX172" i="2"/>
  <c r="AZ172" i="2" s="1"/>
  <c r="BE171" i="2"/>
  <c r="BF171" i="2"/>
  <c r="BB171" i="2"/>
  <c r="BC171" i="2"/>
  <c r="T173" i="2"/>
  <c r="S173" i="2"/>
  <c r="U173" i="2" s="1"/>
  <c r="V173" i="2"/>
  <c r="AP172" i="2"/>
  <c r="BH172" i="2" s="1"/>
  <c r="AO172" i="2"/>
  <c r="AG173" i="2" l="1"/>
  <c r="AH173" i="2" s="1"/>
  <c r="AL173" i="2" s="1"/>
  <c r="AH172" i="2"/>
  <c r="AL172" i="2" s="1"/>
  <c r="W173" i="2"/>
  <c r="V174" i="2"/>
  <c r="S174" i="2"/>
  <c r="U174" i="2" s="1"/>
  <c r="T174" i="2"/>
  <c r="AK172" i="2"/>
  <c r="K173" i="2"/>
  <c r="L173" i="2" s="1"/>
  <c r="O175" i="2"/>
  <c r="R175" i="2" s="1"/>
  <c r="Y175" i="2"/>
  <c r="AB175" i="2" s="1"/>
  <c r="AF175" i="2" s="1"/>
  <c r="AN175" i="2"/>
  <c r="G176" i="2"/>
  <c r="AJ175" i="2"/>
  <c r="BC172" i="2"/>
  <c r="BB172" i="2"/>
  <c r="AS174" i="2"/>
  <c r="AT174" i="2" s="1"/>
  <c r="AW174" i="2" s="1"/>
  <c r="AU174" i="2"/>
  <c r="AR175" i="2"/>
  <c r="BE172" i="2"/>
  <c r="BF172" i="2"/>
  <c r="AY173" i="2"/>
  <c r="BA173" i="2"/>
  <c r="AX173" i="2"/>
  <c r="AZ173" i="2" s="1"/>
  <c r="AO173" i="2"/>
  <c r="AP173" i="2"/>
  <c r="BH173" i="2" s="1"/>
  <c r="AD174" i="2"/>
  <c r="AC174" i="2"/>
  <c r="AE174" i="2" s="1"/>
  <c r="AM172" i="2" l="1"/>
  <c r="AG174" i="2"/>
  <c r="W174" i="2"/>
  <c r="AK174" i="2" s="1"/>
  <c r="BC173" i="2"/>
  <c r="BB173" i="2"/>
  <c r="G177" i="2"/>
  <c r="AJ176" i="2"/>
  <c r="O176" i="2"/>
  <c r="R176" i="2" s="1"/>
  <c r="AN176" i="2"/>
  <c r="Y176" i="2"/>
  <c r="AB176" i="2" s="1"/>
  <c r="AF176" i="2" s="1"/>
  <c r="AS175" i="2"/>
  <c r="AT175" i="2" s="1"/>
  <c r="AW175" i="2" s="1"/>
  <c r="AU175" i="2"/>
  <c r="AR176" i="2"/>
  <c r="AC175" i="2"/>
  <c r="AE175" i="2" s="1"/>
  <c r="AD175" i="2"/>
  <c r="T175" i="2"/>
  <c r="V175" i="2"/>
  <c r="S175" i="2"/>
  <c r="U175" i="2" s="1"/>
  <c r="AY174" i="2"/>
  <c r="AX174" i="2"/>
  <c r="AZ174" i="2" s="1"/>
  <c r="BA174" i="2"/>
  <c r="AK173" i="2"/>
  <c r="AM173" i="2" s="1"/>
  <c r="K174" i="2"/>
  <c r="L174" i="2" s="1"/>
  <c r="BE173" i="2"/>
  <c r="BF173" i="2"/>
  <c r="AP174" i="2"/>
  <c r="BH174" i="2" s="1"/>
  <c r="AO174" i="2"/>
  <c r="AH174" i="2" l="1"/>
  <c r="AL174" i="2" s="1"/>
  <c r="AM174" i="2" s="1"/>
  <c r="K175" i="2"/>
  <c r="L175" i="2" s="1"/>
  <c r="W175" i="2"/>
  <c r="AG175" i="2"/>
  <c r="AN177" i="2"/>
  <c r="AJ177" i="2"/>
  <c r="Y177" i="2"/>
  <c r="AB177" i="2" s="1"/>
  <c r="AF177" i="2" s="1"/>
  <c r="G178" i="2"/>
  <c r="O177" i="2"/>
  <c r="R177" i="2" s="1"/>
  <c r="BE174" i="2"/>
  <c r="BF174" i="2"/>
  <c r="AD176" i="2"/>
  <c r="AC176" i="2"/>
  <c r="AE176" i="2" s="1"/>
  <c r="BC174" i="2"/>
  <c r="BB174" i="2"/>
  <c r="V176" i="2"/>
  <c r="S176" i="2"/>
  <c r="U176" i="2" s="1"/>
  <c r="T176" i="2"/>
  <c r="AP175" i="2"/>
  <c r="BH175" i="2" s="1"/>
  <c r="AO175" i="2"/>
  <c r="AU176" i="2"/>
  <c r="AS176" i="2"/>
  <c r="AT176" i="2" s="1"/>
  <c r="AW176" i="2" s="1"/>
  <c r="AR177" i="2"/>
  <c r="BA175" i="2"/>
  <c r="AY175" i="2"/>
  <c r="AX175" i="2"/>
  <c r="AZ175" i="2" s="1"/>
  <c r="AH175" i="2" l="1"/>
  <c r="AL175" i="2" s="1"/>
  <c r="W176" i="2"/>
  <c r="AK176" i="2" s="1"/>
  <c r="AG176" i="2"/>
  <c r="AK175" i="2"/>
  <c r="K176" i="2"/>
  <c r="L176" i="2" s="1"/>
  <c r="V177" i="2"/>
  <c r="T177" i="2"/>
  <c r="S177" i="2"/>
  <c r="U177" i="2" s="1"/>
  <c r="O178" i="2"/>
  <c r="R178" i="2" s="1"/>
  <c r="AJ178" i="2"/>
  <c r="Y178" i="2"/>
  <c r="AB178" i="2" s="1"/>
  <c r="AF178" i="2" s="1"/>
  <c r="G179" i="2"/>
  <c r="AN178" i="2"/>
  <c r="AO176" i="2"/>
  <c r="AP176" i="2"/>
  <c r="BH176" i="2" s="1"/>
  <c r="AC177" i="2"/>
  <c r="AE177" i="2" s="1"/>
  <c r="AD177" i="2"/>
  <c r="BC175" i="2"/>
  <c r="BB175" i="2"/>
  <c r="BE175" i="2"/>
  <c r="BF175" i="2"/>
  <c r="AR178" i="2"/>
  <c r="AU177" i="2"/>
  <c r="AS177" i="2"/>
  <c r="AT177" i="2" s="1"/>
  <c r="AW177" i="2" s="1"/>
  <c r="BA176" i="2"/>
  <c r="AY176" i="2"/>
  <c r="AX176" i="2"/>
  <c r="AZ176" i="2" s="1"/>
  <c r="AM175" i="2" l="1"/>
  <c r="AG177" i="2"/>
  <c r="AH177" i="2" s="1"/>
  <c r="AL177" i="2" s="1"/>
  <c r="AH176" i="2"/>
  <c r="AL176" i="2" s="1"/>
  <c r="AM176" i="2" s="1"/>
  <c r="W177" i="2"/>
  <c r="K177" i="2"/>
  <c r="L177" i="2" s="1"/>
  <c r="BB176" i="2"/>
  <c r="BC176" i="2"/>
  <c r="BE176" i="2"/>
  <c r="BF176" i="2"/>
  <c r="AY177" i="2"/>
  <c r="BA177" i="2"/>
  <c r="AX177" i="2"/>
  <c r="AZ177" i="2" s="1"/>
  <c r="AO177" i="2"/>
  <c r="AP177" i="2"/>
  <c r="BH177" i="2" s="1"/>
  <c r="G180" i="2"/>
  <c r="AJ179" i="2"/>
  <c r="Y179" i="2"/>
  <c r="AB179" i="2" s="1"/>
  <c r="AF179" i="2" s="1"/>
  <c r="O179" i="2"/>
  <c r="R179" i="2" s="1"/>
  <c r="AN179" i="2"/>
  <c r="AD178" i="2"/>
  <c r="AC178" i="2"/>
  <c r="AE178" i="2" s="1"/>
  <c r="AR179" i="2"/>
  <c r="AS178" i="2"/>
  <c r="AT178" i="2" s="1"/>
  <c r="AW178" i="2" s="1"/>
  <c r="AU178" i="2"/>
  <c r="V178" i="2"/>
  <c r="S178" i="2"/>
  <c r="U178" i="2" s="1"/>
  <c r="T178" i="2"/>
  <c r="W178" i="2" l="1"/>
  <c r="AK178" i="2" s="1"/>
  <c r="AG178" i="2"/>
  <c r="BA178" i="2"/>
  <c r="AY178" i="2"/>
  <c r="AX178" i="2"/>
  <c r="AZ178" i="2" s="1"/>
  <c r="AU179" i="2"/>
  <c r="AR180" i="2"/>
  <c r="AS179" i="2"/>
  <c r="AT179" i="2" s="1"/>
  <c r="AW179" i="2" s="1"/>
  <c r="G181" i="2"/>
  <c r="O180" i="2"/>
  <c r="R180" i="2" s="1"/>
  <c r="Y180" i="2"/>
  <c r="AB180" i="2" s="1"/>
  <c r="AF180" i="2" s="1"/>
  <c r="AN180" i="2"/>
  <c r="AJ180" i="2"/>
  <c r="BE177" i="2"/>
  <c r="BF177" i="2"/>
  <c r="BB177" i="2"/>
  <c r="BC177" i="2"/>
  <c r="AK177" i="2"/>
  <c r="AM177" i="2" s="1"/>
  <c r="K178" i="2"/>
  <c r="L178" i="2" s="1"/>
  <c r="T179" i="2"/>
  <c r="V179" i="2"/>
  <c r="S179" i="2"/>
  <c r="U179" i="2" s="1"/>
  <c r="AP178" i="2"/>
  <c r="BH178" i="2" s="1"/>
  <c r="AO178" i="2"/>
  <c r="AC179" i="2"/>
  <c r="AE179" i="2" s="1"/>
  <c r="AD179" i="2"/>
  <c r="AH178" i="2" l="1"/>
  <c r="AL178" i="2" s="1"/>
  <c r="AM178" i="2" s="1"/>
  <c r="W179" i="2"/>
  <c r="AK179" i="2" s="1"/>
  <c r="K179" i="2"/>
  <c r="L179" i="2" s="1"/>
  <c r="AG179" i="2"/>
  <c r="V180" i="2"/>
  <c r="T180" i="2"/>
  <c r="S180" i="2"/>
  <c r="U180" i="2" s="1"/>
  <c r="O181" i="2"/>
  <c r="R181" i="2" s="1"/>
  <c r="AJ181" i="2"/>
  <c r="G182" i="2"/>
  <c r="AN181" i="2"/>
  <c r="Y181" i="2"/>
  <c r="AB181" i="2" s="1"/>
  <c r="AF181" i="2" s="1"/>
  <c r="AY179" i="2"/>
  <c r="BA179" i="2"/>
  <c r="AX179" i="2"/>
  <c r="AZ179" i="2" s="1"/>
  <c r="AR181" i="2"/>
  <c r="AU180" i="2"/>
  <c r="AS180" i="2"/>
  <c r="AT180" i="2" s="1"/>
  <c r="AW180" i="2" s="1"/>
  <c r="AC180" i="2"/>
  <c r="AE180" i="2" s="1"/>
  <c r="AD180" i="2"/>
  <c r="BC178" i="2"/>
  <c r="BB178" i="2"/>
  <c r="AP179" i="2"/>
  <c r="BH179" i="2" s="1"/>
  <c r="AO179" i="2"/>
  <c r="BE178" i="2"/>
  <c r="BF178" i="2"/>
  <c r="AG180" i="2" l="1"/>
  <c r="AH180" i="2" s="1"/>
  <c r="AL180" i="2" s="1"/>
  <c r="AH179" i="2"/>
  <c r="AL179" i="2" s="1"/>
  <c r="AM179" i="2" s="1"/>
  <c r="W180" i="2"/>
  <c r="AK180" i="2" s="1"/>
  <c r="K180" i="2"/>
  <c r="L180" i="2" s="1"/>
  <c r="G183" i="2"/>
  <c r="AJ182" i="2"/>
  <c r="AN182" i="2"/>
  <c r="O182" i="2"/>
  <c r="R182" i="2" s="1"/>
  <c r="Y182" i="2"/>
  <c r="AB182" i="2" s="1"/>
  <c r="AF182" i="2" s="1"/>
  <c r="V181" i="2"/>
  <c r="T181" i="2"/>
  <c r="S181" i="2"/>
  <c r="U181" i="2" s="1"/>
  <c r="AY180" i="2"/>
  <c r="BA180" i="2"/>
  <c r="AX180" i="2"/>
  <c r="AZ180" i="2" s="1"/>
  <c r="AR182" i="2"/>
  <c r="AU181" i="2"/>
  <c r="AS181" i="2"/>
  <c r="AT181" i="2" s="1"/>
  <c r="AW181" i="2" s="1"/>
  <c r="BE179" i="2"/>
  <c r="BF179" i="2"/>
  <c r="BB179" i="2"/>
  <c r="BC179" i="2"/>
  <c r="AD181" i="2"/>
  <c r="AC181" i="2"/>
  <c r="AE181" i="2" s="1"/>
  <c r="AO180" i="2"/>
  <c r="AP180" i="2"/>
  <c r="BH180" i="2" s="1"/>
  <c r="AM180" i="2" l="1"/>
  <c r="W181" i="2"/>
  <c r="K181" i="2"/>
  <c r="L181" i="2" s="1"/>
  <c r="AG181" i="2"/>
  <c r="BE180" i="2"/>
  <c r="BF180" i="2"/>
  <c r="G184" i="2"/>
  <c r="O183" i="2"/>
  <c r="R183" i="2" s="1"/>
  <c r="AN183" i="2"/>
  <c r="Y183" i="2"/>
  <c r="AB183" i="2" s="1"/>
  <c r="AF183" i="2" s="1"/>
  <c r="AJ183" i="2"/>
  <c r="AP181" i="2"/>
  <c r="BH181" i="2" s="1"/>
  <c r="AO181" i="2"/>
  <c r="BA181" i="2"/>
  <c r="AY181" i="2"/>
  <c r="AX181" i="2"/>
  <c r="AZ181" i="2" s="1"/>
  <c r="AD182" i="2"/>
  <c r="AC182" i="2"/>
  <c r="AE182" i="2" s="1"/>
  <c r="AU182" i="2"/>
  <c r="AR183" i="2"/>
  <c r="AS182" i="2"/>
  <c r="AT182" i="2" s="1"/>
  <c r="AW182" i="2" s="1"/>
  <c r="T182" i="2"/>
  <c r="S182" i="2"/>
  <c r="U182" i="2" s="1"/>
  <c r="V182" i="2"/>
  <c r="BC180" i="2"/>
  <c r="BB180" i="2"/>
  <c r="AH181" i="2" l="1"/>
  <c r="AL181" i="2" s="1"/>
  <c r="W182" i="2"/>
  <c r="AG182" i="2"/>
  <c r="AD183" i="2"/>
  <c r="AC183" i="2"/>
  <c r="AE183" i="2" s="1"/>
  <c r="BC181" i="2"/>
  <c r="BB181" i="2"/>
  <c r="BE181" i="2"/>
  <c r="BF181" i="2"/>
  <c r="V183" i="2"/>
  <c r="T183" i="2"/>
  <c r="S183" i="2"/>
  <c r="U183" i="2" s="1"/>
  <c r="AY182" i="2"/>
  <c r="BA182" i="2"/>
  <c r="AX182" i="2"/>
  <c r="AZ182" i="2" s="1"/>
  <c r="AU183" i="2"/>
  <c r="AS183" i="2"/>
  <c r="AT183" i="2" s="1"/>
  <c r="AW183" i="2" s="1"/>
  <c r="AR184" i="2"/>
  <c r="AP182" i="2"/>
  <c r="BH182" i="2" s="1"/>
  <c r="AO182" i="2"/>
  <c r="AN184" i="2"/>
  <c r="Y184" i="2"/>
  <c r="AB184" i="2" s="1"/>
  <c r="AF184" i="2" s="1"/>
  <c r="AJ184" i="2"/>
  <c r="O184" i="2"/>
  <c r="R184" i="2" s="1"/>
  <c r="G185" i="2"/>
  <c r="AK181" i="2"/>
  <c r="K182" i="2"/>
  <c r="L182" i="2" s="1"/>
  <c r="AM181" i="2" l="1"/>
  <c r="AH182" i="2"/>
  <c r="AL182" i="2" s="1"/>
  <c r="AG183" i="2"/>
  <c r="W183" i="2"/>
  <c r="AC184" i="2"/>
  <c r="AE184" i="2" s="1"/>
  <c r="AD184" i="2"/>
  <c r="V184" i="2"/>
  <c r="T184" i="2"/>
  <c r="S184" i="2"/>
  <c r="U184" i="2" s="1"/>
  <c r="BE182" i="2"/>
  <c r="BF182" i="2"/>
  <c r="BC182" i="2"/>
  <c r="BB182" i="2"/>
  <c r="AO183" i="2"/>
  <c r="AP183" i="2"/>
  <c r="BH183" i="2" s="1"/>
  <c r="AK182" i="2"/>
  <c r="K183" i="2"/>
  <c r="L183" i="2" s="1"/>
  <c r="AU184" i="2"/>
  <c r="AS184" i="2"/>
  <c r="AT184" i="2" s="1"/>
  <c r="AW184" i="2" s="1"/>
  <c r="AR185" i="2"/>
  <c r="AY183" i="2"/>
  <c r="BA183" i="2"/>
  <c r="AX183" i="2"/>
  <c r="AZ183" i="2" s="1"/>
  <c r="G186" i="2"/>
  <c r="O185" i="2"/>
  <c r="R185" i="2" s="1"/>
  <c r="AJ185" i="2"/>
  <c r="AN185" i="2"/>
  <c r="Y185" i="2"/>
  <c r="AB185" i="2" s="1"/>
  <c r="AF185" i="2" s="1"/>
  <c r="AM182" i="2" l="1"/>
  <c r="AH183" i="2"/>
  <c r="AL183" i="2" s="1"/>
  <c r="AG184" i="2"/>
  <c r="W184" i="2"/>
  <c r="S185" i="2"/>
  <c r="U185" i="2" s="1"/>
  <c r="V185" i="2"/>
  <c r="T185" i="2"/>
  <c r="Y186" i="2"/>
  <c r="AB186" i="2" s="1"/>
  <c r="AF186" i="2" s="1"/>
  <c r="AN186" i="2"/>
  <c r="O186" i="2"/>
  <c r="R186" i="2" s="1"/>
  <c r="AJ186" i="2"/>
  <c r="G187" i="2"/>
  <c r="BE183" i="2"/>
  <c r="BF183" i="2"/>
  <c r="AC185" i="2"/>
  <c r="AE185" i="2" s="1"/>
  <c r="AD185" i="2"/>
  <c r="AU185" i="2"/>
  <c r="AR186" i="2"/>
  <c r="AS185" i="2"/>
  <c r="AT185" i="2" s="1"/>
  <c r="AW185" i="2" s="1"/>
  <c r="BA184" i="2"/>
  <c r="AY184" i="2"/>
  <c r="AX184" i="2"/>
  <c r="AZ184" i="2" s="1"/>
  <c r="AO184" i="2"/>
  <c r="AP184" i="2"/>
  <c r="BH184" i="2" s="1"/>
  <c r="BC183" i="2"/>
  <c r="BB183" i="2"/>
  <c r="AK183" i="2"/>
  <c r="K184" i="2"/>
  <c r="L184" i="2" s="1"/>
  <c r="AM183" i="2" l="1"/>
  <c r="AH184" i="2"/>
  <c r="AL184" i="2" s="1"/>
  <c r="W185" i="2"/>
  <c r="AK185" i="2" s="1"/>
  <c r="AG185" i="2"/>
  <c r="V186" i="2"/>
  <c r="S186" i="2"/>
  <c r="U186" i="2" s="1"/>
  <c r="T186" i="2"/>
  <c r="AX185" i="2"/>
  <c r="AZ185" i="2" s="1"/>
  <c r="BA185" i="2"/>
  <c r="AY185" i="2"/>
  <c r="AS186" i="2"/>
  <c r="AT186" i="2" s="1"/>
  <c r="AW186" i="2" s="1"/>
  <c r="AR187" i="2"/>
  <c r="AU186" i="2"/>
  <c r="AC186" i="2"/>
  <c r="AE186" i="2" s="1"/>
  <c r="AD186" i="2"/>
  <c r="BC184" i="2"/>
  <c r="BB184" i="2"/>
  <c r="BE184" i="2"/>
  <c r="BF184" i="2"/>
  <c r="AO185" i="2"/>
  <c r="AP185" i="2"/>
  <c r="BH185" i="2" s="1"/>
  <c r="AK184" i="2"/>
  <c r="K185" i="2"/>
  <c r="L185" i="2" s="1"/>
  <c r="AJ187" i="2"/>
  <c r="Y187" i="2"/>
  <c r="AB187" i="2" s="1"/>
  <c r="AF187" i="2" s="1"/>
  <c r="O187" i="2"/>
  <c r="R187" i="2" s="1"/>
  <c r="AN187" i="2"/>
  <c r="G188" i="2"/>
  <c r="AM184" i="2" l="1"/>
  <c r="K186" i="2"/>
  <c r="L186" i="2" s="1"/>
  <c r="AH185" i="2"/>
  <c r="AL185" i="2" s="1"/>
  <c r="AM185" i="2" s="1"/>
  <c r="W186" i="2"/>
  <c r="AK186" i="2" s="1"/>
  <c r="AG186" i="2"/>
  <c r="AR188" i="2"/>
  <c r="AU187" i="2"/>
  <c r="AS187" i="2"/>
  <c r="AT187" i="2" s="1"/>
  <c r="AW187" i="2" s="1"/>
  <c r="AY186" i="2"/>
  <c r="AX186" i="2"/>
  <c r="AZ186" i="2" s="1"/>
  <c r="BA186" i="2"/>
  <c r="G189" i="2"/>
  <c r="O188" i="2"/>
  <c r="R188" i="2" s="1"/>
  <c r="Y188" i="2"/>
  <c r="AB188" i="2" s="1"/>
  <c r="AF188" i="2" s="1"/>
  <c r="AN188" i="2"/>
  <c r="AJ188" i="2"/>
  <c r="BE185" i="2"/>
  <c r="BF185" i="2"/>
  <c r="BB185" i="2"/>
  <c r="BC185" i="2"/>
  <c r="AD187" i="2"/>
  <c r="AC187" i="2"/>
  <c r="AE187" i="2" s="1"/>
  <c r="V187" i="2"/>
  <c r="S187" i="2"/>
  <c r="U187" i="2" s="1"/>
  <c r="T187" i="2"/>
  <c r="AP186" i="2"/>
  <c r="BH186" i="2" s="1"/>
  <c r="AO186" i="2"/>
  <c r="AH186" i="2" l="1"/>
  <c r="AL186" i="2" s="1"/>
  <c r="AM186" i="2" s="1"/>
  <c r="W187" i="2"/>
  <c r="K187" i="2"/>
  <c r="L187" i="2" s="1"/>
  <c r="AG187" i="2"/>
  <c r="AU188" i="2"/>
  <c r="AS188" i="2"/>
  <c r="AT188" i="2" s="1"/>
  <c r="AW188" i="2" s="1"/>
  <c r="AR189" i="2"/>
  <c r="V188" i="2"/>
  <c r="T188" i="2"/>
  <c r="S188" i="2"/>
  <c r="U188" i="2" s="1"/>
  <c r="Y189" i="2"/>
  <c r="AB189" i="2" s="1"/>
  <c r="AF189" i="2" s="1"/>
  <c r="AN189" i="2"/>
  <c r="O189" i="2"/>
  <c r="R189" i="2" s="1"/>
  <c r="G190" i="2"/>
  <c r="AJ189" i="2"/>
  <c r="BE186" i="2"/>
  <c r="BF186" i="2"/>
  <c r="BC186" i="2"/>
  <c r="BB186" i="2"/>
  <c r="AY187" i="2"/>
  <c r="BA187" i="2"/>
  <c r="AX187" i="2"/>
  <c r="AZ187" i="2" s="1"/>
  <c r="AO187" i="2"/>
  <c r="AP187" i="2"/>
  <c r="BH187" i="2" s="1"/>
  <c r="AD188" i="2"/>
  <c r="AC188" i="2"/>
  <c r="AE188" i="2" s="1"/>
  <c r="AH187" i="2" l="1"/>
  <c r="AL187" i="2" s="1"/>
  <c r="W188" i="2"/>
  <c r="AG188" i="2"/>
  <c r="AU189" i="2"/>
  <c r="AS189" i="2"/>
  <c r="AT189" i="2" s="1"/>
  <c r="AW189" i="2" s="1"/>
  <c r="AR190" i="2"/>
  <c r="AJ190" i="2"/>
  <c r="AN190" i="2"/>
  <c r="O190" i="2"/>
  <c r="R190" i="2" s="1"/>
  <c r="Y190" i="2"/>
  <c r="AB190" i="2" s="1"/>
  <c r="AF190" i="2" s="1"/>
  <c r="G191" i="2"/>
  <c r="BE187" i="2"/>
  <c r="BF187" i="2"/>
  <c r="BC187" i="2"/>
  <c r="BB187" i="2"/>
  <c r="AC189" i="2"/>
  <c r="AE189" i="2" s="1"/>
  <c r="AD189" i="2"/>
  <c r="AO188" i="2"/>
  <c r="AP188" i="2"/>
  <c r="BH188" i="2" s="1"/>
  <c r="AX188" i="2"/>
  <c r="AZ188" i="2" s="1"/>
  <c r="BA188" i="2"/>
  <c r="AY188" i="2"/>
  <c r="AK187" i="2"/>
  <c r="K188" i="2"/>
  <c r="L188" i="2" s="1"/>
  <c r="V189" i="2"/>
  <c r="S189" i="2"/>
  <c r="U189" i="2" s="1"/>
  <c r="T189" i="2"/>
  <c r="AM187" i="2" l="1"/>
  <c r="W189" i="2"/>
  <c r="AK189" i="2" s="1"/>
  <c r="AH188" i="2"/>
  <c r="AL188" i="2" s="1"/>
  <c r="AG189" i="2"/>
  <c r="AD190" i="2"/>
  <c r="AC190" i="2"/>
  <c r="AE190" i="2" s="1"/>
  <c r="AK188" i="2"/>
  <c r="K189" i="2"/>
  <c r="L189" i="2" s="1"/>
  <c r="AO189" i="2"/>
  <c r="AP189" i="2"/>
  <c r="BH189" i="2" s="1"/>
  <c r="AR191" i="2"/>
  <c r="AU190" i="2"/>
  <c r="AS190" i="2"/>
  <c r="AT190" i="2" s="1"/>
  <c r="AW190" i="2" s="1"/>
  <c r="T190" i="2"/>
  <c r="S190" i="2"/>
  <c r="U190" i="2" s="1"/>
  <c r="V190" i="2"/>
  <c r="AY189" i="2"/>
  <c r="BA189" i="2"/>
  <c r="AX189" i="2"/>
  <c r="AZ189" i="2" s="1"/>
  <c r="BB188" i="2"/>
  <c r="BC188" i="2"/>
  <c r="BE188" i="2"/>
  <c r="BF188" i="2"/>
  <c r="G192" i="2"/>
  <c r="Y191" i="2"/>
  <c r="AB191" i="2" s="1"/>
  <c r="AF191" i="2" s="1"/>
  <c r="AN191" i="2"/>
  <c r="AJ191" i="2"/>
  <c r="O191" i="2"/>
  <c r="R191" i="2" s="1"/>
  <c r="AM188" i="2" l="1"/>
  <c r="AG190" i="2"/>
  <c r="AH190" i="2" s="1"/>
  <c r="AL190" i="2" s="1"/>
  <c r="AH189" i="2"/>
  <c r="AL189" i="2" s="1"/>
  <c r="AM189" i="2" s="1"/>
  <c r="W190" i="2"/>
  <c r="AK190" i="2" s="1"/>
  <c r="K190" i="2"/>
  <c r="L190" i="2" s="1"/>
  <c r="AX190" i="2"/>
  <c r="AZ190" i="2" s="1"/>
  <c r="BA190" i="2"/>
  <c r="AY190" i="2"/>
  <c r="BE189" i="2"/>
  <c r="BF189" i="2"/>
  <c r="AU191" i="2"/>
  <c r="AS191" i="2"/>
  <c r="AT191" i="2" s="1"/>
  <c r="AW191" i="2" s="1"/>
  <c r="AR192" i="2"/>
  <c r="BC189" i="2"/>
  <c r="BB189" i="2"/>
  <c r="AO190" i="2"/>
  <c r="AP190" i="2"/>
  <c r="BH190" i="2" s="1"/>
  <c r="AN192" i="2"/>
  <c r="AJ192" i="2"/>
  <c r="G193" i="2"/>
  <c r="O192" i="2"/>
  <c r="R192" i="2" s="1"/>
  <c r="Y192" i="2"/>
  <c r="AB192" i="2" s="1"/>
  <c r="AF192" i="2" s="1"/>
  <c r="V191" i="2"/>
  <c r="S191" i="2"/>
  <c r="U191" i="2" s="1"/>
  <c r="T191" i="2"/>
  <c r="AD191" i="2"/>
  <c r="AC191" i="2"/>
  <c r="AE191" i="2" s="1"/>
  <c r="AM190" i="2" l="1"/>
  <c r="K191" i="2"/>
  <c r="L191" i="2" s="1"/>
  <c r="W191" i="2"/>
  <c r="AK191" i="2" s="1"/>
  <c r="AG191" i="2"/>
  <c r="V192" i="2"/>
  <c r="S192" i="2"/>
  <c r="U192" i="2" s="1"/>
  <c r="T192" i="2"/>
  <c r="AD192" i="2"/>
  <c r="AC192" i="2"/>
  <c r="AE192" i="2" s="1"/>
  <c r="BC190" i="2"/>
  <c r="BB190" i="2"/>
  <c r="AU192" i="2"/>
  <c r="AS192" i="2"/>
  <c r="AT192" i="2" s="1"/>
  <c r="AW192" i="2" s="1"/>
  <c r="AR193" i="2"/>
  <c r="BA191" i="2"/>
  <c r="AY191" i="2"/>
  <c r="AX191" i="2"/>
  <c r="AZ191" i="2" s="1"/>
  <c r="O193" i="2"/>
  <c r="R193" i="2" s="1"/>
  <c r="AJ193" i="2"/>
  <c r="G194" i="2"/>
  <c r="Y193" i="2"/>
  <c r="AB193" i="2" s="1"/>
  <c r="AF193" i="2" s="1"/>
  <c r="AN193" i="2"/>
  <c r="BE190" i="2"/>
  <c r="BF190" i="2"/>
  <c r="AO191" i="2"/>
  <c r="AP191" i="2"/>
  <c r="BH191" i="2" s="1"/>
  <c r="AG192" i="2" l="1"/>
  <c r="AH192" i="2" s="1"/>
  <c r="AL192" i="2" s="1"/>
  <c r="AH191" i="2"/>
  <c r="AL191" i="2" s="1"/>
  <c r="AM191" i="2" s="1"/>
  <c r="W192" i="2"/>
  <c r="AK192" i="2" s="1"/>
  <c r="K192" i="2"/>
  <c r="L192" i="2" s="1"/>
  <c r="AY192" i="2"/>
  <c r="BA192" i="2"/>
  <c r="AX192" i="2"/>
  <c r="AZ192" i="2" s="1"/>
  <c r="T193" i="2"/>
  <c r="S193" i="2"/>
  <c r="U193" i="2" s="1"/>
  <c r="V193" i="2"/>
  <c r="AU193" i="2"/>
  <c r="AS193" i="2"/>
  <c r="AT193" i="2" s="1"/>
  <c r="AW193" i="2" s="1"/>
  <c r="AR194" i="2"/>
  <c r="AD193" i="2"/>
  <c r="AC193" i="2"/>
  <c r="AE193" i="2" s="1"/>
  <c r="G195" i="2"/>
  <c r="Y194" i="2"/>
  <c r="AB194" i="2" s="1"/>
  <c r="AF194" i="2" s="1"/>
  <c r="AN194" i="2"/>
  <c r="AJ194" i="2"/>
  <c r="O194" i="2"/>
  <c r="R194" i="2" s="1"/>
  <c r="BC191" i="2"/>
  <c r="BB191" i="2"/>
  <c r="BE191" i="2"/>
  <c r="BF191" i="2"/>
  <c r="AP192" i="2"/>
  <c r="BH192" i="2" s="1"/>
  <c r="AO192" i="2"/>
  <c r="AM192" i="2" l="1"/>
  <c r="K193" i="2"/>
  <c r="L193" i="2" s="1"/>
  <c r="W193" i="2"/>
  <c r="AG193" i="2"/>
  <c r="AU194" i="2"/>
  <c r="AS194" i="2"/>
  <c r="AT194" i="2" s="1"/>
  <c r="AW194" i="2" s="1"/>
  <c r="AR195" i="2"/>
  <c r="BA193" i="2"/>
  <c r="AY193" i="2"/>
  <c r="AX193" i="2"/>
  <c r="AZ193" i="2" s="1"/>
  <c r="AD194" i="2"/>
  <c r="AC194" i="2"/>
  <c r="AE194" i="2" s="1"/>
  <c r="BE192" i="2"/>
  <c r="BF192" i="2"/>
  <c r="V194" i="2"/>
  <c r="T194" i="2"/>
  <c r="S194" i="2"/>
  <c r="U194" i="2" s="1"/>
  <c r="AO193" i="2"/>
  <c r="AP193" i="2"/>
  <c r="BH193" i="2" s="1"/>
  <c r="AJ195" i="2"/>
  <c r="O195" i="2"/>
  <c r="R195" i="2" s="1"/>
  <c r="AN195" i="2"/>
  <c r="G196" i="2"/>
  <c r="Y195" i="2"/>
  <c r="AB195" i="2" s="1"/>
  <c r="AF195" i="2" s="1"/>
  <c r="BB192" i="2"/>
  <c r="BC192" i="2"/>
  <c r="AG194" i="2" l="1"/>
  <c r="AH194" i="2" s="1"/>
  <c r="AL194" i="2" s="1"/>
  <c r="AH193" i="2"/>
  <c r="AL193" i="2" s="1"/>
  <c r="W194" i="2"/>
  <c r="BA194" i="2"/>
  <c r="AY194" i="2"/>
  <c r="AX194" i="2"/>
  <c r="AZ194" i="2" s="1"/>
  <c r="AK193" i="2"/>
  <c r="K194" i="2"/>
  <c r="L194" i="2" s="1"/>
  <c r="V195" i="2"/>
  <c r="T195" i="2"/>
  <c r="S195" i="2"/>
  <c r="U195" i="2" s="1"/>
  <c r="BC193" i="2"/>
  <c r="BB193" i="2"/>
  <c r="BE193" i="2"/>
  <c r="BF193" i="2"/>
  <c r="AR196" i="2"/>
  <c r="AS195" i="2"/>
  <c r="AT195" i="2" s="1"/>
  <c r="AW195" i="2" s="1"/>
  <c r="AU195" i="2"/>
  <c r="AC195" i="2"/>
  <c r="AE195" i="2" s="1"/>
  <c r="AD195" i="2"/>
  <c r="O196" i="2"/>
  <c r="R196" i="2" s="1"/>
  <c r="AJ196" i="2"/>
  <c r="AN196" i="2"/>
  <c r="Y196" i="2"/>
  <c r="AB196" i="2" s="1"/>
  <c r="AF196" i="2" s="1"/>
  <c r="G197" i="2"/>
  <c r="AP194" i="2"/>
  <c r="BH194" i="2" s="1"/>
  <c r="AO194" i="2"/>
  <c r="AM193" i="2" l="1"/>
  <c r="AG195" i="2"/>
  <c r="AH195" i="2" s="1"/>
  <c r="AL195" i="2" s="1"/>
  <c r="W195" i="2"/>
  <c r="BE194" i="2"/>
  <c r="BF194" i="2"/>
  <c r="V196" i="2"/>
  <c r="S196" i="2"/>
  <c r="U196" i="2" s="1"/>
  <c r="T196" i="2"/>
  <c r="AO195" i="2"/>
  <c r="AP195" i="2"/>
  <c r="BH195" i="2" s="1"/>
  <c r="AK194" i="2"/>
  <c r="AM194" i="2" s="1"/>
  <c r="K195" i="2"/>
  <c r="L195" i="2" s="1"/>
  <c r="AJ197" i="2"/>
  <c r="G198" i="2"/>
  <c r="Y197" i="2"/>
  <c r="AB197" i="2" s="1"/>
  <c r="AF197" i="2" s="1"/>
  <c r="AN197" i="2"/>
  <c r="O197" i="2"/>
  <c r="R197" i="2" s="1"/>
  <c r="AY195" i="2"/>
  <c r="AX195" i="2"/>
  <c r="AZ195" i="2" s="1"/>
  <c r="BA195" i="2"/>
  <c r="AD196" i="2"/>
  <c r="AC196" i="2"/>
  <c r="AE196" i="2" s="1"/>
  <c r="AU196" i="2"/>
  <c r="AS196" i="2"/>
  <c r="AT196" i="2" s="1"/>
  <c r="AW196" i="2" s="1"/>
  <c r="AR197" i="2"/>
  <c r="BC194" i="2"/>
  <c r="BB194" i="2"/>
  <c r="W196" i="2" l="1"/>
  <c r="AK196" i="2" s="1"/>
  <c r="AG196" i="2"/>
  <c r="AP196" i="2"/>
  <c r="BH196" i="2" s="1"/>
  <c r="AO196" i="2"/>
  <c r="AN198" i="2"/>
  <c r="Y198" i="2"/>
  <c r="AB198" i="2" s="1"/>
  <c r="AF198" i="2" s="1"/>
  <c r="AJ198" i="2"/>
  <c r="G199" i="2"/>
  <c r="O198" i="2"/>
  <c r="R198" i="2" s="1"/>
  <c r="BC195" i="2"/>
  <c r="BB195" i="2"/>
  <c r="T197" i="2"/>
  <c r="S197" i="2"/>
  <c r="U197" i="2" s="1"/>
  <c r="V197" i="2"/>
  <c r="AK195" i="2"/>
  <c r="AM195" i="2" s="1"/>
  <c r="K196" i="2"/>
  <c r="L196" i="2" s="1"/>
  <c r="BE195" i="2"/>
  <c r="BF195" i="2"/>
  <c r="AU197" i="2"/>
  <c r="AR198" i="2"/>
  <c r="AS197" i="2"/>
  <c r="AT197" i="2" s="1"/>
  <c r="AW197" i="2" s="1"/>
  <c r="AX196" i="2"/>
  <c r="AZ196" i="2" s="1"/>
  <c r="BA196" i="2"/>
  <c r="AY196" i="2"/>
  <c r="AD197" i="2"/>
  <c r="AC197" i="2"/>
  <c r="AE197" i="2" s="1"/>
  <c r="W197" i="2" l="1"/>
  <c r="AK197" i="2" s="1"/>
  <c r="AH196" i="2"/>
  <c r="AL196" i="2" s="1"/>
  <c r="AM196" i="2" s="1"/>
  <c r="K197" i="2"/>
  <c r="L197" i="2" s="1"/>
  <c r="AG197" i="2"/>
  <c r="BE196" i="2"/>
  <c r="BF196" i="2"/>
  <c r="AX197" i="2"/>
  <c r="AZ197" i="2" s="1"/>
  <c r="AY197" i="2"/>
  <c r="BA197" i="2"/>
  <c r="AU198" i="2"/>
  <c r="AR199" i="2"/>
  <c r="AS198" i="2"/>
  <c r="AT198" i="2" s="1"/>
  <c r="AW198" i="2" s="1"/>
  <c r="V198" i="2"/>
  <c r="T198" i="2"/>
  <c r="S198" i="2"/>
  <c r="U198" i="2" s="1"/>
  <c r="AJ199" i="2"/>
  <c r="AN199" i="2"/>
  <c r="O199" i="2"/>
  <c r="R199" i="2" s="1"/>
  <c r="Y199" i="2"/>
  <c r="AB199" i="2" s="1"/>
  <c r="AF199" i="2" s="1"/>
  <c r="G200" i="2"/>
  <c r="AD198" i="2"/>
  <c r="AC198" i="2"/>
  <c r="AE198" i="2" s="1"/>
  <c r="AP197" i="2"/>
  <c r="BH197" i="2" s="1"/>
  <c r="AO197" i="2"/>
  <c r="BC196" i="2"/>
  <c r="BB196" i="2"/>
  <c r="AH197" i="2" l="1"/>
  <c r="AL197" i="2" s="1"/>
  <c r="AM197" i="2" s="1"/>
  <c r="W198" i="2"/>
  <c r="K198" i="2"/>
  <c r="L198" i="2" s="1"/>
  <c r="AG198" i="2"/>
  <c r="AJ200" i="2"/>
  <c r="G201" i="2"/>
  <c r="O200" i="2"/>
  <c r="R200" i="2" s="1"/>
  <c r="Y200" i="2"/>
  <c r="AB200" i="2" s="1"/>
  <c r="AF200" i="2" s="1"/>
  <c r="AN200" i="2"/>
  <c r="AO198" i="2"/>
  <c r="AP198" i="2"/>
  <c r="BH198" i="2" s="1"/>
  <c r="BA198" i="2"/>
  <c r="AY198" i="2"/>
  <c r="AX198" i="2"/>
  <c r="AZ198" i="2" s="1"/>
  <c r="AD199" i="2"/>
  <c r="AC199" i="2"/>
  <c r="AE199" i="2" s="1"/>
  <c r="T199" i="2"/>
  <c r="S199" i="2"/>
  <c r="U199" i="2" s="1"/>
  <c r="V199" i="2"/>
  <c r="AS199" i="2"/>
  <c r="AT199" i="2" s="1"/>
  <c r="AW199" i="2" s="1"/>
  <c r="AU199" i="2"/>
  <c r="AR200" i="2"/>
  <c r="BE197" i="2"/>
  <c r="BF197" i="2"/>
  <c r="BB197" i="2"/>
  <c r="BC197" i="2"/>
  <c r="AH198" i="2" l="1"/>
  <c r="AL198" i="2" s="1"/>
  <c r="W199" i="2"/>
  <c r="AG199" i="2"/>
  <c r="BA199" i="2"/>
  <c r="AY199" i="2"/>
  <c r="AX199" i="2"/>
  <c r="AZ199" i="2" s="1"/>
  <c r="AC200" i="2"/>
  <c r="AE200" i="2" s="1"/>
  <c r="AD200" i="2"/>
  <c r="AO199" i="2"/>
  <c r="AP199" i="2"/>
  <c r="BH199" i="2" s="1"/>
  <c r="T200" i="2"/>
  <c r="V200" i="2"/>
  <c r="S200" i="2"/>
  <c r="U200" i="2" s="1"/>
  <c r="BB198" i="2"/>
  <c r="BC198" i="2"/>
  <c r="AN201" i="2"/>
  <c r="Y201" i="2"/>
  <c r="AB201" i="2" s="1"/>
  <c r="AF201" i="2" s="1"/>
  <c r="G202" i="2"/>
  <c r="O201" i="2"/>
  <c r="R201" i="2" s="1"/>
  <c r="AJ201" i="2"/>
  <c r="BE198" i="2"/>
  <c r="BF198" i="2"/>
  <c r="AU200" i="2"/>
  <c r="AR201" i="2"/>
  <c r="AS200" i="2"/>
  <c r="AT200" i="2" s="1"/>
  <c r="AW200" i="2" s="1"/>
  <c r="AK198" i="2"/>
  <c r="K199" i="2"/>
  <c r="L199" i="2" s="1"/>
  <c r="AM198" i="2" l="1"/>
  <c r="AG200" i="2"/>
  <c r="AH200" i="2" s="1"/>
  <c r="AL200" i="2" s="1"/>
  <c r="AH199" i="2"/>
  <c r="AL199" i="2" s="1"/>
  <c r="W200" i="2"/>
  <c r="AO200" i="2"/>
  <c r="AP200" i="2"/>
  <c r="BH200" i="2" s="1"/>
  <c r="AK199" i="2"/>
  <c r="K200" i="2"/>
  <c r="L200" i="2" s="1"/>
  <c r="V201" i="2"/>
  <c r="T201" i="2"/>
  <c r="S201" i="2"/>
  <c r="U201" i="2" s="1"/>
  <c r="AJ202" i="2"/>
  <c r="G203" i="2"/>
  <c r="O202" i="2"/>
  <c r="R202" i="2" s="1"/>
  <c r="AN202" i="2"/>
  <c r="Y202" i="2"/>
  <c r="AB202" i="2" s="1"/>
  <c r="AF202" i="2" s="1"/>
  <c r="AX200" i="2"/>
  <c r="AZ200" i="2" s="1"/>
  <c r="AY200" i="2"/>
  <c r="BA200" i="2"/>
  <c r="AD201" i="2"/>
  <c r="AC201" i="2"/>
  <c r="AE201" i="2" s="1"/>
  <c r="AS201" i="2"/>
  <c r="AT201" i="2" s="1"/>
  <c r="AW201" i="2" s="1"/>
  <c r="AR202" i="2"/>
  <c r="AU201" i="2"/>
  <c r="BC199" i="2"/>
  <c r="BB199" i="2"/>
  <c r="BE199" i="2"/>
  <c r="BF199" i="2"/>
  <c r="AM199" i="2" l="1"/>
  <c r="W201" i="2"/>
  <c r="AG201" i="2"/>
  <c r="BC200" i="2"/>
  <c r="BB200" i="2"/>
  <c r="AD202" i="2"/>
  <c r="AC202" i="2"/>
  <c r="AE202" i="2" s="1"/>
  <c r="AK200" i="2"/>
  <c r="AM200" i="2" s="1"/>
  <c r="K201" i="2"/>
  <c r="L201" i="2" s="1"/>
  <c r="BA201" i="2"/>
  <c r="AY201" i="2"/>
  <c r="AX201" i="2"/>
  <c r="AZ201" i="2" s="1"/>
  <c r="BE200" i="2"/>
  <c r="BF200" i="2"/>
  <c r="AO201" i="2"/>
  <c r="AP201" i="2"/>
  <c r="BH201" i="2" s="1"/>
  <c r="V202" i="2"/>
  <c r="S202" i="2"/>
  <c r="U202" i="2" s="1"/>
  <c r="T202" i="2"/>
  <c r="AS202" i="2"/>
  <c r="AT202" i="2" s="1"/>
  <c r="AW202" i="2" s="1"/>
  <c r="AU202" i="2"/>
  <c r="AR203" i="2"/>
  <c r="AJ203" i="2"/>
  <c r="G204" i="2"/>
  <c r="AN203" i="2"/>
  <c r="O203" i="2"/>
  <c r="R203" i="2" s="1"/>
  <c r="Y203" i="2"/>
  <c r="AB203" i="2" s="1"/>
  <c r="AF203" i="2" s="1"/>
  <c r="AH201" i="2" l="1"/>
  <c r="AL201" i="2" s="1"/>
  <c r="W202" i="2"/>
  <c r="AK202" i="2" s="1"/>
  <c r="AG202" i="2"/>
  <c r="AK201" i="2"/>
  <c r="K202" i="2"/>
  <c r="L202" i="2" s="1"/>
  <c r="O204" i="2"/>
  <c r="R204" i="2" s="1"/>
  <c r="AN204" i="2"/>
  <c r="AJ204" i="2"/>
  <c r="G205" i="2"/>
  <c r="Y204" i="2"/>
  <c r="AB204" i="2" s="1"/>
  <c r="AF204" i="2" s="1"/>
  <c r="AR204" i="2"/>
  <c r="AU203" i="2"/>
  <c r="AS203" i="2"/>
  <c r="AT203" i="2" s="1"/>
  <c r="AW203" i="2" s="1"/>
  <c r="AO202" i="2"/>
  <c r="AP202" i="2"/>
  <c r="BH202" i="2" s="1"/>
  <c r="BB201" i="2"/>
  <c r="BC201" i="2"/>
  <c r="AD203" i="2"/>
  <c r="AC203" i="2"/>
  <c r="AE203" i="2" s="1"/>
  <c r="AY202" i="2"/>
  <c r="AX202" i="2"/>
  <c r="AZ202" i="2" s="1"/>
  <c r="BA202" i="2"/>
  <c r="BE201" i="2"/>
  <c r="BF201" i="2"/>
  <c r="T203" i="2"/>
  <c r="S203" i="2"/>
  <c r="U203" i="2" s="1"/>
  <c r="V203" i="2"/>
  <c r="AM201" i="2" l="1"/>
  <c r="AH202" i="2"/>
  <c r="AL202" i="2" s="1"/>
  <c r="AM202" i="2" s="1"/>
  <c r="W203" i="2"/>
  <c r="K203" i="2"/>
  <c r="L203" i="2" s="1"/>
  <c r="AG203" i="2"/>
  <c r="AS204" i="2"/>
  <c r="AT204" i="2" s="1"/>
  <c r="AW204" i="2" s="1"/>
  <c r="AU204" i="2"/>
  <c r="AR205" i="2"/>
  <c r="AX203" i="2"/>
  <c r="AZ203" i="2" s="1"/>
  <c r="AY203" i="2"/>
  <c r="BA203" i="2"/>
  <c r="BE202" i="2"/>
  <c r="BF202" i="2"/>
  <c r="AD204" i="2"/>
  <c r="AC204" i="2"/>
  <c r="AE204" i="2" s="1"/>
  <c r="BC202" i="2"/>
  <c r="BB202" i="2"/>
  <c r="Y205" i="2"/>
  <c r="AB205" i="2" s="1"/>
  <c r="AF205" i="2" s="1"/>
  <c r="G206" i="2"/>
  <c r="AJ205" i="2"/>
  <c r="O205" i="2"/>
  <c r="R205" i="2" s="1"/>
  <c r="AN205" i="2"/>
  <c r="AO203" i="2"/>
  <c r="AP203" i="2"/>
  <c r="BH203" i="2" s="1"/>
  <c r="V204" i="2"/>
  <c r="S204" i="2"/>
  <c r="U204" i="2" s="1"/>
  <c r="T204" i="2"/>
  <c r="AH203" i="2" l="1"/>
  <c r="AL203" i="2" s="1"/>
  <c r="W204" i="2"/>
  <c r="AK204" i="2" s="1"/>
  <c r="AG204" i="2"/>
  <c r="BE203" i="2"/>
  <c r="BF203" i="2"/>
  <c r="G207" i="2"/>
  <c r="O206" i="2"/>
  <c r="R206" i="2" s="1"/>
  <c r="Y206" i="2"/>
  <c r="AB206" i="2" s="1"/>
  <c r="AF206" i="2" s="1"/>
  <c r="AN206" i="2"/>
  <c r="AJ206" i="2"/>
  <c r="AK203" i="2"/>
  <c r="K204" i="2"/>
  <c r="L204" i="2" s="1"/>
  <c r="AS205" i="2"/>
  <c r="AT205" i="2" s="1"/>
  <c r="AW205" i="2" s="1"/>
  <c r="AR206" i="2"/>
  <c r="AU205" i="2"/>
  <c r="S205" i="2"/>
  <c r="U205" i="2" s="1"/>
  <c r="V205" i="2"/>
  <c r="T205" i="2"/>
  <c r="BC203" i="2"/>
  <c r="BB203" i="2"/>
  <c r="AP204" i="2"/>
  <c r="BH204" i="2" s="1"/>
  <c r="AO204" i="2"/>
  <c r="AC205" i="2"/>
  <c r="AE205" i="2" s="1"/>
  <c r="AD205" i="2"/>
  <c r="BA204" i="2"/>
  <c r="AY204" i="2"/>
  <c r="AX204" i="2"/>
  <c r="AZ204" i="2" s="1"/>
  <c r="AM203" i="2" l="1"/>
  <c r="AH204" i="2"/>
  <c r="AL204" i="2" s="1"/>
  <c r="AM204" i="2" s="1"/>
  <c r="K205" i="2"/>
  <c r="L205" i="2" s="1"/>
  <c r="W205" i="2"/>
  <c r="AG205" i="2"/>
  <c r="AO205" i="2"/>
  <c r="AP205" i="2"/>
  <c r="BH205" i="2" s="1"/>
  <c r="AC206" i="2"/>
  <c r="AE206" i="2" s="1"/>
  <c r="AD206" i="2"/>
  <c r="T206" i="2"/>
  <c r="V206" i="2"/>
  <c r="S206" i="2"/>
  <c r="U206" i="2" s="1"/>
  <c r="BB204" i="2"/>
  <c r="BC204" i="2"/>
  <c r="AR207" i="2"/>
  <c r="AS206" i="2"/>
  <c r="AT206" i="2" s="1"/>
  <c r="AW206" i="2" s="1"/>
  <c r="AU206" i="2"/>
  <c r="O207" i="2"/>
  <c r="R207" i="2" s="1"/>
  <c r="AN207" i="2"/>
  <c r="AJ207" i="2"/>
  <c r="G208" i="2"/>
  <c r="Y207" i="2"/>
  <c r="AB207" i="2" s="1"/>
  <c r="AF207" i="2" s="1"/>
  <c r="BE204" i="2"/>
  <c r="BF204" i="2"/>
  <c r="AY205" i="2"/>
  <c r="BA205" i="2"/>
  <c r="AX205" i="2"/>
  <c r="AZ205" i="2" s="1"/>
  <c r="AG206" i="2" l="1"/>
  <c r="AH206" i="2" s="1"/>
  <c r="AL206" i="2" s="1"/>
  <c r="AH205" i="2"/>
  <c r="AL205" i="2" s="1"/>
  <c r="K206" i="2"/>
  <c r="L206" i="2" s="1"/>
  <c r="AK205" i="2"/>
  <c r="W206" i="2"/>
  <c r="AR208" i="2"/>
  <c r="AU207" i="2"/>
  <c r="AS207" i="2"/>
  <c r="AT207" i="2" s="1"/>
  <c r="AW207" i="2" s="1"/>
  <c r="O208" i="2"/>
  <c r="R208" i="2" s="1"/>
  <c r="G209" i="2"/>
  <c r="Y208" i="2"/>
  <c r="AB208" i="2" s="1"/>
  <c r="AF208" i="2" s="1"/>
  <c r="AN208" i="2"/>
  <c r="AJ208" i="2"/>
  <c r="AP206" i="2"/>
  <c r="BH206" i="2" s="1"/>
  <c r="AO206" i="2"/>
  <c r="BE205" i="2"/>
  <c r="BF205" i="2"/>
  <c r="AD207" i="2"/>
  <c r="AC207" i="2"/>
  <c r="AE207" i="2" s="1"/>
  <c r="BC205" i="2"/>
  <c r="BB205" i="2"/>
  <c r="V207" i="2"/>
  <c r="T207" i="2"/>
  <c r="S207" i="2"/>
  <c r="U207" i="2" s="1"/>
  <c r="AY206" i="2"/>
  <c r="AX206" i="2"/>
  <c r="AZ206" i="2" s="1"/>
  <c r="BA206" i="2"/>
  <c r="AM205" i="2" l="1"/>
  <c r="AG207" i="2"/>
  <c r="W207" i="2"/>
  <c r="AP207" i="2"/>
  <c r="BH207" i="2" s="1"/>
  <c r="AO207" i="2"/>
  <c r="BE206" i="2"/>
  <c r="BF206" i="2"/>
  <c r="AK206" i="2"/>
  <c r="AM206" i="2" s="1"/>
  <c r="K207" i="2"/>
  <c r="L207" i="2" s="1"/>
  <c r="BA207" i="2"/>
  <c r="AY207" i="2"/>
  <c r="AX207" i="2"/>
  <c r="AZ207" i="2" s="1"/>
  <c r="AC208" i="2"/>
  <c r="AE208" i="2" s="1"/>
  <c r="AD208" i="2"/>
  <c r="Y209" i="2"/>
  <c r="AB209" i="2" s="1"/>
  <c r="AF209" i="2" s="1"/>
  <c r="AJ209" i="2"/>
  <c r="O209" i="2"/>
  <c r="R209" i="2" s="1"/>
  <c r="G210" i="2"/>
  <c r="AN209" i="2"/>
  <c r="S208" i="2"/>
  <c r="U208" i="2" s="1"/>
  <c r="V208" i="2"/>
  <c r="T208" i="2"/>
  <c r="BC206" i="2"/>
  <c r="BB206" i="2"/>
  <c r="AU208" i="2"/>
  <c r="AR209" i="2"/>
  <c r="AS208" i="2"/>
  <c r="AT208" i="2" s="1"/>
  <c r="AW208" i="2" s="1"/>
  <c r="AH207" i="2" l="1"/>
  <c r="AL207" i="2" s="1"/>
  <c r="W208" i="2"/>
  <c r="AK208" i="2" s="1"/>
  <c r="AG208" i="2"/>
  <c r="AP208" i="2"/>
  <c r="BH208" i="2" s="1"/>
  <c r="AO208" i="2"/>
  <c r="BB207" i="2"/>
  <c r="BC207" i="2"/>
  <c r="AY208" i="2"/>
  <c r="BA208" i="2"/>
  <c r="AX208" i="2"/>
  <c r="AZ208" i="2" s="1"/>
  <c r="AR210" i="2"/>
  <c r="AU209" i="2"/>
  <c r="AS209" i="2"/>
  <c r="AT209" i="2" s="1"/>
  <c r="AW209" i="2" s="1"/>
  <c r="O210" i="2"/>
  <c r="R210" i="2" s="1"/>
  <c r="AJ210" i="2"/>
  <c r="AN210" i="2"/>
  <c r="G211" i="2"/>
  <c r="Y210" i="2"/>
  <c r="AB210" i="2" s="1"/>
  <c r="AF210" i="2" s="1"/>
  <c r="V209" i="2"/>
  <c r="S209" i="2"/>
  <c r="U209" i="2" s="1"/>
  <c r="T209" i="2"/>
  <c r="BE207" i="2"/>
  <c r="BF207" i="2"/>
  <c r="AD209" i="2"/>
  <c r="AC209" i="2"/>
  <c r="AE209" i="2" s="1"/>
  <c r="AK207" i="2"/>
  <c r="K208" i="2"/>
  <c r="L208" i="2" s="1"/>
  <c r="AM207" i="2" l="1"/>
  <c r="W209" i="2"/>
  <c r="AK209" i="2" s="1"/>
  <c r="AH208" i="2"/>
  <c r="AL208" i="2" s="1"/>
  <c r="AM208" i="2" s="1"/>
  <c r="K209" i="2"/>
  <c r="L209" i="2" s="1"/>
  <c r="AG209" i="2"/>
  <c r="BA209" i="2"/>
  <c r="AX209" i="2"/>
  <c r="AZ209" i="2" s="1"/>
  <c r="AY209" i="2"/>
  <c r="AR211" i="2"/>
  <c r="AS210" i="2"/>
  <c r="AT210" i="2" s="1"/>
  <c r="AW210" i="2" s="1"/>
  <c r="AU210" i="2"/>
  <c r="BE208" i="2"/>
  <c r="BF208" i="2"/>
  <c r="T210" i="2"/>
  <c r="S210" i="2"/>
  <c r="U210" i="2" s="1"/>
  <c r="V210" i="2"/>
  <c r="AO209" i="2"/>
  <c r="AP209" i="2"/>
  <c r="BH209" i="2" s="1"/>
  <c r="AD210" i="2"/>
  <c r="AC210" i="2"/>
  <c r="AE210" i="2" s="1"/>
  <c r="BB208" i="2"/>
  <c r="BC208" i="2"/>
  <c r="O211" i="2"/>
  <c r="R211" i="2" s="1"/>
  <c r="G212" i="2"/>
  <c r="AN211" i="2"/>
  <c r="AJ211" i="2"/>
  <c r="Y211" i="2"/>
  <c r="AB211" i="2" s="1"/>
  <c r="AF211" i="2" s="1"/>
  <c r="AH209" i="2" l="1"/>
  <c r="AL209" i="2" s="1"/>
  <c r="AM209" i="2" s="1"/>
  <c r="W210" i="2"/>
  <c r="K210" i="2"/>
  <c r="L210" i="2" s="1"/>
  <c r="AG210" i="2"/>
  <c r="AY210" i="2"/>
  <c r="AX210" i="2"/>
  <c r="AZ210" i="2" s="1"/>
  <c r="BA210" i="2"/>
  <c r="AC211" i="2"/>
  <c r="AE211" i="2" s="1"/>
  <c r="AD211" i="2"/>
  <c r="AS211" i="2"/>
  <c r="AT211" i="2" s="1"/>
  <c r="AW211" i="2" s="1"/>
  <c r="AU211" i="2"/>
  <c r="AR212" i="2"/>
  <c r="AJ212" i="2"/>
  <c r="O212" i="2"/>
  <c r="R212" i="2" s="1"/>
  <c r="AN212" i="2"/>
  <c r="G213" i="2"/>
  <c r="Y212" i="2"/>
  <c r="AB212" i="2" s="1"/>
  <c r="AF212" i="2" s="1"/>
  <c r="S211" i="2"/>
  <c r="U211" i="2" s="1"/>
  <c r="V211" i="2"/>
  <c r="T211" i="2"/>
  <c r="W211" i="2" s="1"/>
  <c r="BC209" i="2"/>
  <c r="BB209" i="2"/>
  <c r="AP210" i="2"/>
  <c r="BH210" i="2" s="1"/>
  <c r="AO210" i="2"/>
  <c r="BE209" i="2"/>
  <c r="BF209" i="2"/>
  <c r="AG211" i="2" l="1"/>
  <c r="K212" i="2" s="1"/>
  <c r="L212" i="2" s="1"/>
  <c r="AH210" i="2"/>
  <c r="AL210" i="2" s="1"/>
  <c r="AK211" i="2"/>
  <c r="AO211" i="2"/>
  <c r="AP211" i="2"/>
  <c r="BH211" i="2" s="1"/>
  <c r="AR213" i="2"/>
  <c r="AU212" i="2"/>
  <c r="AS212" i="2"/>
  <c r="AT212" i="2" s="1"/>
  <c r="AW212" i="2" s="1"/>
  <c r="AK210" i="2"/>
  <c r="K211" i="2"/>
  <c r="L211" i="2" s="1"/>
  <c r="AY211" i="2"/>
  <c r="AX211" i="2"/>
  <c r="AZ211" i="2" s="1"/>
  <c r="BA211" i="2"/>
  <c r="AD212" i="2"/>
  <c r="AC212" i="2"/>
  <c r="AE212" i="2" s="1"/>
  <c r="O213" i="2"/>
  <c r="R213" i="2" s="1"/>
  <c r="AJ213" i="2"/>
  <c r="G214" i="2"/>
  <c r="Y213" i="2"/>
  <c r="AB213" i="2" s="1"/>
  <c r="AF213" i="2" s="1"/>
  <c r="AN213" i="2"/>
  <c r="T212" i="2"/>
  <c r="S212" i="2"/>
  <c r="U212" i="2" s="1"/>
  <c r="V212" i="2"/>
  <c r="BE210" i="2"/>
  <c r="BF210" i="2"/>
  <c r="BC210" i="2"/>
  <c r="BB210" i="2"/>
  <c r="AM210" i="2" l="1"/>
  <c r="AH211" i="2"/>
  <c r="AL211" i="2" s="1"/>
  <c r="AM211" i="2" s="1"/>
  <c r="W212" i="2"/>
  <c r="AK212" i="2" s="1"/>
  <c r="AG212" i="2"/>
  <c r="BE211" i="2"/>
  <c r="BF211" i="2"/>
  <c r="AD213" i="2"/>
  <c r="AC213" i="2"/>
  <c r="AE213" i="2" s="1"/>
  <c r="Y214" i="2"/>
  <c r="AB214" i="2" s="1"/>
  <c r="AF214" i="2" s="1"/>
  <c r="G215" i="2"/>
  <c r="AN214" i="2"/>
  <c r="AJ214" i="2"/>
  <c r="O214" i="2"/>
  <c r="R214" i="2" s="1"/>
  <c r="BC211" i="2"/>
  <c r="BB211" i="2"/>
  <c r="BA212" i="2"/>
  <c r="AY212" i="2"/>
  <c r="AX212" i="2"/>
  <c r="AZ212" i="2" s="1"/>
  <c r="AU213" i="2"/>
  <c r="AS213" i="2"/>
  <c r="AT213" i="2" s="1"/>
  <c r="AW213" i="2" s="1"/>
  <c r="AR214" i="2"/>
  <c r="AO212" i="2"/>
  <c r="AP212" i="2"/>
  <c r="BH212" i="2" s="1"/>
  <c r="T213" i="2"/>
  <c r="S213" i="2"/>
  <c r="U213" i="2" s="1"/>
  <c r="V213" i="2"/>
  <c r="AH212" i="2" l="1"/>
  <c r="AL212" i="2" s="1"/>
  <c r="AM212" i="2" s="1"/>
  <c r="W213" i="2"/>
  <c r="AK213" i="2" s="1"/>
  <c r="K213" i="2"/>
  <c r="L213" i="2" s="1"/>
  <c r="AG213" i="2"/>
  <c r="AD214" i="2"/>
  <c r="AC214" i="2"/>
  <c r="AE214" i="2" s="1"/>
  <c r="BB212" i="2"/>
  <c r="BC212" i="2"/>
  <c r="AS214" i="2"/>
  <c r="AT214" i="2" s="1"/>
  <c r="AW214" i="2" s="1"/>
  <c r="AR215" i="2"/>
  <c r="AU214" i="2"/>
  <c r="BA213" i="2"/>
  <c r="AX213" i="2"/>
  <c r="AZ213" i="2" s="1"/>
  <c r="AY213" i="2"/>
  <c r="G216" i="2"/>
  <c r="O215" i="2"/>
  <c r="R215" i="2" s="1"/>
  <c r="Y215" i="2"/>
  <c r="AB215" i="2" s="1"/>
  <c r="AF215" i="2" s="1"/>
  <c r="AN215" i="2"/>
  <c r="AJ215" i="2"/>
  <c r="AP213" i="2"/>
  <c r="BH213" i="2" s="1"/>
  <c r="AO213" i="2"/>
  <c r="BE212" i="2"/>
  <c r="BF212" i="2"/>
  <c r="S214" i="2"/>
  <c r="U214" i="2" s="1"/>
  <c r="V214" i="2"/>
  <c r="T214" i="2"/>
  <c r="AG214" i="2" l="1"/>
  <c r="AH214" i="2" s="1"/>
  <c r="AL214" i="2" s="1"/>
  <c r="W214" i="2"/>
  <c r="AH213" i="2"/>
  <c r="AL213" i="2" s="1"/>
  <c r="AM213" i="2" s="1"/>
  <c r="K214" i="2"/>
  <c r="L214" i="2" s="1"/>
  <c r="BC213" i="2"/>
  <c r="BB213" i="2"/>
  <c r="AR216" i="2"/>
  <c r="AU215" i="2"/>
  <c r="AS215" i="2"/>
  <c r="AT215" i="2" s="1"/>
  <c r="AW215" i="2" s="1"/>
  <c r="BA214" i="2"/>
  <c r="AX214" i="2"/>
  <c r="AZ214" i="2" s="1"/>
  <c r="AY214" i="2"/>
  <c r="BE213" i="2"/>
  <c r="BF213" i="2"/>
  <c r="AC215" i="2"/>
  <c r="AE215" i="2" s="1"/>
  <c r="AD215" i="2"/>
  <c r="AP214" i="2"/>
  <c r="BH214" i="2" s="1"/>
  <c r="AO214" i="2"/>
  <c r="V215" i="2"/>
  <c r="T215" i="2"/>
  <c r="S215" i="2"/>
  <c r="U215" i="2" s="1"/>
  <c r="O216" i="2"/>
  <c r="R216" i="2" s="1"/>
  <c r="AN216" i="2"/>
  <c r="G217" i="2"/>
  <c r="AJ216" i="2"/>
  <c r="Y216" i="2"/>
  <c r="AB216" i="2" s="1"/>
  <c r="AF216" i="2" s="1"/>
  <c r="W215" i="2" l="1"/>
  <c r="AG215" i="2"/>
  <c r="BC214" i="2"/>
  <c r="BB214" i="2"/>
  <c r="BE214" i="2"/>
  <c r="BF214" i="2"/>
  <c r="AK214" i="2"/>
  <c r="AM214" i="2" s="1"/>
  <c r="K215" i="2"/>
  <c r="L215" i="2" s="1"/>
  <c r="T216" i="2"/>
  <c r="S216" i="2"/>
  <c r="U216" i="2" s="1"/>
  <c r="V216" i="2"/>
  <c r="AO215" i="2"/>
  <c r="AP215" i="2"/>
  <c r="BH215" i="2" s="1"/>
  <c r="AY215" i="2"/>
  <c r="AX215" i="2"/>
  <c r="AZ215" i="2" s="1"/>
  <c r="BA215" i="2"/>
  <c r="AC216" i="2"/>
  <c r="AE216" i="2" s="1"/>
  <c r="AD216" i="2"/>
  <c r="AS216" i="2"/>
  <c r="AT216" i="2" s="1"/>
  <c r="AW216" i="2" s="1"/>
  <c r="AR217" i="2"/>
  <c r="AU216" i="2"/>
  <c r="G218" i="2"/>
  <c r="AN217" i="2"/>
  <c r="Y217" i="2"/>
  <c r="AB217" i="2" s="1"/>
  <c r="AF217" i="2" s="1"/>
  <c r="AJ217" i="2"/>
  <c r="O217" i="2"/>
  <c r="R217" i="2" s="1"/>
  <c r="AH215" i="2" l="1"/>
  <c r="AL215" i="2" s="1"/>
  <c r="AG216" i="2"/>
  <c r="W216" i="2"/>
  <c r="AO216" i="2"/>
  <c r="AP216" i="2"/>
  <c r="BH216" i="2" s="1"/>
  <c r="S217" i="2"/>
  <c r="U217" i="2" s="1"/>
  <c r="V217" i="2"/>
  <c r="T217" i="2"/>
  <c r="G219" i="2"/>
  <c r="O218" i="2"/>
  <c r="R218" i="2" s="1"/>
  <c r="Y218" i="2"/>
  <c r="AB218" i="2" s="1"/>
  <c r="AF218" i="2" s="1"/>
  <c r="AN218" i="2"/>
  <c r="AJ218" i="2"/>
  <c r="AR218" i="2"/>
  <c r="AU217" i="2"/>
  <c r="AS217" i="2"/>
  <c r="AT217" i="2" s="1"/>
  <c r="AW217" i="2" s="1"/>
  <c r="AY216" i="2"/>
  <c r="AX216" i="2"/>
  <c r="AZ216" i="2" s="1"/>
  <c r="BA216" i="2"/>
  <c r="AK215" i="2"/>
  <c r="K216" i="2"/>
  <c r="L216" i="2" s="1"/>
  <c r="AC217" i="2"/>
  <c r="AE217" i="2" s="1"/>
  <c r="AD217" i="2"/>
  <c r="BE215" i="2"/>
  <c r="BF215" i="2"/>
  <c r="BC215" i="2"/>
  <c r="BB215" i="2"/>
  <c r="AM215" i="2" l="1"/>
  <c r="AH216" i="2"/>
  <c r="AL216" i="2" s="1"/>
  <c r="W217" i="2"/>
  <c r="AK217" i="2" s="1"/>
  <c r="AG217" i="2"/>
  <c r="AC218" i="2"/>
  <c r="AE218" i="2" s="1"/>
  <c r="AD218" i="2"/>
  <c r="BE216" i="2"/>
  <c r="BF216" i="2"/>
  <c r="S218" i="2"/>
  <c r="U218" i="2" s="1"/>
  <c r="T218" i="2"/>
  <c r="V218" i="2"/>
  <c r="BB216" i="2"/>
  <c r="BC216" i="2"/>
  <c r="O219" i="2"/>
  <c r="R219" i="2" s="1"/>
  <c r="AN219" i="2"/>
  <c r="AJ219" i="2"/>
  <c r="G220" i="2"/>
  <c r="Y219" i="2"/>
  <c r="AB219" i="2" s="1"/>
  <c r="AF219" i="2" s="1"/>
  <c r="AY217" i="2"/>
  <c r="BA217" i="2"/>
  <c r="AX217" i="2"/>
  <c r="AZ217" i="2" s="1"/>
  <c r="AR219" i="2"/>
  <c r="AS218" i="2"/>
  <c r="AT218" i="2" s="1"/>
  <c r="AW218" i="2" s="1"/>
  <c r="AU218" i="2"/>
  <c r="AP217" i="2"/>
  <c r="BH217" i="2" s="1"/>
  <c r="AO217" i="2"/>
  <c r="AK216" i="2"/>
  <c r="K217" i="2"/>
  <c r="L217" i="2" s="1"/>
  <c r="AM216" i="2" l="1"/>
  <c r="AH217" i="2"/>
  <c r="AL217" i="2" s="1"/>
  <c r="AM217" i="2" s="1"/>
  <c r="W218" i="2"/>
  <c r="AK218" i="2" s="1"/>
  <c r="K218" i="2"/>
  <c r="L218" i="2" s="1"/>
  <c r="AG218" i="2"/>
  <c r="AO218" i="2"/>
  <c r="AP218" i="2"/>
  <c r="BH218" i="2" s="1"/>
  <c r="O220" i="2"/>
  <c r="R220" i="2" s="1"/>
  <c r="Y220" i="2"/>
  <c r="AB220" i="2" s="1"/>
  <c r="AF220" i="2" s="1"/>
  <c r="G221" i="2"/>
  <c r="AN220" i="2"/>
  <c r="AJ220" i="2"/>
  <c r="BE217" i="2"/>
  <c r="BF217" i="2"/>
  <c r="BC217" i="2"/>
  <c r="BB217" i="2"/>
  <c r="AC219" i="2"/>
  <c r="AE219" i="2" s="1"/>
  <c r="AD219" i="2"/>
  <c r="V219" i="2"/>
  <c r="T219" i="2"/>
  <c r="S219" i="2"/>
  <c r="U219" i="2" s="1"/>
  <c r="AY218" i="2"/>
  <c r="AX218" i="2"/>
  <c r="AZ218" i="2" s="1"/>
  <c r="BA218" i="2"/>
  <c r="AR220" i="2"/>
  <c r="AS219" i="2"/>
  <c r="AT219" i="2" s="1"/>
  <c r="AW219" i="2" s="1"/>
  <c r="AU219" i="2"/>
  <c r="AG219" i="2" l="1"/>
  <c r="AH219" i="2" s="1"/>
  <c r="AL219" i="2" s="1"/>
  <c r="AH218" i="2"/>
  <c r="AL218" i="2" s="1"/>
  <c r="AM218" i="2" s="1"/>
  <c r="W219" i="2"/>
  <c r="K219" i="2"/>
  <c r="L219" i="2" s="1"/>
  <c r="Y221" i="2"/>
  <c r="AB221" i="2" s="1"/>
  <c r="AF221" i="2" s="1"/>
  <c r="G222" i="2"/>
  <c r="O221" i="2"/>
  <c r="R221" i="2" s="1"/>
  <c r="AN221" i="2"/>
  <c r="AJ221" i="2"/>
  <c r="BA219" i="2"/>
  <c r="AY219" i="2"/>
  <c r="AX219" i="2"/>
  <c r="AZ219" i="2" s="1"/>
  <c r="AC220" i="2"/>
  <c r="AE220" i="2" s="1"/>
  <c r="AD220" i="2"/>
  <c r="BC218" i="2"/>
  <c r="BB218" i="2"/>
  <c r="AO219" i="2"/>
  <c r="AP219" i="2"/>
  <c r="BH219" i="2" s="1"/>
  <c r="AS220" i="2"/>
  <c r="AT220" i="2" s="1"/>
  <c r="AW220" i="2" s="1"/>
  <c r="AU220" i="2"/>
  <c r="AR221" i="2"/>
  <c r="S220" i="2"/>
  <c r="U220" i="2" s="1"/>
  <c r="V220" i="2"/>
  <c r="T220" i="2"/>
  <c r="BE218" i="2"/>
  <c r="BF218" i="2"/>
  <c r="W220" i="2" l="1"/>
  <c r="AK220" i="2" s="1"/>
  <c r="AG220" i="2"/>
  <c r="AR222" i="2"/>
  <c r="AU221" i="2"/>
  <c r="AS221" i="2"/>
  <c r="AT221" i="2" s="1"/>
  <c r="AW221" i="2" s="1"/>
  <c r="AY220" i="2"/>
  <c r="AX220" i="2"/>
  <c r="AZ220" i="2" s="1"/>
  <c r="BA220" i="2"/>
  <c r="AK219" i="2"/>
  <c r="AM219" i="2" s="1"/>
  <c r="K220" i="2"/>
  <c r="L220" i="2" s="1"/>
  <c r="AD221" i="2"/>
  <c r="AC221" i="2"/>
  <c r="AE221" i="2" s="1"/>
  <c r="BB219" i="2"/>
  <c r="BC219" i="2"/>
  <c r="BE219" i="2"/>
  <c r="BF219" i="2"/>
  <c r="T221" i="2"/>
  <c r="V221" i="2"/>
  <c r="S221" i="2"/>
  <c r="U221" i="2" s="1"/>
  <c r="O222" i="2"/>
  <c r="R222" i="2" s="1"/>
  <c r="AJ222" i="2"/>
  <c r="Y222" i="2"/>
  <c r="AB222" i="2" s="1"/>
  <c r="AF222" i="2" s="1"/>
  <c r="G223" i="2"/>
  <c r="AN222" i="2"/>
  <c r="AP220" i="2"/>
  <c r="BH220" i="2" s="1"/>
  <c r="AO220" i="2"/>
  <c r="AH220" i="2" l="1"/>
  <c r="AL220" i="2" s="1"/>
  <c r="AM220" i="2" s="1"/>
  <c r="K221" i="2"/>
  <c r="L221" i="2" s="1"/>
  <c r="AG221" i="2"/>
  <c r="W221" i="2"/>
  <c r="T222" i="2"/>
  <c r="S222" i="2"/>
  <c r="U222" i="2" s="1"/>
  <c r="V222" i="2"/>
  <c r="BC220" i="2"/>
  <c r="BB220" i="2"/>
  <c r="AU222" i="2"/>
  <c r="AR223" i="2"/>
  <c r="AS222" i="2"/>
  <c r="AT222" i="2" s="1"/>
  <c r="AW222" i="2" s="1"/>
  <c r="AC222" i="2"/>
  <c r="AE222" i="2" s="1"/>
  <c r="AD222" i="2"/>
  <c r="BE220" i="2"/>
  <c r="BF220" i="2"/>
  <c r="AP221" i="2"/>
  <c r="BH221" i="2" s="1"/>
  <c r="AO221" i="2"/>
  <c r="BA221" i="2"/>
  <c r="AX221" i="2"/>
  <c r="AZ221" i="2" s="1"/>
  <c r="AY221" i="2"/>
  <c r="O223" i="2"/>
  <c r="R223" i="2" s="1"/>
  <c r="G224" i="2"/>
  <c r="AN223" i="2"/>
  <c r="AJ223" i="2"/>
  <c r="Y223" i="2"/>
  <c r="AB223" i="2" s="1"/>
  <c r="AF223" i="2" s="1"/>
  <c r="AH221" i="2" l="1"/>
  <c r="AL221" i="2" s="1"/>
  <c r="AG222" i="2"/>
  <c r="W222" i="2"/>
  <c r="AS223" i="2"/>
  <c r="AT223" i="2" s="1"/>
  <c r="AW223" i="2" s="1"/>
  <c r="AU223" i="2"/>
  <c r="AR224" i="2"/>
  <c r="BC221" i="2"/>
  <c r="BB221" i="2"/>
  <c r="AK221" i="2"/>
  <c r="K222" i="2"/>
  <c r="L222" i="2" s="1"/>
  <c r="S223" i="2"/>
  <c r="U223" i="2" s="1"/>
  <c r="T223" i="2"/>
  <c r="V223" i="2"/>
  <c r="BE221" i="2"/>
  <c r="BF221" i="2"/>
  <c r="AC223" i="2"/>
  <c r="AE223" i="2" s="1"/>
  <c r="AD223" i="2"/>
  <c r="AY222" i="2"/>
  <c r="AX222" i="2"/>
  <c r="AZ222" i="2" s="1"/>
  <c r="BA222" i="2"/>
  <c r="AP222" i="2"/>
  <c r="BH222" i="2" s="1"/>
  <c r="AO222" i="2"/>
  <c r="AN224" i="2"/>
  <c r="Y224" i="2"/>
  <c r="AB224" i="2" s="1"/>
  <c r="AF224" i="2" s="1"/>
  <c r="G225" i="2"/>
  <c r="O224" i="2"/>
  <c r="R224" i="2" s="1"/>
  <c r="AJ224" i="2"/>
  <c r="AM221" i="2" l="1"/>
  <c r="AH222" i="2"/>
  <c r="AL222" i="2" s="1"/>
  <c r="W223" i="2"/>
  <c r="AK223" i="2" s="1"/>
  <c r="AG223" i="2"/>
  <c r="AK222" i="2"/>
  <c r="K223" i="2"/>
  <c r="L223" i="2" s="1"/>
  <c r="BE222" i="2"/>
  <c r="BF222" i="2"/>
  <c r="G226" i="2"/>
  <c r="O225" i="2"/>
  <c r="R225" i="2" s="1"/>
  <c r="Y225" i="2"/>
  <c r="AB225" i="2" s="1"/>
  <c r="AF225" i="2" s="1"/>
  <c r="AJ225" i="2"/>
  <c r="AN225" i="2"/>
  <c r="AO223" i="2"/>
  <c r="AP223" i="2"/>
  <c r="BH223" i="2" s="1"/>
  <c r="T224" i="2"/>
  <c r="S224" i="2"/>
  <c r="U224" i="2" s="1"/>
  <c r="V224" i="2"/>
  <c r="BB222" i="2"/>
  <c r="BC222" i="2"/>
  <c r="AR225" i="2"/>
  <c r="AU224" i="2"/>
  <c r="AS224" i="2"/>
  <c r="AT224" i="2" s="1"/>
  <c r="AW224" i="2" s="1"/>
  <c r="AC224" i="2"/>
  <c r="AE224" i="2" s="1"/>
  <c r="AD224" i="2"/>
  <c r="BA223" i="2"/>
  <c r="AX223" i="2"/>
  <c r="AZ223" i="2" s="1"/>
  <c r="AY223" i="2"/>
  <c r="AM222" i="2" l="1"/>
  <c r="AG224" i="2"/>
  <c r="AH224" i="2" s="1"/>
  <c r="AL224" i="2" s="1"/>
  <c r="AH223" i="2"/>
  <c r="AL223" i="2" s="1"/>
  <c r="AM223" i="2" s="1"/>
  <c r="K224" i="2"/>
  <c r="L224" i="2" s="1"/>
  <c r="W224" i="2"/>
  <c r="AD225" i="2"/>
  <c r="AC225" i="2"/>
  <c r="AE225" i="2" s="1"/>
  <c r="AJ226" i="2"/>
  <c r="Y226" i="2"/>
  <c r="AB226" i="2" s="1"/>
  <c r="AF226" i="2" s="1"/>
  <c r="O226" i="2"/>
  <c r="R226" i="2" s="1"/>
  <c r="AN226" i="2"/>
  <c r="G227" i="2"/>
  <c r="AU225" i="2"/>
  <c r="AR226" i="2"/>
  <c r="AS225" i="2"/>
  <c r="AT225" i="2" s="1"/>
  <c r="AW225" i="2" s="1"/>
  <c r="AO224" i="2"/>
  <c r="AP224" i="2"/>
  <c r="BH224" i="2" s="1"/>
  <c r="BC223" i="2"/>
  <c r="BB223" i="2"/>
  <c r="V225" i="2"/>
  <c r="T225" i="2"/>
  <c r="S225" i="2"/>
  <c r="U225" i="2" s="1"/>
  <c r="BE223" i="2"/>
  <c r="BF223" i="2"/>
  <c r="BA224" i="2"/>
  <c r="AY224" i="2"/>
  <c r="AX224" i="2"/>
  <c r="AZ224" i="2" s="1"/>
  <c r="AG225" i="2" l="1"/>
  <c r="AH225" i="2" s="1"/>
  <c r="AL225" i="2" s="1"/>
  <c r="W225" i="2"/>
  <c r="V226" i="2"/>
  <c r="S226" i="2"/>
  <c r="U226" i="2" s="1"/>
  <c r="T226" i="2"/>
  <c r="AO225" i="2"/>
  <c r="AP225" i="2"/>
  <c r="BH225" i="2" s="1"/>
  <c r="AD226" i="2"/>
  <c r="AC226" i="2"/>
  <c r="AE226" i="2" s="1"/>
  <c r="BC224" i="2"/>
  <c r="BB224" i="2"/>
  <c r="AU226" i="2"/>
  <c r="AS226" i="2"/>
  <c r="AT226" i="2" s="1"/>
  <c r="AW226" i="2" s="1"/>
  <c r="AR227" i="2"/>
  <c r="AY225" i="2"/>
  <c r="AX225" i="2"/>
  <c r="AZ225" i="2" s="1"/>
  <c r="BA225" i="2"/>
  <c r="BE224" i="2"/>
  <c r="BF224" i="2"/>
  <c r="AK224" i="2"/>
  <c r="AM224" i="2" s="1"/>
  <c r="K225" i="2"/>
  <c r="L225" i="2" s="1"/>
  <c r="Y227" i="2"/>
  <c r="AB227" i="2" s="1"/>
  <c r="AF227" i="2" s="1"/>
  <c r="AN227" i="2"/>
  <c r="O227" i="2"/>
  <c r="R227" i="2" s="1"/>
  <c r="G228" i="2"/>
  <c r="AJ227" i="2"/>
  <c r="W226" i="2" l="1"/>
  <c r="AK226" i="2" s="1"/>
  <c r="AG226" i="2"/>
  <c r="AY226" i="2"/>
  <c r="AX226" i="2"/>
  <c r="AZ226" i="2" s="1"/>
  <c r="BA226" i="2"/>
  <c r="G229" i="2"/>
  <c r="O228" i="2"/>
  <c r="R228" i="2" s="1"/>
  <c r="AN228" i="2"/>
  <c r="Y228" i="2"/>
  <c r="AB228" i="2" s="1"/>
  <c r="AF228" i="2" s="1"/>
  <c r="AJ228" i="2"/>
  <c r="T227" i="2"/>
  <c r="S227" i="2"/>
  <c r="U227" i="2" s="1"/>
  <c r="V227" i="2"/>
  <c r="BE225" i="2"/>
  <c r="BF225" i="2"/>
  <c r="AC227" i="2"/>
  <c r="AE227" i="2" s="1"/>
  <c r="AD227" i="2"/>
  <c r="BC225" i="2"/>
  <c r="BB225" i="2"/>
  <c r="AK225" i="2"/>
  <c r="AM225" i="2" s="1"/>
  <c r="K226" i="2"/>
  <c r="L226" i="2" s="1"/>
  <c r="AR228" i="2"/>
  <c r="AU227" i="2"/>
  <c r="AS227" i="2"/>
  <c r="AT227" i="2" s="1"/>
  <c r="AW227" i="2" s="1"/>
  <c r="AP226" i="2"/>
  <c r="BH226" i="2" s="1"/>
  <c r="AO226" i="2"/>
  <c r="AH226" i="2" l="1"/>
  <c r="AL226" i="2" s="1"/>
  <c r="AM226" i="2" s="1"/>
  <c r="W227" i="2"/>
  <c r="AK227" i="2" s="1"/>
  <c r="K227" i="2"/>
  <c r="L227" i="2" s="1"/>
  <c r="AG227" i="2"/>
  <c r="BE226" i="2"/>
  <c r="BF226" i="2"/>
  <c r="AU228" i="2"/>
  <c r="AR229" i="2"/>
  <c r="AS228" i="2"/>
  <c r="AT228" i="2" s="1"/>
  <c r="AW228" i="2" s="1"/>
  <c r="AD228" i="2"/>
  <c r="AC228" i="2"/>
  <c r="AE228" i="2" s="1"/>
  <c r="V228" i="2"/>
  <c r="T228" i="2"/>
  <c r="S228" i="2"/>
  <c r="U228" i="2" s="1"/>
  <c r="BC226" i="2"/>
  <c r="BB226" i="2"/>
  <c r="AO227" i="2"/>
  <c r="AP227" i="2"/>
  <c r="BH227" i="2" s="1"/>
  <c r="AJ229" i="2"/>
  <c r="G230" i="2"/>
  <c r="O229" i="2"/>
  <c r="R229" i="2" s="1"/>
  <c r="Y229" i="2"/>
  <c r="AB229" i="2" s="1"/>
  <c r="AF229" i="2" s="1"/>
  <c r="AN229" i="2"/>
  <c r="BA227" i="2"/>
  <c r="AX227" i="2"/>
  <c r="AZ227" i="2" s="1"/>
  <c r="AY227" i="2"/>
  <c r="AH227" i="2" l="1"/>
  <c r="AL227" i="2" s="1"/>
  <c r="AM227" i="2" s="1"/>
  <c r="K228" i="2"/>
  <c r="L228" i="2" s="1"/>
  <c r="W228" i="2"/>
  <c r="AG228" i="2"/>
  <c r="AP228" i="2"/>
  <c r="BH228" i="2" s="1"/>
  <c r="AO228" i="2"/>
  <c r="AY228" i="2"/>
  <c r="AX228" i="2"/>
  <c r="AZ228" i="2" s="1"/>
  <c r="BA228" i="2"/>
  <c r="AD229" i="2"/>
  <c r="AC229" i="2"/>
  <c r="AE229" i="2" s="1"/>
  <c r="V229" i="2"/>
  <c r="S229" i="2"/>
  <c r="U229" i="2" s="1"/>
  <c r="T229" i="2"/>
  <c r="AJ230" i="2"/>
  <c r="AN230" i="2"/>
  <c r="O230" i="2"/>
  <c r="R230" i="2" s="1"/>
  <c r="Y230" i="2"/>
  <c r="AB230" i="2" s="1"/>
  <c r="AF230" i="2" s="1"/>
  <c r="G231" i="2"/>
  <c r="BC227" i="2"/>
  <c r="BB227" i="2"/>
  <c r="AS229" i="2"/>
  <c r="AT229" i="2" s="1"/>
  <c r="AW229" i="2" s="1"/>
  <c r="AU229" i="2"/>
  <c r="AR230" i="2"/>
  <c r="BE227" i="2"/>
  <c r="BF227" i="2"/>
  <c r="AH228" i="2" l="1"/>
  <c r="AL228" i="2" s="1"/>
  <c r="W229" i="2"/>
  <c r="AK229" i="2" s="1"/>
  <c r="AG229" i="2"/>
  <c r="G232" i="2"/>
  <c r="O231" i="2"/>
  <c r="R231" i="2" s="1"/>
  <c r="AN231" i="2"/>
  <c r="AJ231" i="2"/>
  <c r="Y231" i="2"/>
  <c r="AB231" i="2" s="1"/>
  <c r="AF231" i="2" s="1"/>
  <c r="AP229" i="2"/>
  <c r="BH229" i="2" s="1"/>
  <c r="AO229" i="2"/>
  <c r="BE228" i="2"/>
  <c r="BF228" i="2"/>
  <c r="AD230" i="2"/>
  <c r="AC230" i="2"/>
  <c r="AE230" i="2" s="1"/>
  <c r="S230" i="2"/>
  <c r="U230" i="2" s="1"/>
  <c r="T230" i="2"/>
  <c r="V230" i="2"/>
  <c r="BC228" i="2"/>
  <c r="BB228" i="2"/>
  <c r="AY229" i="2"/>
  <c r="AX229" i="2"/>
  <c r="AZ229" i="2" s="1"/>
  <c r="BA229" i="2"/>
  <c r="AR231" i="2"/>
  <c r="AU230" i="2"/>
  <c r="AS230" i="2"/>
  <c r="AT230" i="2" s="1"/>
  <c r="AW230" i="2" s="1"/>
  <c r="AK228" i="2"/>
  <c r="AM228" i="2" s="1"/>
  <c r="K229" i="2"/>
  <c r="L229" i="2" s="1"/>
  <c r="K230" i="2" l="1"/>
  <c r="L230" i="2" s="1"/>
  <c r="AH229" i="2"/>
  <c r="AL229" i="2" s="1"/>
  <c r="AM229" i="2" s="1"/>
  <c r="AG230" i="2"/>
  <c r="AH230" i="2" s="1"/>
  <c r="AL230" i="2" s="1"/>
  <c r="W230" i="2"/>
  <c r="AK230" i="2" s="1"/>
  <c r="BE229" i="2"/>
  <c r="BF229" i="2"/>
  <c r="BB229" i="2"/>
  <c r="BC229" i="2"/>
  <c r="AO230" i="2"/>
  <c r="AP230" i="2"/>
  <c r="BH230" i="2" s="1"/>
  <c r="AD231" i="2"/>
  <c r="AC231" i="2"/>
  <c r="AE231" i="2" s="1"/>
  <c r="BA230" i="2"/>
  <c r="AX230" i="2"/>
  <c r="AZ230" i="2" s="1"/>
  <c r="AY230" i="2"/>
  <c r="AU231" i="2"/>
  <c r="AR232" i="2"/>
  <c r="AS231" i="2"/>
  <c r="AT231" i="2" s="1"/>
  <c r="AW231" i="2" s="1"/>
  <c r="T231" i="2"/>
  <c r="S231" i="2"/>
  <c r="U231" i="2" s="1"/>
  <c r="V231" i="2"/>
  <c r="AJ232" i="2"/>
  <c r="G233" i="2"/>
  <c r="Y232" i="2"/>
  <c r="AB232" i="2" s="1"/>
  <c r="AF232" i="2" s="1"/>
  <c r="O232" i="2"/>
  <c r="R232" i="2" s="1"/>
  <c r="AN232" i="2"/>
  <c r="AM230" i="2" l="1"/>
  <c r="K231" i="2"/>
  <c r="L231" i="2" s="1"/>
  <c r="W231" i="2"/>
  <c r="AG231" i="2"/>
  <c r="Y233" i="2"/>
  <c r="AB233" i="2" s="1"/>
  <c r="AF233" i="2" s="1"/>
  <c r="AN233" i="2"/>
  <c r="AJ233" i="2"/>
  <c r="G234" i="2"/>
  <c r="O233" i="2"/>
  <c r="R233" i="2" s="1"/>
  <c r="AD232" i="2"/>
  <c r="AC232" i="2"/>
  <c r="AE232" i="2" s="1"/>
  <c r="BE230" i="2"/>
  <c r="BF230" i="2"/>
  <c r="AO231" i="2"/>
  <c r="AP231" i="2"/>
  <c r="BH231" i="2" s="1"/>
  <c r="BA231" i="2"/>
  <c r="AY231" i="2"/>
  <c r="AX231" i="2"/>
  <c r="AZ231" i="2" s="1"/>
  <c r="AS232" i="2"/>
  <c r="AT232" i="2" s="1"/>
  <c r="AW232" i="2" s="1"/>
  <c r="AR233" i="2"/>
  <c r="AU232" i="2"/>
  <c r="V232" i="2"/>
  <c r="S232" i="2"/>
  <c r="U232" i="2" s="1"/>
  <c r="T232" i="2"/>
  <c r="BC230" i="2"/>
  <c r="BB230" i="2"/>
  <c r="AH231" i="2" l="1"/>
  <c r="AL231" i="2" s="1"/>
  <c r="W232" i="2"/>
  <c r="AK232" i="2" s="1"/>
  <c r="AG232" i="2"/>
  <c r="AK231" i="2"/>
  <c r="K232" i="2"/>
  <c r="L232" i="2" s="1"/>
  <c r="AY232" i="2"/>
  <c r="AX232" i="2"/>
  <c r="AZ232" i="2" s="1"/>
  <c r="BA232" i="2"/>
  <c r="BC231" i="2"/>
  <c r="BB231" i="2"/>
  <c r="BE231" i="2"/>
  <c r="BF231" i="2"/>
  <c r="AR234" i="2"/>
  <c r="AS233" i="2"/>
  <c r="AT233" i="2" s="1"/>
  <c r="AW233" i="2" s="1"/>
  <c r="AU233" i="2"/>
  <c r="V233" i="2"/>
  <c r="S233" i="2"/>
  <c r="U233" i="2" s="1"/>
  <c r="T233" i="2"/>
  <c r="G235" i="2"/>
  <c r="O234" i="2"/>
  <c r="R234" i="2" s="1"/>
  <c r="Y234" i="2"/>
  <c r="AB234" i="2" s="1"/>
  <c r="AF234" i="2" s="1"/>
  <c r="AN234" i="2"/>
  <c r="AJ234" i="2"/>
  <c r="AD233" i="2"/>
  <c r="AC233" i="2"/>
  <c r="AE233" i="2" s="1"/>
  <c r="AO232" i="2"/>
  <c r="AP232" i="2"/>
  <c r="BH232" i="2" s="1"/>
  <c r="AM231" i="2" l="1"/>
  <c r="AH232" i="2"/>
  <c r="AL232" i="2" s="1"/>
  <c r="AM232" i="2" s="1"/>
  <c r="W233" i="2"/>
  <c r="K233" i="2"/>
  <c r="L233" i="2" s="1"/>
  <c r="AG233" i="2"/>
  <c r="AU234" i="2"/>
  <c r="AR235" i="2"/>
  <c r="AS234" i="2"/>
  <c r="AT234" i="2" s="1"/>
  <c r="AW234" i="2" s="1"/>
  <c r="V234" i="2"/>
  <c r="S234" i="2"/>
  <c r="U234" i="2" s="1"/>
  <c r="T234" i="2"/>
  <c r="AY233" i="2"/>
  <c r="AX233" i="2"/>
  <c r="AZ233" i="2" s="1"/>
  <c r="BA233" i="2"/>
  <c r="AD234" i="2"/>
  <c r="AC234" i="2"/>
  <c r="AE234" i="2" s="1"/>
  <c r="AJ235" i="2"/>
  <c r="O235" i="2"/>
  <c r="R235" i="2" s="1"/>
  <c r="G236" i="2"/>
  <c r="Y235" i="2"/>
  <c r="AB235" i="2" s="1"/>
  <c r="AF235" i="2" s="1"/>
  <c r="AN235" i="2"/>
  <c r="BE232" i="2"/>
  <c r="BF232" i="2"/>
  <c r="AP233" i="2"/>
  <c r="BH233" i="2" s="1"/>
  <c r="AO233" i="2"/>
  <c r="BB232" i="2"/>
  <c r="BC232" i="2"/>
  <c r="AH233" i="2" l="1"/>
  <c r="AL233" i="2" s="1"/>
  <c r="W234" i="2"/>
  <c r="AK234" i="2" s="1"/>
  <c r="AG234" i="2"/>
  <c r="BE233" i="2"/>
  <c r="BF233" i="2"/>
  <c r="BC233" i="2"/>
  <c r="BB233" i="2"/>
  <c r="AO234" i="2"/>
  <c r="AP234" i="2"/>
  <c r="BH234" i="2" s="1"/>
  <c r="AD235" i="2"/>
  <c r="AC235" i="2"/>
  <c r="AE235" i="2" s="1"/>
  <c r="AY234" i="2"/>
  <c r="AX234" i="2"/>
  <c r="AZ234" i="2" s="1"/>
  <c r="BA234" i="2"/>
  <c r="V235" i="2"/>
  <c r="S235" i="2"/>
  <c r="U235" i="2" s="1"/>
  <c r="T235" i="2"/>
  <c r="AJ236" i="2"/>
  <c r="Y236" i="2"/>
  <c r="AB236" i="2" s="1"/>
  <c r="AF236" i="2" s="1"/>
  <c r="O236" i="2"/>
  <c r="R236" i="2" s="1"/>
  <c r="G237" i="2"/>
  <c r="AN236" i="2"/>
  <c r="AU235" i="2"/>
  <c r="AR236" i="2"/>
  <c r="AS235" i="2"/>
  <c r="AT235" i="2" s="1"/>
  <c r="AW235" i="2" s="1"/>
  <c r="AK233" i="2"/>
  <c r="K234" i="2"/>
  <c r="L234" i="2" s="1"/>
  <c r="AM233" i="2" l="1"/>
  <c r="K235" i="2"/>
  <c r="L235" i="2" s="1"/>
  <c r="AH234" i="2"/>
  <c r="AL234" i="2" s="1"/>
  <c r="AM234" i="2" s="1"/>
  <c r="W235" i="2"/>
  <c r="AG235" i="2"/>
  <c r="AC236" i="2"/>
  <c r="AE236" i="2" s="1"/>
  <c r="AD236" i="2"/>
  <c r="V236" i="2"/>
  <c r="S236" i="2"/>
  <c r="U236" i="2" s="1"/>
  <c r="T236" i="2"/>
  <c r="BB234" i="2"/>
  <c r="BC234" i="2"/>
  <c r="AY235" i="2"/>
  <c r="AX235" i="2"/>
  <c r="AZ235" i="2" s="1"/>
  <c r="BA235" i="2"/>
  <c r="AU236" i="2"/>
  <c r="AR237" i="2"/>
  <c r="AS236" i="2"/>
  <c r="AT236" i="2" s="1"/>
  <c r="AW236" i="2" s="1"/>
  <c r="AP235" i="2"/>
  <c r="BH235" i="2" s="1"/>
  <c r="AO235" i="2"/>
  <c r="AJ237" i="2"/>
  <c r="O237" i="2"/>
  <c r="R237" i="2" s="1"/>
  <c r="G238" i="2"/>
  <c r="AN237" i="2"/>
  <c r="Y237" i="2"/>
  <c r="AB237" i="2" s="1"/>
  <c r="AF237" i="2" s="1"/>
  <c r="BE234" i="2"/>
  <c r="BF234" i="2"/>
  <c r="W236" i="2" l="1"/>
  <c r="AK236" i="2" s="1"/>
  <c r="AH235" i="2"/>
  <c r="AL235" i="2" s="1"/>
  <c r="AG236" i="2"/>
  <c r="AR238" i="2"/>
  <c r="AU237" i="2"/>
  <c r="AS237" i="2"/>
  <c r="AT237" i="2" s="1"/>
  <c r="AW237" i="2" s="1"/>
  <c r="Y238" i="2"/>
  <c r="AB238" i="2" s="1"/>
  <c r="AF238" i="2" s="1"/>
  <c r="AN238" i="2"/>
  <c r="G239" i="2"/>
  <c r="O238" i="2"/>
  <c r="R238" i="2" s="1"/>
  <c r="AJ238" i="2"/>
  <c r="BE235" i="2"/>
  <c r="BF235" i="2"/>
  <c r="BC235" i="2"/>
  <c r="BB235" i="2"/>
  <c r="S237" i="2"/>
  <c r="U237" i="2" s="1"/>
  <c r="V237" i="2"/>
  <c r="T237" i="2"/>
  <c r="AK235" i="2"/>
  <c r="K236" i="2"/>
  <c r="L236" i="2" s="1"/>
  <c r="AP236" i="2"/>
  <c r="BH236" i="2" s="1"/>
  <c r="AO236" i="2"/>
  <c r="AY236" i="2"/>
  <c r="AX236" i="2"/>
  <c r="AZ236" i="2" s="1"/>
  <c r="BA236" i="2"/>
  <c r="AD237" i="2"/>
  <c r="AC237" i="2"/>
  <c r="AE237" i="2" s="1"/>
  <c r="W237" i="2" l="1"/>
  <c r="AK237" i="2" s="1"/>
  <c r="AM235" i="2"/>
  <c r="AG237" i="2"/>
  <c r="AH237" i="2" s="1"/>
  <c r="AL237" i="2" s="1"/>
  <c r="AH236" i="2"/>
  <c r="AL236" i="2" s="1"/>
  <c r="AM236" i="2" s="1"/>
  <c r="K237" i="2"/>
  <c r="L237" i="2" s="1"/>
  <c r="AJ239" i="2"/>
  <c r="Y239" i="2"/>
  <c r="AB239" i="2" s="1"/>
  <c r="AF239" i="2" s="1"/>
  <c r="G240" i="2"/>
  <c r="AN239" i="2"/>
  <c r="O239" i="2"/>
  <c r="R239" i="2" s="1"/>
  <c r="AC238" i="2"/>
  <c r="AE238" i="2" s="1"/>
  <c r="AD238" i="2"/>
  <c r="AO237" i="2"/>
  <c r="AP237" i="2"/>
  <c r="BH237" i="2" s="1"/>
  <c r="BE236" i="2"/>
  <c r="BF236" i="2"/>
  <c r="AX237" i="2"/>
  <c r="AZ237" i="2" s="1"/>
  <c r="BA237" i="2"/>
  <c r="AY237" i="2"/>
  <c r="BC236" i="2"/>
  <c r="BB236" i="2"/>
  <c r="V238" i="2"/>
  <c r="T238" i="2"/>
  <c r="S238" i="2"/>
  <c r="U238" i="2" s="1"/>
  <c r="AR239" i="2"/>
  <c r="AU238" i="2"/>
  <c r="AS238" i="2"/>
  <c r="AT238" i="2" s="1"/>
  <c r="AW238" i="2" s="1"/>
  <c r="AM237" i="2" l="1"/>
  <c r="K238" i="2"/>
  <c r="L238" i="2" s="1"/>
  <c r="AG238" i="2"/>
  <c r="W238" i="2"/>
  <c r="AK238" i="2" s="1"/>
  <c r="AO238" i="2"/>
  <c r="AP238" i="2"/>
  <c r="BH238" i="2" s="1"/>
  <c r="BC237" i="2"/>
  <c r="BB237" i="2"/>
  <c r="BE237" i="2"/>
  <c r="BF237" i="2"/>
  <c r="T239" i="2"/>
  <c r="S239" i="2"/>
  <c r="U239" i="2" s="1"/>
  <c r="V239" i="2"/>
  <c r="BA238" i="2"/>
  <c r="AY238" i="2"/>
  <c r="AX238" i="2"/>
  <c r="AZ238" i="2" s="1"/>
  <c r="AU239" i="2"/>
  <c r="AS239" i="2"/>
  <c r="AT239" i="2" s="1"/>
  <c r="AW239" i="2" s="1"/>
  <c r="AR240" i="2"/>
  <c r="AD239" i="2"/>
  <c r="AC239" i="2"/>
  <c r="AE239" i="2" s="1"/>
  <c r="AJ240" i="2"/>
  <c r="G241" i="2"/>
  <c r="O240" i="2"/>
  <c r="R240" i="2" s="1"/>
  <c r="Y240" i="2"/>
  <c r="AB240" i="2" s="1"/>
  <c r="AF240" i="2" s="1"/>
  <c r="AN240" i="2"/>
  <c r="AH238" i="2" l="1"/>
  <c r="AL238" i="2" s="1"/>
  <c r="AM238" i="2" s="1"/>
  <c r="AG239" i="2"/>
  <c r="W239" i="2"/>
  <c r="K239" i="2"/>
  <c r="L239" i="2" s="1"/>
  <c r="AC240" i="2"/>
  <c r="AE240" i="2" s="1"/>
  <c r="AD240" i="2"/>
  <c r="BE238" i="2"/>
  <c r="BF238" i="2"/>
  <c r="AP239" i="2"/>
  <c r="BH239" i="2" s="1"/>
  <c r="AO239" i="2"/>
  <c r="BB238" i="2"/>
  <c r="BC238" i="2"/>
  <c r="V240" i="2"/>
  <c r="S240" i="2"/>
  <c r="U240" i="2" s="1"/>
  <c r="T240" i="2"/>
  <c r="G242" i="2"/>
  <c r="AN241" i="2"/>
  <c r="AJ241" i="2"/>
  <c r="Y241" i="2"/>
  <c r="AB241" i="2" s="1"/>
  <c r="AF241" i="2" s="1"/>
  <c r="O241" i="2"/>
  <c r="R241" i="2" s="1"/>
  <c r="AS240" i="2"/>
  <c r="AT240" i="2" s="1"/>
  <c r="AW240" i="2" s="1"/>
  <c r="AR241" i="2"/>
  <c r="AU240" i="2"/>
  <c r="AY239" i="2"/>
  <c r="AX239" i="2"/>
  <c r="AZ239" i="2" s="1"/>
  <c r="BA239" i="2"/>
  <c r="AH239" i="2" l="1"/>
  <c r="AL239" i="2" s="1"/>
  <c r="AG240" i="2"/>
  <c r="W240" i="2"/>
  <c r="AJ242" i="2"/>
  <c r="G243" i="2"/>
  <c r="AN242" i="2"/>
  <c r="O242" i="2"/>
  <c r="R242" i="2" s="1"/>
  <c r="Y242" i="2"/>
  <c r="AB242" i="2" s="1"/>
  <c r="AF242" i="2" s="1"/>
  <c r="AK239" i="2"/>
  <c r="K240" i="2"/>
  <c r="L240" i="2" s="1"/>
  <c r="AX240" i="2"/>
  <c r="AZ240" i="2" s="1"/>
  <c r="BA240" i="2"/>
  <c r="AY240" i="2"/>
  <c r="AC241" i="2"/>
  <c r="AE241" i="2" s="1"/>
  <c r="AD241" i="2"/>
  <c r="BE239" i="2"/>
  <c r="BF239" i="2"/>
  <c r="AO240" i="2"/>
  <c r="AP240" i="2"/>
  <c r="BH240" i="2" s="1"/>
  <c r="BC239" i="2"/>
  <c r="BB239" i="2"/>
  <c r="V241" i="2"/>
  <c r="T241" i="2"/>
  <c r="S241" i="2"/>
  <c r="U241" i="2" s="1"/>
  <c r="AS241" i="2"/>
  <c r="AT241" i="2" s="1"/>
  <c r="AW241" i="2" s="1"/>
  <c r="AU241" i="2"/>
  <c r="AR242" i="2"/>
  <c r="AM239" i="2" l="1"/>
  <c r="AH240" i="2"/>
  <c r="AL240" i="2" s="1"/>
  <c r="W241" i="2"/>
  <c r="AG241" i="2"/>
  <c r="V242" i="2"/>
  <c r="S242" i="2"/>
  <c r="U242" i="2" s="1"/>
  <c r="T242" i="2"/>
  <c r="AR243" i="2"/>
  <c r="AU242" i="2"/>
  <c r="AS242" i="2"/>
  <c r="AT242" i="2" s="1"/>
  <c r="AW242" i="2" s="1"/>
  <c r="BA241" i="2"/>
  <c r="AY241" i="2"/>
  <c r="AX241" i="2"/>
  <c r="AZ241" i="2" s="1"/>
  <c r="Y243" i="2"/>
  <c r="AB243" i="2" s="1"/>
  <c r="AF243" i="2" s="1"/>
  <c r="G244" i="2"/>
  <c r="O243" i="2"/>
  <c r="R243" i="2" s="1"/>
  <c r="AN243" i="2"/>
  <c r="AJ243" i="2"/>
  <c r="BC240" i="2"/>
  <c r="BB240" i="2"/>
  <c r="AK240" i="2"/>
  <c r="K241" i="2"/>
  <c r="L241" i="2" s="1"/>
  <c r="AC242" i="2"/>
  <c r="AE242" i="2" s="1"/>
  <c r="AD242" i="2"/>
  <c r="BE240" i="2"/>
  <c r="BF240" i="2"/>
  <c r="AO241" i="2"/>
  <c r="AP241" i="2"/>
  <c r="BH241" i="2" s="1"/>
  <c r="AM240" i="2" l="1"/>
  <c r="AH241" i="2"/>
  <c r="AL241" i="2" s="1"/>
  <c r="W242" i="2"/>
  <c r="AK242" i="2" s="1"/>
  <c r="AG242" i="2"/>
  <c r="S243" i="2"/>
  <c r="U243" i="2" s="1"/>
  <c r="T243" i="2"/>
  <c r="V243" i="2"/>
  <c r="AK241" i="2"/>
  <c r="K242" i="2"/>
  <c r="L242" i="2" s="1"/>
  <c r="AS243" i="2"/>
  <c r="AT243" i="2" s="1"/>
  <c r="AW243" i="2" s="1"/>
  <c r="AR244" i="2"/>
  <c r="AU243" i="2"/>
  <c r="AY242" i="2"/>
  <c r="AX242" i="2"/>
  <c r="AZ242" i="2" s="1"/>
  <c r="BA242" i="2"/>
  <c r="BB241" i="2"/>
  <c r="BC241" i="2"/>
  <c r="BE241" i="2"/>
  <c r="BF241" i="2"/>
  <c r="G245" i="2"/>
  <c r="Y244" i="2"/>
  <c r="AB244" i="2" s="1"/>
  <c r="AF244" i="2" s="1"/>
  <c r="AN244" i="2"/>
  <c r="O244" i="2"/>
  <c r="R244" i="2" s="1"/>
  <c r="AJ244" i="2"/>
  <c r="AD243" i="2"/>
  <c r="AC243" i="2"/>
  <c r="AE243" i="2" s="1"/>
  <c r="AP242" i="2"/>
  <c r="BH242" i="2" s="1"/>
  <c r="AO242" i="2"/>
  <c r="AM241" i="2" l="1"/>
  <c r="AH242" i="2"/>
  <c r="AL242" i="2" s="1"/>
  <c r="AM242" i="2" s="1"/>
  <c r="K243" i="2"/>
  <c r="L243" i="2" s="1"/>
  <c r="W243" i="2"/>
  <c r="AK243" i="2" s="1"/>
  <c r="AG243" i="2"/>
  <c r="AU244" i="2"/>
  <c r="AS244" i="2"/>
  <c r="AT244" i="2" s="1"/>
  <c r="AW244" i="2" s="1"/>
  <c r="AR245" i="2"/>
  <c r="AY243" i="2"/>
  <c r="BA243" i="2"/>
  <c r="AX243" i="2"/>
  <c r="AZ243" i="2" s="1"/>
  <c r="BE242" i="2"/>
  <c r="BF242" i="2"/>
  <c r="BB242" i="2"/>
  <c r="BC242" i="2"/>
  <c r="AD244" i="2"/>
  <c r="AC244" i="2"/>
  <c r="AE244" i="2" s="1"/>
  <c r="AJ245" i="2"/>
  <c r="O245" i="2"/>
  <c r="R245" i="2" s="1"/>
  <c r="Y245" i="2"/>
  <c r="AB245" i="2" s="1"/>
  <c r="AF245" i="2" s="1"/>
  <c r="AN245" i="2"/>
  <c r="G246" i="2"/>
  <c r="V244" i="2"/>
  <c r="T244" i="2"/>
  <c r="S244" i="2"/>
  <c r="U244" i="2" s="1"/>
  <c r="AP243" i="2"/>
  <c r="BH243" i="2" s="1"/>
  <c r="AO243" i="2"/>
  <c r="AH243" i="2" l="1"/>
  <c r="AL243" i="2" s="1"/>
  <c r="AM243" i="2" s="1"/>
  <c r="K244" i="2"/>
  <c r="L244" i="2" s="1"/>
  <c r="AG244" i="2"/>
  <c r="W244" i="2"/>
  <c r="O246" i="2"/>
  <c r="R246" i="2" s="1"/>
  <c r="G247" i="2"/>
  <c r="AN246" i="2"/>
  <c r="AJ246" i="2"/>
  <c r="Y246" i="2"/>
  <c r="AB246" i="2" s="1"/>
  <c r="AF246" i="2" s="1"/>
  <c r="AD245" i="2"/>
  <c r="AC245" i="2"/>
  <c r="AE245" i="2" s="1"/>
  <c r="BE243" i="2"/>
  <c r="BF243" i="2"/>
  <c r="AO244" i="2"/>
  <c r="AP244" i="2"/>
  <c r="BH244" i="2" s="1"/>
  <c r="BC243" i="2"/>
  <c r="BB243" i="2"/>
  <c r="AU245" i="2"/>
  <c r="AR246" i="2"/>
  <c r="AS245" i="2"/>
  <c r="AT245" i="2" s="1"/>
  <c r="AW245" i="2" s="1"/>
  <c r="V245" i="2"/>
  <c r="S245" i="2"/>
  <c r="U245" i="2" s="1"/>
  <c r="T245" i="2"/>
  <c r="BA244" i="2"/>
  <c r="AX244" i="2"/>
  <c r="AZ244" i="2" s="1"/>
  <c r="AY244" i="2"/>
  <c r="W245" i="2" l="1"/>
  <c r="AH244" i="2"/>
  <c r="AL244" i="2" s="1"/>
  <c r="AG245" i="2"/>
  <c r="AP245" i="2"/>
  <c r="BH245" i="2" s="1"/>
  <c r="AO245" i="2"/>
  <c r="AY245" i="2"/>
  <c r="AX245" i="2"/>
  <c r="AZ245" i="2" s="1"/>
  <c r="BA245" i="2"/>
  <c r="AR247" i="2"/>
  <c r="AU246" i="2"/>
  <c r="AS246" i="2"/>
  <c r="AT246" i="2" s="1"/>
  <c r="AW246" i="2" s="1"/>
  <c r="AC246" i="2"/>
  <c r="AE246" i="2" s="1"/>
  <c r="AD246" i="2"/>
  <c r="AK244" i="2"/>
  <c r="K245" i="2"/>
  <c r="L245" i="2" s="1"/>
  <c r="G248" i="2"/>
  <c r="O247" i="2"/>
  <c r="R247" i="2" s="1"/>
  <c r="Y247" i="2"/>
  <c r="AB247" i="2" s="1"/>
  <c r="AF247" i="2" s="1"/>
  <c r="AN247" i="2"/>
  <c r="AJ247" i="2"/>
  <c r="BB244" i="2"/>
  <c r="BC244" i="2"/>
  <c r="T246" i="2"/>
  <c r="V246" i="2"/>
  <c r="S246" i="2"/>
  <c r="U246" i="2" s="1"/>
  <c r="BE244" i="2"/>
  <c r="BF244" i="2"/>
  <c r="AM244" i="2" l="1"/>
  <c r="AH245" i="2"/>
  <c r="AL245" i="2" s="1"/>
  <c r="W246" i="2"/>
  <c r="AK246" i="2" s="1"/>
  <c r="AG246" i="2"/>
  <c r="AK245" i="2"/>
  <c r="K246" i="2"/>
  <c r="L246" i="2" s="1"/>
  <c r="AU247" i="2"/>
  <c r="AR248" i="2"/>
  <c r="AS247" i="2"/>
  <c r="AT247" i="2" s="1"/>
  <c r="AW247" i="2" s="1"/>
  <c r="AX246" i="2"/>
  <c r="AZ246" i="2" s="1"/>
  <c r="BA246" i="2"/>
  <c r="AY246" i="2"/>
  <c r="AD247" i="2"/>
  <c r="AC247" i="2"/>
  <c r="AE247" i="2" s="1"/>
  <c r="BE245" i="2"/>
  <c r="BF245" i="2"/>
  <c r="AJ248" i="2"/>
  <c r="O248" i="2"/>
  <c r="R248" i="2" s="1"/>
  <c r="G249" i="2"/>
  <c r="AN248" i="2"/>
  <c r="Y248" i="2"/>
  <c r="AB248" i="2" s="1"/>
  <c r="AF248" i="2" s="1"/>
  <c r="AP246" i="2"/>
  <c r="BH246" i="2" s="1"/>
  <c r="AO246" i="2"/>
  <c r="S247" i="2"/>
  <c r="U247" i="2" s="1"/>
  <c r="V247" i="2"/>
  <c r="T247" i="2"/>
  <c r="BB245" i="2"/>
  <c r="BC245" i="2"/>
  <c r="AM245" i="2" l="1"/>
  <c r="AH246" i="2"/>
  <c r="AL246" i="2" s="1"/>
  <c r="AM246" i="2" s="1"/>
  <c r="W247" i="2"/>
  <c r="AK247" i="2" s="1"/>
  <c r="K247" i="2"/>
  <c r="L247" i="2" s="1"/>
  <c r="AG247" i="2"/>
  <c r="BC246" i="2"/>
  <c r="BB246" i="2"/>
  <c r="AN249" i="2"/>
  <c r="G250" i="2"/>
  <c r="AJ249" i="2"/>
  <c r="O249" i="2"/>
  <c r="R249" i="2" s="1"/>
  <c r="Y249" i="2"/>
  <c r="AB249" i="2" s="1"/>
  <c r="AF249" i="2" s="1"/>
  <c r="AU248" i="2"/>
  <c r="AR249" i="2"/>
  <c r="AS248" i="2"/>
  <c r="AT248" i="2" s="1"/>
  <c r="AW248" i="2" s="1"/>
  <c r="BE246" i="2"/>
  <c r="BF246" i="2"/>
  <c r="AP247" i="2"/>
  <c r="BH247" i="2" s="1"/>
  <c r="AO247" i="2"/>
  <c r="V248" i="2"/>
  <c r="T248" i="2"/>
  <c r="S248" i="2"/>
  <c r="U248" i="2" s="1"/>
  <c r="AC248" i="2"/>
  <c r="AE248" i="2" s="1"/>
  <c r="AD248" i="2"/>
  <c r="AY247" i="2"/>
  <c r="AX247" i="2"/>
  <c r="AZ247" i="2" s="1"/>
  <c r="BA247" i="2"/>
  <c r="AH247" i="2" l="1"/>
  <c r="AL247" i="2" s="1"/>
  <c r="AM247" i="2" s="1"/>
  <c r="W248" i="2"/>
  <c r="AG248" i="2"/>
  <c r="K248" i="2"/>
  <c r="L248" i="2" s="1"/>
  <c r="BC247" i="2"/>
  <c r="BB247" i="2"/>
  <c r="AS249" i="2"/>
  <c r="AT249" i="2" s="1"/>
  <c r="AW249" i="2" s="1"/>
  <c r="AU249" i="2"/>
  <c r="AR250" i="2"/>
  <c r="AO248" i="2"/>
  <c r="AP248" i="2"/>
  <c r="BH248" i="2" s="1"/>
  <c r="G251" i="2"/>
  <c r="Y250" i="2"/>
  <c r="AB250" i="2" s="1"/>
  <c r="AF250" i="2" s="1"/>
  <c r="AJ250" i="2"/>
  <c r="O250" i="2"/>
  <c r="R250" i="2" s="1"/>
  <c r="AN250" i="2"/>
  <c r="AD249" i="2"/>
  <c r="AC249" i="2"/>
  <c r="AE249" i="2" s="1"/>
  <c r="T249" i="2"/>
  <c r="S249" i="2"/>
  <c r="U249" i="2" s="1"/>
  <c r="V249" i="2"/>
  <c r="BE247" i="2"/>
  <c r="BF247" i="2"/>
  <c r="AY248" i="2"/>
  <c r="AX248" i="2"/>
  <c r="AZ248" i="2" s="1"/>
  <c r="BA248" i="2"/>
  <c r="AH248" i="2" l="1"/>
  <c r="AL248" i="2" s="1"/>
  <c r="W249" i="2"/>
  <c r="AK249" i="2" s="1"/>
  <c r="AG249" i="2"/>
  <c r="AK248" i="2"/>
  <c r="K249" i="2"/>
  <c r="L249" i="2" s="1"/>
  <c r="AU250" i="2"/>
  <c r="AS250" i="2"/>
  <c r="AT250" i="2" s="1"/>
  <c r="AW250" i="2" s="1"/>
  <c r="AR251" i="2"/>
  <c r="AD250" i="2"/>
  <c r="AC250" i="2"/>
  <c r="AE250" i="2" s="1"/>
  <c r="AJ251" i="2"/>
  <c r="Y251" i="2"/>
  <c r="AB251" i="2" s="1"/>
  <c r="AF251" i="2" s="1"/>
  <c r="O251" i="2"/>
  <c r="R251" i="2" s="1"/>
  <c r="AN251" i="2"/>
  <c r="G252" i="2"/>
  <c r="BE248" i="2"/>
  <c r="BF248" i="2"/>
  <c r="T250" i="2"/>
  <c r="V250" i="2"/>
  <c r="S250" i="2"/>
  <c r="U250" i="2" s="1"/>
  <c r="BA249" i="2"/>
  <c r="AX249" i="2"/>
  <c r="AZ249" i="2" s="1"/>
  <c r="AY249" i="2"/>
  <c r="AP249" i="2"/>
  <c r="BH249" i="2" s="1"/>
  <c r="AO249" i="2"/>
  <c r="BB248" i="2"/>
  <c r="BC248" i="2"/>
  <c r="AM248" i="2" l="1"/>
  <c r="AH249" i="2"/>
  <c r="AL249" i="2" s="1"/>
  <c r="AM249" i="2" s="1"/>
  <c r="W250" i="2"/>
  <c r="K250" i="2"/>
  <c r="L250" i="2" s="1"/>
  <c r="AG250" i="2"/>
  <c r="AO250" i="2"/>
  <c r="AP250" i="2"/>
  <c r="BH250" i="2" s="1"/>
  <c r="BA250" i="2"/>
  <c r="AX250" i="2"/>
  <c r="AZ250" i="2" s="1"/>
  <c r="AY250" i="2"/>
  <c r="V251" i="2"/>
  <c r="S251" i="2"/>
  <c r="U251" i="2" s="1"/>
  <c r="T251" i="2"/>
  <c r="AJ252" i="2"/>
  <c r="G253" i="2"/>
  <c r="AN252" i="2"/>
  <c r="Y252" i="2"/>
  <c r="AB252" i="2" s="1"/>
  <c r="AF252" i="2" s="1"/>
  <c r="O252" i="2"/>
  <c r="R252" i="2" s="1"/>
  <c r="BC249" i="2"/>
  <c r="BB249" i="2"/>
  <c r="AC251" i="2"/>
  <c r="AE251" i="2" s="1"/>
  <c r="AD251" i="2"/>
  <c r="AR252" i="2"/>
  <c r="AU251" i="2"/>
  <c r="AS251" i="2"/>
  <c r="AT251" i="2" s="1"/>
  <c r="AW251" i="2" s="1"/>
  <c r="BE249" i="2"/>
  <c r="BF249" i="2"/>
  <c r="AG251" i="2" l="1"/>
  <c r="AH251" i="2" s="1"/>
  <c r="AL251" i="2" s="1"/>
  <c r="AH250" i="2"/>
  <c r="AL250" i="2" s="1"/>
  <c r="W251" i="2"/>
  <c r="AK251" i="2" s="1"/>
  <c r="V252" i="2"/>
  <c r="S252" i="2"/>
  <c r="U252" i="2" s="1"/>
  <c r="T252" i="2"/>
  <c r="AP251" i="2"/>
  <c r="BH251" i="2" s="1"/>
  <c r="AO251" i="2"/>
  <c r="AK250" i="2"/>
  <c r="K251" i="2"/>
  <c r="L251" i="2" s="1"/>
  <c r="BB250" i="2"/>
  <c r="BC250" i="2"/>
  <c r="AS252" i="2"/>
  <c r="AT252" i="2" s="1"/>
  <c r="AW252" i="2" s="1"/>
  <c r="AR253" i="2"/>
  <c r="AU252" i="2"/>
  <c r="AD252" i="2"/>
  <c r="AC252" i="2"/>
  <c r="AE252" i="2" s="1"/>
  <c r="AY251" i="2"/>
  <c r="AX251" i="2"/>
  <c r="AZ251" i="2" s="1"/>
  <c r="BA251" i="2"/>
  <c r="BE250" i="2"/>
  <c r="BF250" i="2"/>
  <c r="G254" i="2"/>
  <c r="Y253" i="2"/>
  <c r="AB253" i="2" s="1"/>
  <c r="AF253" i="2" s="1"/>
  <c r="AN253" i="2"/>
  <c r="AJ253" i="2"/>
  <c r="O253" i="2"/>
  <c r="R253" i="2" s="1"/>
  <c r="AM250" i="2" l="1"/>
  <c r="AM251" i="2"/>
  <c r="W252" i="2"/>
  <c r="AK252" i="2" s="1"/>
  <c r="K252" i="2"/>
  <c r="L252" i="2" s="1"/>
  <c r="AG252" i="2"/>
  <c r="AD253" i="2"/>
  <c r="AC253" i="2"/>
  <c r="AE253" i="2" s="1"/>
  <c r="BE251" i="2"/>
  <c r="BF251" i="2"/>
  <c r="BB251" i="2"/>
  <c r="BC251" i="2"/>
  <c r="AY252" i="2"/>
  <c r="AX252" i="2"/>
  <c r="AZ252" i="2" s="1"/>
  <c r="BA252" i="2"/>
  <c r="AJ254" i="2"/>
  <c r="O254" i="2"/>
  <c r="R254" i="2" s="1"/>
  <c r="AN254" i="2"/>
  <c r="G255" i="2"/>
  <c r="Y254" i="2"/>
  <c r="AB254" i="2" s="1"/>
  <c r="AF254" i="2" s="1"/>
  <c r="T253" i="2"/>
  <c r="V253" i="2"/>
  <c r="S253" i="2"/>
  <c r="U253" i="2" s="1"/>
  <c r="AP252" i="2"/>
  <c r="BH252" i="2" s="1"/>
  <c r="AO252" i="2"/>
  <c r="AU253" i="2"/>
  <c r="AS253" i="2"/>
  <c r="AT253" i="2" s="1"/>
  <c r="AW253" i="2" s="1"/>
  <c r="AR254" i="2"/>
  <c r="AH252" i="2" l="1"/>
  <c r="AL252" i="2" s="1"/>
  <c r="AM252" i="2" s="1"/>
  <c r="K253" i="2"/>
  <c r="L253" i="2" s="1"/>
  <c r="W253" i="2"/>
  <c r="AG253" i="2"/>
  <c r="BE252" i="2"/>
  <c r="BF252" i="2"/>
  <c r="AD254" i="2"/>
  <c r="AC254" i="2"/>
  <c r="AE254" i="2" s="1"/>
  <c r="AU254" i="2"/>
  <c r="AS254" i="2"/>
  <c r="AT254" i="2" s="1"/>
  <c r="AW254" i="2" s="1"/>
  <c r="AR255" i="2"/>
  <c r="AO253" i="2"/>
  <c r="AP253" i="2"/>
  <c r="BH253" i="2" s="1"/>
  <c r="BC252" i="2"/>
  <c r="BB252" i="2"/>
  <c r="BA253" i="2"/>
  <c r="AX253" i="2"/>
  <c r="AZ253" i="2" s="1"/>
  <c r="AY253" i="2"/>
  <c r="O255" i="2"/>
  <c r="R255" i="2" s="1"/>
  <c r="Y255" i="2"/>
  <c r="AB255" i="2" s="1"/>
  <c r="AF255" i="2" s="1"/>
  <c r="G256" i="2"/>
  <c r="AN255" i="2"/>
  <c r="AJ255" i="2"/>
  <c r="V254" i="2"/>
  <c r="S254" i="2"/>
  <c r="U254" i="2" s="1"/>
  <c r="T254" i="2"/>
  <c r="AH253" i="2" l="1"/>
  <c r="AL253" i="2" s="1"/>
  <c r="W254" i="2"/>
  <c r="AK254" i="2" s="1"/>
  <c r="AG254" i="2"/>
  <c r="AK253" i="2"/>
  <c r="K254" i="2"/>
  <c r="L254" i="2" s="1"/>
  <c r="AR256" i="2"/>
  <c r="AU255" i="2"/>
  <c r="AS255" i="2"/>
  <c r="AT255" i="2" s="1"/>
  <c r="AW255" i="2" s="1"/>
  <c r="AY254" i="2"/>
  <c r="AX254" i="2"/>
  <c r="AZ254" i="2" s="1"/>
  <c r="BA254" i="2"/>
  <c r="AC255" i="2"/>
  <c r="AE255" i="2" s="1"/>
  <c r="AD255" i="2"/>
  <c r="V255" i="2"/>
  <c r="T255" i="2"/>
  <c r="S255" i="2"/>
  <c r="U255" i="2" s="1"/>
  <c r="BB253" i="2"/>
  <c r="BC253" i="2"/>
  <c r="AO254" i="2"/>
  <c r="AP254" i="2"/>
  <c r="BH254" i="2" s="1"/>
  <c r="BE253" i="2"/>
  <c r="BF253" i="2"/>
  <c r="G257" i="2"/>
  <c r="O256" i="2"/>
  <c r="R256" i="2" s="1"/>
  <c r="Y256" i="2"/>
  <c r="AB256" i="2" s="1"/>
  <c r="AF256" i="2" s="1"/>
  <c r="AN256" i="2"/>
  <c r="AJ256" i="2"/>
  <c r="AM253" i="2" l="1"/>
  <c r="AH254" i="2"/>
  <c r="AL254" i="2" s="1"/>
  <c r="AM254" i="2" s="1"/>
  <c r="K255" i="2"/>
  <c r="L255" i="2" s="1"/>
  <c r="W255" i="2"/>
  <c r="AG255" i="2"/>
  <c r="T256" i="2"/>
  <c r="S256" i="2"/>
  <c r="U256" i="2" s="1"/>
  <c r="V256" i="2"/>
  <c r="BE254" i="2"/>
  <c r="BF254" i="2"/>
  <c r="AX255" i="2"/>
  <c r="AZ255" i="2" s="1"/>
  <c r="BA255" i="2"/>
  <c r="AY255" i="2"/>
  <c r="AJ257" i="2"/>
  <c r="AN257" i="2"/>
  <c r="O257" i="2"/>
  <c r="R257" i="2" s="1"/>
  <c r="Y257" i="2"/>
  <c r="AB257" i="2" s="1"/>
  <c r="AF257" i="2" s="1"/>
  <c r="G258" i="2"/>
  <c r="BB254" i="2"/>
  <c r="BC254" i="2"/>
  <c r="AU256" i="2"/>
  <c r="AR257" i="2"/>
  <c r="AS256" i="2"/>
  <c r="AT256" i="2" s="1"/>
  <c r="AW256" i="2" s="1"/>
  <c r="AD256" i="2"/>
  <c r="AC256" i="2"/>
  <c r="AE256" i="2" s="1"/>
  <c r="AP255" i="2"/>
  <c r="BH255" i="2" s="1"/>
  <c r="AO255" i="2"/>
  <c r="AH255" i="2" l="1"/>
  <c r="AL255" i="2" s="1"/>
  <c r="W256" i="2"/>
  <c r="AK256" i="2" s="1"/>
  <c r="K256" i="2"/>
  <c r="L256" i="2" s="1"/>
  <c r="AK255" i="2"/>
  <c r="AG256" i="2"/>
  <c r="V257" i="2"/>
  <c r="S257" i="2"/>
  <c r="U257" i="2" s="1"/>
  <c r="T257" i="2"/>
  <c r="BC255" i="2"/>
  <c r="BB255" i="2"/>
  <c r="AY256" i="2"/>
  <c r="BA256" i="2"/>
  <c r="AX256" i="2"/>
  <c r="AZ256" i="2" s="1"/>
  <c r="AU257" i="2"/>
  <c r="AS257" i="2"/>
  <c r="AT257" i="2" s="1"/>
  <c r="AW257" i="2" s="1"/>
  <c r="AR258" i="2"/>
  <c r="BE255" i="2"/>
  <c r="BF255" i="2"/>
  <c r="AN258" i="2"/>
  <c r="Y258" i="2"/>
  <c r="AB258" i="2" s="1"/>
  <c r="AF258" i="2" s="1"/>
  <c r="G259" i="2"/>
  <c r="AJ258" i="2"/>
  <c r="O258" i="2"/>
  <c r="R258" i="2" s="1"/>
  <c r="AP256" i="2"/>
  <c r="BH256" i="2" s="1"/>
  <c r="AO256" i="2"/>
  <c r="AC257" i="2"/>
  <c r="AE257" i="2" s="1"/>
  <c r="AD257" i="2"/>
  <c r="AM255" i="2" l="1"/>
  <c r="K257" i="2"/>
  <c r="L257" i="2" s="1"/>
  <c r="AH256" i="2"/>
  <c r="AL256" i="2" s="1"/>
  <c r="AM256" i="2" s="1"/>
  <c r="W257" i="2"/>
  <c r="AK257" i="2" s="1"/>
  <c r="AG257" i="2"/>
  <c r="BB256" i="2"/>
  <c r="BC256" i="2"/>
  <c r="AY257" i="2"/>
  <c r="AX257" i="2"/>
  <c r="AZ257" i="2" s="1"/>
  <c r="BA257" i="2"/>
  <c r="AC258" i="2"/>
  <c r="AE258" i="2" s="1"/>
  <c r="AD258" i="2"/>
  <c r="BE256" i="2"/>
  <c r="BF256" i="2"/>
  <c r="AU258" i="2"/>
  <c r="AS258" i="2"/>
  <c r="AT258" i="2" s="1"/>
  <c r="AW258" i="2" s="1"/>
  <c r="AR259" i="2"/>
  <c r="G260" i="2"/>
  <c r="Y259" i="2"/>
  <c r="AB259" i="2" s="1"/>
  <c r="AF259" i="2" s="1"/>
  <c r="O259" i="2"/>
  <c r="R259" i="2" s="1"/>
  <c r="AN259" i="2"/>
  <c r="AJ259" i="2"/>
  <c r="V258" i="2"/>
  <c r="T258" i="2"/>
  <c r="S258" i="2"/>
  <c r="U258" i="2" s="1"/>
  <c r="AO257" i="2"/>
  <c r="AP257" i="2"/>
  <c r="BH257" i="2" s="1"/>
  <c r="AH257" i="2" l="1"/>
  <c r="AL257" i="2" s="1"/>
  <c r="AM257" i="2" s="1"/>
  <c r="AG258" i="2"/>
  <c r="W258" i="2"/>
  <c r="K258" i="2"/>
  <c r="L258" i="2" s="1"/>
  <c r="BE257" i="2"/>
  <c r="BF257" i="2"/>
  <c r="AY258" i="2"/>
  <c r="AX258" i="2"/>
  <c r="AZ258" i="2" s="1"/>
  <c r="BA258" i="2"/>
  <c r="T259" i="2"/>
  <c r="S259" i="2"/>
  <c r="U259" i="2" s="1"/>
  <c r="V259" i="2"/>
  <c r="AD259" i="2"/>
  <c r="AC259" i="2"/>
  <c r="AE259" i="2" s="1"/>
  <c r="BB257" i="2"/>
  <c r="BC257" i="2"/>
  <c r="AU259" i="2"/>
  <c r="AS259" i="2"/>
  <c r="AT259" i="2" s="1"/>
  <c r="AW259" i="2" s="1"/>
  <c r="AR260" i="2"/>
  <c r="AJ260" i="2"/>
  <c r="Y260" i="2"/>
  <c r="AB260" i="2" s="1"/>
  <c r="AF260" i="2" s="1"/>
  <c r="G261" i="2"/>
  <c r="AN260" i="2"/>
  <c r="O260" i="2"/>
  <c r="R260" i="2" s="1"/>
  <c r="AP258" i="2"/>
  <c r="BH258" i="2" s="1"/>
  <c r="AO258" i="2"/>
  <c r="AH258" i="2" l="1"/>
  <c r="AL258" i="2" s="1"/>
  <c r="W259" i="2"/>
  <c r="AG259" i="2"/>
  <c r="AP259" i="2"/>
  <c r="BH259" i="2" s="1"/>
  <c r="AO259" i="2"/>
  <c r="AD260" i="2"/>
  <c r="AC260" i="2"/>
  <c r="AE260" i="2" s="1"/>
  <c r="AN261" i="2"/>
  <c r="AJ261" i="2"/>
  <c r="G262" i="2"/>
  <c r="Y261" i="2"/>
  <c r="AB261" i="2" s="1"/>
  <c r="AF261" i="2" s="1"/>
  <c r="O261" i="2"/>
  <c r="R261" i="2" s="1"/>
  <c r="BE258" i="2"/>
  <c r="BF258" i="2"/>
  <c r="AU260" i="2"/>
  <c r="AR261" i="2"/>
  <c r="AS260" i="2"/>
  <c r="AT260" i="2" s="1"/>
  <c r="AW260" i="2" s="1"/>
  <c r="V260" i="2"/>
  <c r="S260" i="2"/>
  <c r="U260" i="2" s="1"/>
  <c r="T260" i="2"/>
  <c r="AY259" i="2"/>
  <c r="AX259" i="2"/>
  <c r="AZ259" i="2" s="1"/>
  <c r="BA259" i="2"/>
  <c r="AK258" i="2"/>
  <c r="K259" i="2"/>
  <c r="L259" i="2" s="1"/>
  <c r="BC258" i="2"/>
  <c r="BB258" i="2"/>
  <c r="AM258" i="2" l="1"/>
  <c r="AH259" i="2"/>
  <c r="AL259" i="2" s="1"/>
  <c r="AG260" i="2"/>
  <c r="W260" i="2"/>
  <c r="AK260" i="2" s="1"/>
  <c r="AU261" i="2"/>
  <c r="AS261" i="2"/>
  <c r="AT261" i="2" s="1"/>
  <c r="AW261" i="2" s="1"/>
  <c r="AR262" i="2"/>
  <c r="AK259" i="2"/>
  <c r="AM259" i="2" s="1"/>
  <c r="K260" i="2"/>
  <c r="L260" i="2" s="1"/>
  <c r="AY260" i="2"/>
  <c r="AX260" i="2"/>
  <c r="AZ260" i="2" s="1"/>
  <c r="BA260" i="2"/>
  <c r="V261" i="2"/>
  <c r="S261" i="2"/>
  <c r="U261" i="2" s="1"/>
  <c r="T261" i="2"/>
  <c r="AC261" i="2"/>
  <c r="AE261" i="2" s="1"/>
  <c r="AD261" i="2"/>
  <c r="AP260" i="2"/>
  <c r="BH260" i="2" s="1"/>
  <c r="AO260" i="2"/>
  <c r="BE259" i="2"/>
  <c r="BF259" i="2"/>
  <c r="BB259" i="2"/>
  <c r="BC259" i="2"/>
  <c r="G263" i="2"/>
  <c r="AJ262" i="2"/>
  <c r="O262" i="2"/>
  <c r="R262" i="2" s="1"/>
  <c r="Y262" i="2"/>
  <c r="AB262" i="2" s="1"/>
  <c r="AF262" i="2" s="1"/>
  <c r="AN262" i="2"/>
  <c r="K261" i="2" l="1"/>
  <c r="L261" i="2" s="1"/>
  <c r="AH260" i="2"/>
  <c r="AL260" i="2" s="1"/>
  <c r="AM260" i="2" s="1"/>
  <c r="W261" i="2"/>
  <c r="AG261" i="2"/>
  <c r="AP261" i="2"/>
  <c r="BH261" i="2" s="1"/>
  <c r="AO261" i="2"/>
  <c r="BE260" i="2"/>
  <c r="BF260" i="2"/>
  <c r="BB260" i="2"/>
  <c r="BC260" i="2"/>
  <c r="T262" i="2"/>
  <c r="S262" i="2"/>
  <c r="U262" i="2" s="1"/>
  <c r="V262" i="2"/>
  <c r="AJ263" i="2"/>
  <c r="O263" i="2"/>
  <c r="R263" i="2" s="1"/>
  <c r="Y263" i="2"/>
  <c r="AB263" i="2" s="1"/>
  <c r="AF263" i="2" s="1"/>
  <c r="G264" i="2"/>
  <c r="AN263" i="2"/>
  <c r="AD262" i="2"/>
  <c r="AC262" i="2"/>
  <c r="AE262" i="2" s="1"/>
  <c r="AU262" i="2"/>
  <c r="AR263" i="2"/>
  <c r="AS262" i="2"/>
  <c r="AT262" i="2" s="1"/>
  <c r="AW262" i="2" s="1"/>
  <c r="AY261" i="2"/>
  <c r="AX261" i="2"/>
  <c r="AZ261" i="2" s="1"/>
  <c r="BA261" i="2"/>
  <c r="AH261" i="2" l="1"/>
  <c r="AL261" i="2" s="1"/>
  <c r="AG262" i="2"/>
  <c r="W262" i="2"/>
  <c r="V263" i="2"/>
  <c r="S263" i="2"/>
  <c r="U263" i="2" s="1"/>
  <c r="T263" i="2"/>
  <c r="AP262" i="2"/>
  <c r="BH262" i="2" s="1"/>
  <c r="AO262" i="2"/>
  <c r="AS263" i="2"/>
  <c r="AT263" i="2" s="1"/>
  <c r="AW263" i="2" s="1"/>
  <c r="AR264" i="2"/>
  <c r="AU263" i="2"/>
  <c r="AK261" i="2"/>
  <c r="K262" i="2"/>
  <c r="L262" i="2" s="1"/>
  <c r="BE261" i="2"/>
  <c r="BF261" i="2"/>
  <c r="BC261" i="2"/>
  <c r="BB261" i="2"/>
  <c r="O264" i="2"/>
  <c r="R264" i="2" s="1"/>
  <c r="Y264" i="2"/>
  <c r="AB264" i="2" s="1"/>
  <c r="AF264" i="2" s="1"/>
  <c r="AN264" i="2"/>
  <c r="G265" i="2"/>
  <c r="AJ264" i="2"/>
  <c r="BA262" i="2"/>
  <c r="AX262" i="2"/>
  <c r="AZ262" i="2" s="1"/>
  <c r="AY262" i="2"/>
  <c r="AD263" i="2"/>
  <c r="AC263" i="2"/>
  <c r="AE263" i="2" s="1"/>
  <c r="AM261" i="2" l="1"/>
  <c r="AH262" i="2"/>
  <c r="AL262" i="2" s="1"/>
  <c r="W263" i="2"/>
  <c r="AG263" i="2"/>
  <c r="AK262" i="2"/>
  <c r="K263" i="2"/>
  <c r="L263" i="2" s="1"/>
  <c r="AY263" i="2"/>
  <c r="AX263" i="2"/>
  <c r="AZ263" i="2" s="1"/>
  <c r="BA263" i="2"/>
  <c r="AC264" i="2"/>
  <c r="AE264" i="2" s="1"/>
  <c r="AD264" i="2"/>
  <c r="T264" i="2"/>
  <c r="S264" i="2"/>
  <c r="U264" i="2" s="1"/>
  <c r="V264" i="2"/>
  <c r="AR265" i="2"/>
  <c r="AU264" i="2"/>
  <c r="AS264" i="2"/>
  <c r="AT264" i="2" s="1"/>
  <c r="AW264" i="2" s="1"/>
  <c r="BC262" i="2"/>
  <c r="BB262" i="2"/>
  <c r="G266" i="2"/>
  <c r="O265" i="2"/>
  <c r="R265" i="2" s="1"/>
  <c r="AJ265" i="2"/>
  <c r="AN265" i="2"/>
  <c r="Y265" i="2"/>
  <c r="AB265" i="2" s="1"/>
  <c r="AF265" i="2" s="1"/>
  <c r="BE262" i="2"/>
  <c r="BF262" i="2"/>
  <c r="AO263" i="2"/>
  <c r="AP263" i="2"/>
  <c r="BH263" i="2" s="1"/>
  <c r="AM262" i="2" l="1"/>
  <c r="AH263" i="2"/>
  <c r="AL263" i="2" s="1"/>
  <c r="W264" i="2"/>
  <c r="AG264" i="2"/>
  <c r="AD265" i="2"/>
  <c r="AC265" i="2"/>
  <c r="AE265" i="2" s="1"/>
  <c r="T265" i="2"/>
  <c r="S265" i="2"/>
  <c r="U265" i="2" s="1"/>
  <c r="V265" i="2"/>
  <c r="AU265" i="2"/>
  <c r="AR266" i="2"/>
  <c r="AS265" i="2"/>
  <c r="AT265" i="2" s="1"/>
  <c r="AW265" i="2" s="1"/>
  <c r="AP264" i="2"/>
  <c r="BH264" i="2" s="1"/>
  <c r="AO264" i="2"/>
  <c r="AK263" i="2"/>
  <c r="K264" i="2"/>
  <c r="L264" i="2" s="1"/>
  <c r="AJ266" i="2"/>
  <c r="AN266" i="2"/>
  <c r="Y266" i="2"/>
  <c r="AB266" i="2" s="1"/>
  <c r="AF266" i="2" s="1"/>
  <c r="O266" i="2"/>
  <c r="R266" i="2" s="1"/>
  <c r="G267" i="2"/>
  <c r="BE263" i="2"/>
  <c r="BF263" i="2"/>
  <c r="BC263" i="2"/>
  <c r="BB263" i="2"/>
  <c r="AX264" i="2"/>
  <c r="AZ264" i="2" s="1"/>
  <c r="AY264" i="2"/>
  <c r="BA264" i="2"/>
  <c r="AM263" i="2" l="1"/>
  <c r="AH264" i="2"/>
  <c r="AL264" i="2" s="1"/>
  <c r="W265" i="2"/>
  <c r="AK265" i="2" s="1"/>
  <c r="AG265" i="2"/>
  <c r="AK264" i="2"/>
  <c r="K265" i="2"/>
  <c r="L265" i="2" s="1"/>
  <c r="BC264" i="2"/>
  <c r="BB264" i="2"/>
  <c r="V266" i="2"/>
  <c r="T266" i="2"/>
  <c r="S266" i="2"/>
  <c r="U266" i="2" s="1"/>
  <c r="AC266" i="2"/>
  <c r="AE266" i="2" s="1"/>
  <c r="AD266" i="2"/>
  <c r="AY265" i="2"/>
  <c r="AX265" i="2"/>
  <c r="AZ265" i="2" s="1"/>
  <c r="BA265" i="2"/>
  <c r="AU266" i="2"/>
  <c r="AS266" i="2"/>
  <c r="AT266" i="2" s="1"/>
  <c r="AW266" i="2" s="1"/>
  <c r="BE264" i="2"/>
  <c r="BF264" i="2"/>
  <c r="AO265" i="2"/>
  <c r="AP265" i="2"/>
  <c r="BH265" i="2" s="1"/>
  <c r="AM264" i="2" l="1"/>
  <c r="AG266" i="2"/>
  <c r="AH266" i="2" s="1"/>
  <c r="AL266" i="2" s="1"/>
  <c r="AH265" i="2"/>
  <c r="AL265" i="2" s="1"/>
  <c r="AM265" i="2" s="1"/>
  <c r="K266" i="2"/>
  <c r="L266" i="2" s="1"/>
  <c r="W266" i="2"/>
  <c r="BC265" i="2"/>
  <c r="BB265" i="2"/>
  <c r="AP266" i="2"/>
  <c r="BH266" i="2" s="1"/>
  <c r="AO266" i="2"/>
  <c r="AY266" i="2"/>
  <c r="AX266" i="2"/>
  <c r="AZ266" i="2" s="1"/>
  <c r="BA266" i="2"/>
  <c r="BE265" i="2"/>
  <c r="BF265" i="2"/>
  <c r="BE266" i="2" l="1"/>
  <c r="BF266" i="2"/>
  <c r="BC266" i="2"/>
  <c r="BB266" i="2"/>
  <c r="AK266" i="2"/>
  <c r="AM266" i="2" s="1"/>
  <c r="K267" i="2"/>
  <c r="L267" i="2" s="1"/>
</calcChain>
</file>

<file path=xl/sharedStrings.xml><?xml version="1.0" encoding="utf-8"?>
<sst xmlns="http://schemas.openxmlformats.org/spreadsheetml/2006/main" count="90" uniqueCount="55">
  <si>
    <t>observation_date</t>
  </si>
  <si>
    <t>UNRATENSA</t>
  </si>
  <si>
    <t>UNRATE</t>
  </si>
  <si>
    <t>Time Series Analysis: Seasonal Adjustment Methods</t>
  </si>
  <si>
    <t>CPS008-P3-S.pdf</t>
  </si>
  <si>
    <t>Time Series and Seasonal Adjustment</t>
  </si>
  <si>
    <t>X11 - smoothing procedure whitepapers</t>
  </si>
  <si>
    <t>current price</t>
  </si>
  <si>
    <t>Position</t>
  </si>
  <si>
    <t>Implied Vol</t>
  </si>
  <si>
    <t>Expiration</t>
  </si>
  <si>
    <t>Strike</t>
  </si>
  <si>
    <t>Type</t>
  </si>
  <si>
    <t>disc rate</t>
  </si>
  <si>
    <t>p/u</t>
  </si>
  <si>
    <t>position</t>
  </si>
  <si>
    <t>Delta</t>
  </si>
  <si>
    <t>Gamma</t>
  </si>
  <si>
    <t>Vega</t>
  </si>
  <si>
    <t>Theta</t>
  </si>
  <si>
    <t>Rho</t>
  </si>
  <si>
    <t>ln (S/k)</t>
  </si>
  <si>
    <t>t</t>
  </si>
  <si>
    <t>sig^2/2</t>
  </si>
  <si>
    <t>D1</t>
  </si>
  <si>
    <t>D2</t>
  </si>
  <si>
    <t>N(D1)</t>
  </si>
  <si>
    <t>N(D2)</t>
  </si>
  <si>
    <t>N'(D1)</t>
  </si>
  <si>
    <t>Shares</t>
  </si>
  <si>
    <t>Call</t>
  </si>
  <si>
    <t>E</t>
  </si>
  <si>
    <t>Put</t>
  </si>
  <si>
    <t>Current Price</t>
  </si>
  <si>
    <t>Initial valuation</t>
  </si>
  <si>
    <t>Current Position</t>
  </si>
  <si>
    <t>C1</t>
  </si>
  <si>
    <t>C2</t>
  </si>
  <si>
    <t>Vega Call</t>
  </si>
  <si>
    <t>Gamma Call</t>
  </si>
  <si>
    <t>Price Bumper</t>
  </si>
  <si>
    <t>Vol Bumper Call</t>
  </si>
  <si>
    <t>Vol Bumper2</t>
  </si>
  <si>
    <t>Scenario Pos Val</t>
  </si>
  <si>
    <t>Scenario P&amp;L</t>
  </si>
  <si>
    <t>Stock Price</t>
  </si>
  <si>
    <t>Call Valuation</t>
  </si>
  <si>
    <t>Put Valuation</t>
  </si>
  <si>
    <t>Timetoexpiration</t>
  </si>
  <si>
    <t>K=K(0)e(rT)</t>
  </si>
  <si>
    <t>Days to Epiration</t>
  </si>
  <si>
    <t>Gamma Sum</t>
  </si>
  <si>
    <t>S(t)</t>
  </si>
  <si>
    <t>Combined Position</t>
  </si>
  <si>
    <t>Unhedged Delta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</si>
</sst>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6" fillId="0" borderId="0" xfId="0" applyFont="1"/>
    <xf numFmtId="0" fontId="19" fillId="33" borderId="0" xfId="0" applyFont="1" applyFill="1"/>
    <xf numFmtId="0" fontId="18" fillId="33" borderId="0" xfId="43" applyFill="1"/>
    <xf numFmtId="44" fontId="0" fillId="0" borderId="0" xfId="1" applyFont="1"/>
    <xf numFmtId="0" fontId="0" fillId="34" borderId="0" xfId="0" applyFill="1"/>
    <xf numFmtId="2" fontId="0" fillId="0" borderId="0" xfId="0" applyNumberFormat="1"/>
    <xf numFmtId="168" fontId="0" fillId="0" borderId="0" xfId="0" applyNumberFormat="1"/>
    <xf numFmtId="44" fontId="0" fillId="0" borderId="0" xfId="0" applyNumberFormat="1"/>
    <xf numFmtId="0" fontId="16" fillId="35" borderId="0" xfId="0" applyFont="1" applyFill="1"/>
    <xf numFmtId="44" fontId="16" fillId="35" borderId="0" xfId="0" applyNumberFormat="1" applyFont="1" applyFill="1"/>
    <xf numFmtId="0" fontId="0" fillId="36" borderId="0" xfId="0" applyFill="1" applyAlignment="1">
      <alignment horizontal="center" vertical="center"/>
    </xf>
    <xf numFmtId="0" fontId="0" fillId="0" borderId="0" xfId="0"/>
    <xf numFmtId="2" fontId="0" fillId="3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16" fillId="0" borderId="0" xfId="0" applyNumberFormat="1" applyFont="1"/>
    <xf numFmtId="0" fontId="0" fillId="36" borderId="0" xfId="0" applyFill="1"/>
    <xf numFmtId="2" fontId="0" fillId="36" borderId="0" xfId="0" applyNumberFormat="1" applyFill="1"/>
    <xf numFmtId="2" fontId="0" fillId="34" borderId="0" xfId="0" applyNumberFormat="1" applyFill="1"/>
    <xf numFmtId="0" fontId="20" fillId="0" borderId="0" xfId="0" applyFont="1"/>
    <xf numFmtId="44" fontId="0" fillId="36" borderId="0" xfId="0" applyNumberFormat="1" applyFill="1"/>
    <xf numFmtId="44" fontId="0" fillId="34" borderId="0" xfId="0" applyNumberFormat="1" applyFill="1"/>
    <xf numFmtId="0" fontId="0" fillId="33" borderId="0" xfId="0" applyFill="1"/>
    <xf numFmtId="2" fontId="0" fillId="33" borderId="0" xfId="0" applyNumberForma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and Vega vs Stockprice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'Scenarios &amp; Pics'!$AO$15</c:f>
              <c:strCache>
                <c:ptCount val="1"/>
                <c:pt idx="0">
                  <c:v>Vega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'Scenarios &amp; Pics'!$AN$16:$AN$266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xVal>
          <c:yVal>
            <c:numRef>
              <c:f>'Scenarios &amp; Pics'!$AO$16:$AO$266</c:f>
              <c:numCache>
                <c:formatCode>_("$"* #,##0.00_);_("$"* \(#,##0.00\);_("$"* "-"??_);_(@_)</c:formatCode>
                <c:ptCount val="251"/>
                <c:pt idx="0">
                  <c:v>8.376938162068767E-34</c:v>
                </c:pt>
                <c:pt idx="1">
                  <c:v>7.5531026036612536E-33</c:v>
                </c:pt>
                <c:pt idx="2">
                  <c:v>6.4363475266558894E-32</c:v>
                </c:pt>
                <c:pt idx="3">
                  <c:v>5.1925000608280434E-31</c:v>
                </c:pt>
                <c:pt idx="4">
                  <c:v>3.9724164711058593E-30</c:v>
                </c:pt>
                <c:pt idx="5">
                  <c:v>2.8864469995384545E-29</c:v>
                </c:pt>
                <c:pt idx="6">
                  <c:v>1.9951003115020685E-28</c:v>
                </c:pt>
                <c:pt idx="7">
                  <c:v>1.3136929500277113E-27</c:v>
                </c:pt>
                <c:pt idx="8">
                  <c:v>8.2520490465842834E-27</c:v>
                </c:pt>
                <c:pt idx="9">
                  <c:v>4.9517160893294671E-26</c:v>
                </c:pt>
                <c:pt idx="10">
                  <c:v>2.8421070029582799E-25</c:v>
                </c:pt>
                <c:pt idx="11">
                  <c:v>1.5622813288785949E-24</c:v>
                </c:pt>
                <c:pt idx="12">
                  <c:v>8.2344616886210025E-24</c:v>
                </c:pt>
                <c:pt idx="13">
                  <c:v>4.1665056124911701E-23</c:v>
                </c:pt>
                <c:pt idx="14">
                  <c:v>2.0260710306139394E-22</c:v>
                </c:pt>
                <c:pt idx="15">
                  <c:v>9.4787446537533186E-22</c:v>
                </c:pt>
                <c:pt idx="16">
                  <c:v>4.270818808073252E-21</c:v>
                </c:pt>
                <c:pt idx="17">
                  <c:v>1.8551126311801619E-20</c:v>
                </c:pt>
                <c:pt idx="18">
                  <c:v>7.7758440952345297E-20</c:v>
                </c:pt>
                <c:pt idx="19">
                  <c:v>3.1480932825329804E-19</c:v>
                </c:pt>
                <c:pt idx="20">
                  <c:v>1.2321429030805678E-18</c:v>
                </c:pt>
                <c:pt idx="21">
                  <c:v>4.6662205617573163E-18</c:v>
                </c:pt>
                <c:pt idx="22">
                  <c:v>1.7112938191292278E-17</c:v>
                </c:pt>
                <c:pt idx="23">
                  <c:v>6.0826273071238858E-17</c:v>
                </c:pt>
                <c:pt idx="24">
                  <c:v>2.0970344400222504E-16</c:v>
                </c:pt>
                <c:pt idx="25">
                  <c:v>7.0177326291633945E-16</c:v>
                </c:pt>
                <c:pt idx="26">
                  <c:v>2.2813050147187239E-15</c:v>
                </c:pt>
                <c:pt idx="27">
                  <c:v>7.2089699884383545E-15</c:v>
                </c:pt>
                <c:pt idx="28">
                  <c:v>2.2159733340164608E-14</c:v>
                </c:pt>
                <c:pt idx="29">
                  <c:v>6.6304942351033711E-14</c:v>
                </c:pt>
                <c:pt idx="30">
                  <c:v>1.9323990209586167E-13</c:v>
                </c:pt>
                <c:pt idx="31">
                  <c:v>5.4889333478095474E-13</c:v>
                </c:pt>
                <c:pt idx="32">
                  <c:v>1.5204832136232291E-12</c:v>
                </c:pt>
                <c:pt idx="33">
                  <c:v>4.1099072021265632E-12</c:v>
                </c:pt>
                <c:pt idx="34">
                  <c:v>1.0846397728398277E-11</c:v>
                </c:pt>
                <c:pt idx="35">
                  <c:v>2.7962827814577281E-11</c:v>
                </c:pt>
                <c:pt idx="36">
                  <c:v>7.0461265676980053E-11</c:v>
                </c:pt>
                <c:pt idx="37">
                  <c:v>1.7362745267384695E-10</c:v>
                </c:pt>
                <c:pt idx="38">
                  <c:v>4.186037364947522E-10</c:v>
                </c:pt>
                <c:pt idx="39">
                  <c:v>9.8790753507935168E-10</c:v>
                </c:pt>
                <c:pt idx="40">
                  <c:v>2.2833029929303523E-9</c:v>
                </c:pt>
                <c:pt idx="41">
                  <c:v>5.1706418155312362E-9</c:v>
                </c:pt>
                <c:pt idx="42">
                  <c:v>1.1477647895443344E-8</c:v>
                </c:pt>
                <c:pt idx="43">
                  <c:v>2.4984877500638419E-8</c:v>
                </c:pt>
                <c:pt idx="44">
                  <c:v>5.3358111860461271E-8</c:v>
                </c:pt>
                <c:pt idx="45">
                  <c:v>1.1184085075096152E-7</c:v>
                </c:pt>
                <c:pt idx="46">
                  <c:v>2.3017076991339108E-7</c:v>
                </c:pt>
                <c:pt idx="47">
                  <c:v>4.6528356497580811E-7</c:v>
                </c:pt>
                <c:pt idx="48">
                  <c:v>9.2420135879355047E-7</c:v>
                </c:pt>
                <c:pt idx="49">
                  <c:v>1.8044958851563174E-6</c:v>
                </c:pt>
                <c:pt idx="50">
                  <c:v>3.4644981980828323E-6</c:v>
                </c:pt>
                <c:pt idx="51">
                  <c:v>6.5429035755719035E-6</c:v>
                </c:pt>
                <c:pt idx="52">
                  <c:v>1.2158864037269573E-5</c:v>
                </c:pt>
                <c:pt idx="53">
                  <c:v>2.2240803092209125E-5</c:v>
                </c:pt>
                <c:pt idx="54">
                  <c:v>4.0057314570439182E-5</c:v>
                </c:pt>
                <c:pt idx="55">
                  <c:v>7.1059539469442654E-5</c:v>
                </c:pt>
                <c:pt idx="56">
                  <c:v>1.2419494302686542E-4</c:v>
                </c:pt>
                <c:pt idx="57">
                  <c:v>2.1392166893901689E-4</c:v>
                </c:pt>
                <c:pt idx="58">
                  <c:v>3.6324535572648944E-4</c:v>
                </c:pt>
                <c:pt idx="59">
                  <c:v>6.0822139082792226E-4</c:v>
                </c:pt>
                <c:pt idx="60">
                  <c:v>1.004519692604616E-3</c:v>
                </c:pt>
                <c:pt idx="61">
                  <c:v>1.6368398825492428E-3</c:v>
                </c:pt>
                <c:pt idx="62">
                  <c:v>2.6321937954976648E-3</c:v>
                </c:pt>
                <c:pt idx="63">
                  <c:v>4.1783381439132634E-3</c:v>
                </c:pt>
                <c:pt idx="64">
                  <c:v>6.5489366876077511E-3</c:v>
                </c:pt>
                <c:pt idx="65">
                  <c:v>1.0137346273280176E-2</c:v>
                </c:pt>
                <c:pt idx="66">
                  <c:v>1.5501234914103941E-2</c:v>
                </c:pt>
                <c:pt idx="67">
                  <c:v>2.3420524354752382E-2</c:v>
                </c:pt>
                <c:pt idx="68">
                  <c:v>3.4971366745284935E-2</c:v>
                </c:pt>
                <c:pt idx="69">
                  <c:v>5.1618968540158711E-2</c:v>
                </c:pt>
                <c:pt idx="70">
                  <c:v>7.5332010266501395E-2</c:v>
                </c:pt>
                <c:pt idx="71">
                  <c:v>0.10872111907312798</c:v>
                </c:pt>
                <c:pt idx="72">
                  <c:v>0.15520327183361984</c:v>
                </c:pt>
                <c:pt idx="73">
                  <c:v>0.21919308469682058</c:v>
                </c:pt>
                <c:pt idx="74">
                  <c:v>0.30632063679394378</c:v>
                </c:pt>
                <c:pt idx="75">
                  <c:v>0.42367375740640462</c:v>
                </c:pt>
                <c:pt idx="76">
                  <c:v>0.5800605811562326</c:v>
                </c:pt>
                <c:pt idx="77">
                  <c:v>0.78628568399896992</c:v>
                </c:pt>
                <c:pt idx="78">
                  <c:v>1.0554303347869955</c:v>
                </c:pt>
                <c:pt idx="79">
                  <c:v>1.4031244588027658</c:v>
                </c:pt>
                <c:pt idx="80">
                  <c:v>1.8477949818957113</c:v>
                </c:pt>
                <c:pt idx="81">
                  <c:v>2.4108725184329516</c:v>
                </c:pt>
                <c:pt idx="82">
                  <c:v>3.1169361265948501</c:v>
                </c:pt>
                <c:pt idx="83">
                  <c:v>3.9937743416955165</c:v>
                </c:pt>
                <c:pt idx="84">
                  <c:v>5.0723401725702981</c:v>
                </c:pt>
                <c:pt idx="85">
                  <c:v>6.3865784455685155</c:v>
                </c:pt>
                <c:pt idx="86">
                  <c:v>7.9731059971720697</c:v>
                </c:pt>
                <c:pt idx="87">
                  <c:v>9.8707288720273123</c:v>
                </c:pt>
                <c:pt idx="88">
                  <c:v>12.119785909875803</c:v>
                </c:pt>
                <c:pt idx="89">
                  <c:v>14.761314827066901</c:v>
                </c:pt>
                <c:pt idx="90">
                  <c:v>17.836044923941802</c:v>
                </c:pt>
                <c:pt idx="91">
                  <c:v>21.383229568595429</c:v>
                </c:pt>
                <c:pt idx="92">
                  <c:v>25.439341201439774</c:v>
                </c:pt>
                <c:pt idx="93">
                  <c:v>30.036661264058274</c:v>
                </c:pt>
                <c:pt idx="94">
                  <c:v>35.201806607594328</c:v>
                </c:pt>
                <c:pt idx="95">
                  <c:v>40.954241980367918</c:v>
                </c:pt>
                <c:pt idx="96">
                  <c:v>47.304834544715547</c:v>
                </c:pt>
                <c:pt idx="97">
                  <c:v>54.254510498380625</c:v>
                </c:pt>
                <c:pt idx="98">
                  <c:v>61.793075343023361</c:v>
                </c:pt>
                <c:pt idx="99">
                  <c:v>69.898257853105321</c:v>
                </c:pt>
                <c:pt idx="100">
                  <c:v>78.535033217685836</c:v>
                </c:pt>
                <c:pt idx="101">
                  <c:v>87.655273202588177</c:v>
                </c:pt>
                <c:pt idx="102">
                  <c:v>97.197760745640849</c:v>
                </c:pt>
                <c:pt idx="103">
                  <c:v>107.08859356791726</c:v>
                </c:pt>
                <c:pt idx="104">
                  <c:v>117.24198673292216</c:v>
                </c:pt>
                <c:pt idx="105">
                  <c:v>127.56146831394359</c:v>
                </c:pt>
                <c:pt idx="106">
                  <c:v>137.9414462223537</c:v>
                </c:pt>
                <c:pt idx="107">
                  <c:v>148.26910862780949</c:v>
                </c:pt>
                <c:pt idx="108">
                  <c:v>158.42660607157376</c:v>
                </c:pt>
                <c:pt idx="109">
                  <c:v>168.29345107819839</c:v>
                </c:pt>
                <c:pt idx="110">
                  <c:v>177.74906144000749</c:v>
                </c:pt>
                <c:pt idx="111">
                  <c:v>186.67536686691992</c:v>
                </c:pt>
                <c:pt idx="112">
                  <c:v>194.95939566996336</c:v>
                </c:pt>
                <c:pt idx="113">
                  <c:v>202.49575869917774</c:v>
                </c:pt>
                <c:pt idx="114">
                  <c:v>209.18895181165308</c:v>
                </c:pt>
                <c:pt idx="115">
                  <c:v>214.95540544661034</c:v>
                </c:pt>
                <c:pt idx="116">
                  <c:v>219.72522001320758</c:v>
                </c:pt>
                <c:pt idx="117">
                  <c:v>223.44353820280608</c:v>
                </c:pt>
                <c:pt idx="118">
                  <c:v>226.0715193753679</c:v>
                </c:pt>
                <c:pt idx="119">
                  <c:v>227.58689613954195</c:v>
                </c:pt>
                <c:pt idx="120">
                  <c:v>227.98410843495648</c:v>
                </c:pt>
                <c:pt idx="121">
                  <c:v>227.27402514709425</c:v>
                </c:pt>
                <c:pt idx="122">
                  <c:v>225.4832769159201</c:v>
                </c:pt>
                <c:pt idx="123">
                  <c:v>222.65323580668866</c:v>
                </c:pt>
                <c:pt idx="124">
                  <c:v>218.8386874758607</c:v>
                </c:pt>
                <c:pt idx="125">
                  <c:v>214.1062490943977</c:v>
                </c:pt>
                <c:pt idx="126">
                  <c:v>208.53259142439603</c:v>
                </c:pt>
                <c:pt idx="127">
                  <c:v>202.2025260518877</c:v>
                </c:pt>
                <c:pt idx="128">
                  <c:v>195.20701894696307</c:v>
                </c:pt>
                <c:pt idx="129">
                  <c:v>187.6411894447441</c:v>
                </c:pt>
                <c:pt idx="130">
                  <c:v>179.60234969425912</c:v>
                </c:pt>
                <c:pt idx="131">
                  <c:v>171.18813394669664</c:v>
                </c:pt>
                <c:pt idx="132">
                  <c:v>162.4947601288726</c:v>
                </c:pt>
                <c:pt idx="133">
                  <c:v>153.61545836796077</c:v>
                </c:pt>
                <c:pt idx="134">
                  <c:v>144.63909289118891</c:v>
                </c:pt>
                <c:pt idx="135">
                  <c:v>135.64899538857614</c:v>
                </c:pt>
                <c:pt idx="136">
                  <c:v>126.72201982963367</c:v>
                </c:pt>
                <c:pt idx="137">
                  <c:v>117.92782114976006</c:v>
                </c:pt>
                <c:pt idx="138">
                  <c:v>109.3283533964113</c:v>
                </c:pt>
                <c:pt idx="139">
                  <c:v>100.97757701765829</c:v>
                </c:pt>
                <c:pt idx="140">
                  <c:v>92.921360095673563</c:v>
                </c:pt>
                <c:pt idx="141">
                  <c:v>85.197554528137005</c:v>
                </c:pt>
                <c:pt idx="142">
                  <c:v>77.836225443397936</c:v>
                </c:pt>
                <c:pt idx="143">
                  <c:v>70.860010458507702</c:v>
                </c:pt>
                <c:pt idx="144">
                  <c:v>64.284584674844297</c:v>
                </c:pt>
                <c:pt idx="145">
                  <c:v>58.119207448759447</c:v>
                </c:pt>
                <c:pt idx="146">
                  <c:v>52.367327850369698</c:v>
                </c:pt>
                <c:pt idx="147">
                  <c:v>47.027227197782686</c:v>
                </c:pt>
                <c:pt idx="148">
                  <c:v>42.092678988875704</c:v>
                </c:pt>
                <c:pt idx="149">
                  <c:v>37.55360881365047</c:v>
                </c:pt>
                <c:pt idx="150">
                  <c:v>33.396739290889293</c:v>
                </c:pt>
                <c:pt idx="151">
                  <c:v>29.606207619249982</c:v>
                </c:pt>
                <c:pt idx="152">
                  <c:v>26.164145866025716</c:v>
                </c:pt>
                <c:pt idx="153">
                  <c:v>23.051216553956237</c:v>
                </c:pt>
                <c:pt idx="154">
                  <c:v>20.247098382325078</c:v>
                </c:pt>
                <c:pt idx="155">
                  <c:v>17.73091898445746</c:v>
                </c:pt>
                <c:pt idx="156">
                  <c:v>15.481633446934522</c:v>
                </c:pt>
                <c:pt idx="157">
                  <c:v>13.478348877943978</c:v>
                </c:pt>
                <c:pt idx="158">
                  <c:v>11.700596607383281</c:v>
                </c:pt>
                <c:pt idx="159">
                  <c:v>10.128554634249147</c:v>
                </c:pt>
                <c:pt idx="160">
                  <c:v>8.7432237205791665</c:v>
                </c:pt>
                <c:pt idx="161">
                  <c:v>7.5265610851451923</c:v>
                </c:pt>
                <c:pt idx="162">
                  <c:v>6.4615759980904608</c:v>
                </c:pt>
                <c:pt idx="163">
                  <c:v>5.5323917462435777</c:v>
                </c:pt>
                <c:pt idx="164">
                  <c:v>4.7242784556315227</c:v>
                </c:pt>
                <c:pt idx="165">
                  <c:v>4.0236611503234885</c:v>
                </c:pt>
                <c:pt idx="166">
                  <c:v>3.4181072216717387</c:v>
                </c:pt>
                <c:pt idx="167">
                  <c:v>2.8962972038983734</c:v>
                </c:pt>
                <c:pt idx="168">
                  <c:v>2.4479824230644156</c:v>
                </c:pt>
                <c:pt idx="169">
                  <c:v>2.063932726275211</c:v>
                </c:pt>
                <c:pt idx="170">
                  <c:v>1.7358771231970938</c:v>
                </c:pt>
                <c:pt idx="171">
                  <c:v>1.4564397963692315</c:v>
                </c:pt>
                <c:pt idx="172">
                  <c:v>1.2190735714176149</c:v>
                </c:pt>
                <c:pt idx="173">
                  <c:v>1.0179925915500718</c:v>
                </c:pt>
                <c:pt idx="174">
                  <c:v>0.84810561874002977</c:v>
                </c:pt>
                <c:pt idx="175">
                  <c:v>0.70495109084647412</c:v>
                </c:pt>
                <c:pt idx="176">
                  <c:v>0.58463480186906736</c:v>
                </c:pt>
                <c:pt idx="177">
                  <c:v>0.48377084245087199</c:v>
                </c:pt>
                <c:pt idx="178">
                  <c:v>0.39942623929582899</c:v>
                </c:pt>
                <c:pt idx="179">
                  <c:v>0.32906956414625932</c:v>
                </c:pt>
                <c:pt idx="180">
                  <c:v>0.27052364348455665</c:v>
                </c:pt>
                <c:pt idx="181">
                  <c:v>0.22192238685095653</c:v>
                </c:pt>
                <c:pt idx="182">
                  <c:v>0.18167166199793872</c:v>
                </c:pt>
                <c:pt idx="183">
                  <c:v>0.14841407629879372</c:v>
                </c:pt>
                <c:pt idx="184">
                  <c:v>0.12099747315032795</c:v>
                </c:pt>
                <c:pt idx="185">
                  <c:v>9.844691689831285E-2</c:v>
                </c:pt>
                <c:pt idx="186">
                  <c:v>7.9939917557640378E-2</c:v>
                </c:pt>
                <c:pt idx="187">
                  <c:v>6.4784634981532196E-2</c:v>
                </c:pt>
                <c:pt idx="188">
                  <c:v>5.2400799062254935E-2</c:v>
                </c:pt>
                <c:pt idx="189">
                  <c:v>4.2303086163992448E-2</c:v>
                </c:pt>
                <c:pt idx="190">
                  <c:v>3.4086700680007985E-2</c:v>
                </c:pt>
                <c:pt idx="191">
                  <c:v>2.7414922987872379E-2</c:v>
                </c:pt>
                <c:pt idx="192">
                  <c:v>2.2008399985286815E-2</c:v>
                </c:pt>
                <c:pt idx="193">
                  <c:v>1.763597086558491E-2</c:v>
                </c:pt>
                <c:pt idx="194">
                  <c:v>1.4106838060716619E-2</c:v>
                </c:pt>
                <c:pt idx="195">
                  <c:v>1.1263910727811436E-2</c:v>
                </c:pt>
                <c:pt idx="196">
                  <c:v>8.978165312364882E-3</c:v>
                </c:pt>
                <c:pt idx="197">
                  <c:v>7.1438842371363631E-3</c:v>
                </c:pt>
                <c:pt idx="198">
                  <c:v>5.6746493932326326E-3</c:v>
                </c:pt>
                <c:pt idx="199">
                  <c:v>4.4999816849600506E-3</c:v>
                </c:pt>
                <c:pt idx="200">
                  <c:v>3.5625313072541365E-3</c:v>
                </c:pt>
                <c:pt idx="201">
                  <c:v>2.8157356721183694E-3</c:v>
                </c:pt>
                <c:pt idx="202">
                  <c:v>2.2218729484362073E-3</c:v>
                </c:pt>
                <c:pt idx="203">
                  <c:v>1.7504490687993597E-3</c:v>
                </c:pt>
                <c:pt idx="204">
                  <c:v>1.3768648410852633E-3</c:v>
                </c:pt>
                <c:pt idx="205">
                  <c:v>1.0813175500522987E-3</c:v>
                </c:pt>
                <c:pt idx="206">
                  <c:v>8.4789822323875651E-4</c:v>
                </c:pt>
                <c:pt idx="207">
                  <c:v>6.6385164875635118E-4</c:v>
                </c:pt>
                <c:pt idx="208">
                  <c:v>5.1897135422145394E-4</c:v>
                </c:pt>
                <c:pt idx="209">
                  <c:v>4.0510616870000743E-4</c:v>
                </c:pt>
                <c:pt idx="210">
                  <c:v>3.1575877246294476E-4</c:v>
                </c:pt>
                <c:pt idx="211">
                  <c:v>2.4575986721471005E-4</c:v>
                </c:pt>
                <c:pt idx="212">
                  <c:v>1.9100434145632273E-4</c:v>
                </c:pt>
                <c:pt idx="213">
                  <c:v>1.4823812504488067E-4</c:v>
                </c:pt>
                <c:pt idx="214">
                  <c:v>1.1488638101484164E-4</c:v>
                </c:pt>
                <c:pt idx="215">
                  <c:v>8.8915322529794849E-5</c:v>
                </c:pt>
                <c:pt idx="216">
                  <c:v>6.8721313856540537E-5</c:v>
                </c:pt>
                <c:pt idx="217">
                  <c:v>5.3042056466513768E-5</c:v>
                </c:pt>
                <c:pt idx="218">
                  <c:v>4.0885609695497057E-5</c:v>
                </c:pt>
                <c:pt idx="219">
                  <c:v>3.1473780138707786E-5</c:v>
                </c:pt>
                <c:pt idx="220">
                  <c:v>2.4197061267777295E-5</c:v>
                </c:pt>
                <c:pt idx="221">
                  <c:v>1.8578837050097825E-5</c:v>
                </c:pt>
                <c:pt idx="222">
                  <c:v>1.424699975746264E-5</c:v>
                </c:pt>
                <c:pt idx="223">
                  <c:v>1.0911488906438923E-5</c:v>
                </c:pt>
                <c:pt idx="224">
                  <c:v>8.346549095283205E-6</c:v>
                </c:pt>
                <c:pt idx="225">
                  <c:v>6.3767409295773724E-6</c:v>
                </c:pt>
                <c:pt idx="226">
                  <c:v>4.8659309250260451E-6</c:v>
                </c:pt>
                <c:pt idx="227">
                  <c:v>3.708641302756035E-6</c:v>
                </c:pt>
                <c:pt idx="228">
                  <c:v>2.8232656492769441E-6</c:v>
                </c:pt>
                <c:pt idx="229">
                  <c:v>2.1467570468562654E-6</c:v>
                </c:pt>
                <c:pt idx="230">
                  <c:v>1.6304760668477698E-6</c:v>
                </c:pt>
                <c:pt idx="231">
                  <c:v>1.236950721600864E-6</c:v>
                </c:pt>
                <c:pt idx="232">
                  <c:v>9.3735217420879781E-7</c:v>
                </c:pt>
                <c:pt idx="233">
                  <c:v>7.0953122950330532E-7</c:v>
                </c:pt>
                <c:pt idx="234">
                  <c:v>5.3649342706047799E-7</c:v>
                </c:pt>
                <c:pt idx="235">
                  <c:v>4.0521659475647295E-7</c:v>
                </c:pt>
                <c:pt idx="236">
                  <c:v>3.0573534986722071E-7</c:v>
                </c:pt>
                <c:pt idx="237">
                  <c:v>2.3043334444765817E-7</c:v>
                </c:pt>
                <c:pt idx="238">
                  <c:v>1.734969212782538E-7</c:v>
                </c:pt>
                <c:pt idx="239">
                  <c:v>1.3049398190307459E-7</c:v>
                </c:pt>
                <c:pt idx="240">
                  <c:v>9.8049834931304124E-8</c:v>
                </c:pt>
                <c:pt idx="241">
                  <c:v>7.3598043138688151E-8</c:v>
                </c:pt>
                <c:pt idx="242">
                  <c:v>5.5189182752396316E-8</c:v>
                </c:pt>
                <c:pt idx="243">
                  <c:v>4.1344254721657755E-8</c:v>
                </c:pt>
                <c:pt idx="244">
                  <c:v>3.0942473712199333E-8</c:v>
                </c:pt>
                <c:pt idx="245">
                  <c:v>2.3135486604462502E-8</c:v>
                </c:pt>
                <c:pt idx="246">
                  <c:v>1.7281881188798513E-8</c:v>
                </c:pt>
                <c:pt idx="247">
                  <c:v>1.2897250163557178E-8</c:v>
                </c:pt>
                <c:pt idx="248">
                  <c:v>9.6161641253303855E-9</c:v>
                </c:pt>
                <c:pt idx="249">
                  <c:v>7.1632496659579439E-9</c:v>
                </c:pt>
                <c:pt idx="250">
                  <c:v>5.3312195940096792E-9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2D-4893-BEC5-33AC83D3E2D2}"/>
            </c:ext>
          </c:extLst>
        </c:ser>
        <c:ser>
          <c:idx val="1"/>
          <c:order val="1"/>
          <c:tx>
            <c:strRef>
              <c:f>'Scenarios &amp; Pics'!$AP$15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'Scenarios &amp; Pics'!$AN$16:$AN$266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xVal>
          <c:yVal>
            <c:numRef>
              <c:f>'Scenarios &amp; Pics'!$AP$16:$AP$266</c:f>
              <c:numCache>
                <c:formatCode>_("$"* #,##0.00_);_("$"* \(#,##0.00\);_("$"* "-"??_);_(@_)</c:formatCode>
                <c:ptCount val="251"/>
                <c:pt idx="0">
                  <c:v>2.5479853576292499E-33</c:v>
                </c:pt>
                <c:pt idx="1">
                  <c:v>2.2410262259504E-32</c:v>
                </c:pt>
                <c:pt idx="2">
                  <c:v>1.8633883380760656E-31</c:v>
                </c:pt>
                <c:pt idx="3">
                  <c:v>1.467276351441224E-30</c:v>
                </c:pt>
                <c:pt idx="4">
                  <c:v>1.09594256383495E-29</c:v>
                </c:pt>
                <c:pt idx="5">
                  <c:v>7.7770936458152599E-29</c:v>
                </c:pt>
                <c:pt idx="6">
                  <c:v>5.2512104827709034E-28</c:v>
                </c:pt>
                <c:pt idx="7">
                  <c:v>3.3786791862253203E-27</c:v>
                </c:pt>
                <c:pt idx="8">
                  <c:v>2.0743787203879226E-26</c:v>
                </c:pt>
                <c:pt idx="9">
                  <c:v>1.2169348130153638E-25</c:v>
                </c:pt>
                <c:pt idx="10">
                  <c:v>6.8304135379738088E-25</c:v>
                </c:pt>
                <c:pt idx="11">
                  <c:v>3.6725528159445297E-24</c:v>
                </c:pt>
                <c:pt idx="12">
                  <c:v>1.8938743014156687E-23</c:v>
                </c:pt>
                <c:pt idx="13">
                  <c:v>9.377728745885242E-23</c:v>
                </c:pt>
                <c:pt idx="14">
                  <c:v>4.4636543001303019E-22</c:v>
                </c:pt>
                <c:pt idx="15">
                  <c:v>2.0445380896738464E-21</c:v>
                </c:pt>
                <c:pt idx="16">
                  <c:v>9.0211161165899119E-21</c:v>
                </c:pt>
                <c:pt idx="17">
                  <c:v>3.838118739537374E-20</c:v>
                </c:pt>
                <c:pt idx="18">
                  <c:v>1.5761116727811211E-19</c:v>
                </c:pt>
                <c:pt idx="19">
                  <c:v>6.2527173315622922E-19</c:v>
                </c:pt>
                <c:pt idx="20">
                  <c:v>2.398571517996839E-18</c:v>
                </c:pt>
                <c:pt idx="21">
                  <c:v>8.9045936936453061E-18</c:v>
                </c:pt>
                <c:pt idx="22">
                  <c:v>3.2019594719065394E-17</c:v>
                </c:pt>
                <c:pt idx="23">
                  <c:v>1.1161134720081534E-16</c:v>
                </c:pt>
                <c:pt idx="24">
                  <c:v>3.7742483757796913E-16</c:v>
                </c:pt>
                <c:pt idx="25">
                  <c:v>1.2391098580291525E-15</c:v>
                </c:pt>
                <c:pt idx="26">
                  <c:v>3.9524211718159927E-15</c:v>
                </c:pt>
                <c:pt idx="27">
                  <c:v>1.2257368833516751E-14</c:v>
                </c:pt>
                <c:pt idx="28">
                  <c:v>3.6983551299314497E-14</c:v>
                </c:pt>
                <c:pt idx="29">
                  <c:v>1.0863868454676568E-13</c:v>
                </c:pt>
                <c:pt idx="30">
                  <c:v>3.1088733560325959E-13</c:v>
                </c:pt>
                <c:pt idx="31">
                  <c:v>8.6722860025451811E-13</c:v>
                </c:pt>
                <c:pt idx="32">
                  <c:v>2.3595934225020349E-12</c:v>
                </c:pt>
                <c:pt idx="33">
                  <c:v>6.2656585116086173E-12</c:v>
                </c:pt>
                <c:pt idx="34">
                  <c:v>1.6246784326932888E-11</c:v>
                </c:pt>
                <c:pt idx="35">
                  <c:v>4.1160154867581944E-11</c:v>
                </c:pt>
                <c:pt idx="36">
                  <c:v>1.0193564000038733E-10</c:v>
                </c:pt>
                <c:pt idx="37">
                  <c:v>2.4690976297642052E-10</c:v>
                </c:pt>
                <c:pt idx="38">
                  <c:v>5.8523552167225732E-10</c:v>
                </c:pt>
                <c:pt idx="39">
                  <c:v>1.3580443953730703E-9</c:v>
                </c:pt>
                <c:pt idx="40">
                  <c:v>3.0866873793317726E-9</c:v>
                </c:pt>
                <c:pt idx="41">
                  <c:v>6.8748829093418993E-9</c:v>
                </c:pt>
                <c:pt idx="42">
                  <c:v>1.501152551047862E-8</c:v>
                </c:pt>
                <c:pt idx="43">
                  <c:v>3.2148343050593428E-8</c:v>
                </c:pt>
                <c:pt idx="44">
                  <c:v>6.7553627572210772E-8</c:v>
                </c:pt>
                <c:pt idx="45">
                  <c:v>1.3933878792226458E-7</c:v>
                </c:pt>
                <c:pt idx="46">
                  <c:v>2.8222837328760472E-7</c:v>
                </c:pt>
                <c:pt idx="47">
                  <c:v>5.6156736715620298E-7</c:v>
                </c:pt>
                <c:pt idx="48">
                  <c:v>1.098090807160306E-6</c:v>
                </c:pt>
                <c:pt idx="49">
                  <c:v>2.11090198291627E-6</c:v>
                </c:pt>
                <c:pt idx="50">
                  <c:v>3.9906645910855509E-6</c:v>
                </c:pt>
                <c:pt idx="51">
                  <c:v>7.4219755805489038E-6</c:v>
                </c:pt>
                <c:pt idx="52">
                  <c:v>1.3584283359667569E-5</c:v>
                </c:pt>
                <c:pt idx="53">
                  <c:v>2.4475905941263178E-5</c:v>
                </c:pt>
                <c:pt idx="54">
                  <c:v>4.3427399771917436E-5</c:v>
                </c:pt>
                <c:pt idx="55">
                  <c:v>7.5900815821041624E-5</c:v>
                </c:pt>
                <c:pt idx="56">
                  <c:v>1.3071267071743334E-4</c:v>
                </c:pt>
                <c:pt idx="57">
                  <c:v>2.2187339879657214E-4</c:v>
                </c:pt>
                <c:pt idx="58">
                  <c:v>3.7130730193984078E-4</c:v>
                </c:pt>
                <c:pt idx="59">
                  <c:v>6.1280694968084235E-4</c:v>
                </c:pt>
                <c:pt idx="60">
                  <c:v>9.9768622530798604E-4</c:v>
                </c:pt>
                <c:pt idx="61">
                  <c:v>1.6027270449319412E-3</c:v>
                </c:pt>
                <c:pt idx="62">
                  <c:v>2.5411644127663765E-3</c:v>
                </c:pt>
                <c:pt idx="63">
                  <c:v>3.9776182633956764E-3</c:v>
                </c:pt>
                <c:pt idx="64">
                  <c:v>6.1480501311132448E-3</c:v>
                </c:pt>
                <c:pt idx="65">
                  <c:v>9.3859852930568751E-3</c:v>
                </c:pt>
                <c:pt idx="66">
                  <c:v>1.41563789169899E-2</c:v>
                </c:pt>
                <c:pt idx="67">
                  <c:v>2.1098595065598275E-2</c:v>
                </c:pt>
                <c:pt idx="68">
                  <c:v>3.1079982619987831E-2</c:v>
                </c:pt>
                <c:pt idx="69">
                  <c:v>4.5261441117446191E-2</c:v>
                </c:pt>
                <c:pt idx="70">
                  <c:v>6.5176139252795293E-2</c:v>
                </c:pt>
                <c:pt idx="71">
                  <c:v>9.2822147477021097E-2</c:v>
                </c:pt>
                <c:pt idx="72">
                  <c:v>0.13076914639720971</c:v>
                </c:pt>
                <c:pt idx="73">
                  <c:v>0.18227855591573505</c:v>
                </c:pt>
                <c:pt idx="74">
                  <c:v>0.2514353908580188</c:v>
                </c:pt>
                <c:pt idx="75">
                  <c:v>0.34328889951486685</c:v>
                </c:pt>
                <c:pt idx="76">
                  <c:v>0.46399761587119193</c:v>
                </c:pt>
                <c:pt idx="77">
                  <c:v>0.62097291229583129</c:v>
                </c:pt>
                <c:pt idx="78">
                  <c:v>0.82301356021418226</c:v>
                </c:pt>
                <c:pt idx="79">
                  <c:v>1.0804222986179546</c:v>
                </c:pt>
                <c:pt idx="80">
                  <c:v>1.4050941008165305</c:v>
                </c:pt>
                <c:pt idx="81">
                  <c:v>1.8105648583064489</c:v>
                </c:pt>
                <c:pt idx="82">
                  <c:v>2.3120087104752742</c:v>
                </c:pt>
                <c:pt idx="83">
                  <c:v>2.9261723757639628</c:v>
                </c:pt>
                <c:pt idx="84">
                  <c:v>3.6712356989652171</c:v>
                </c:pt>
                <c:pt idx="85">
                  <c:v>4.5665893017594286</c:v>
                </c:pt>
                <c:pt idx="86">
                  <c:v>5.6325227444095534</c:v>
                </c:pt>
                <c:pt idx="87">
                  <c:v>6.889819954419246</c:v>
                </c:pt>
                <c:pt idx="88">
                  <c:v>8.3592627685273424</c:v>
                </c:pt>
                <c:pt idx="89">
                  <c:v>10.061048118071346</c:v>
                </c:pt>
                <c:pt idx="90">
                  <c:v>12.01412945280509</c:v>
                </c:pt>
                <c:pt idx="91">
                  <c:v>14.235498179564916</c:v>
                </c:pt>
                <c:pt idx="92">
                  <c:v>16.739425885209155</c:v>
                </c:pt>
                <c:pt idx="93">
                  <c:v>19.536692592702764</c:v>
                </c:pt>
                <c:pt idx="94">
                  <c:v>22.633829941025994</c:v>
                </c:pt>
                <c:pt idx="95">
                  <c:v>26.032410684663798</c:v>
                </c:pt>
                <c:pt idx="96">
                  <c:v>29.728417026207254</c:v>
                </c:pt>
                <c:pt idx="97">
                  <c:v>33.711719845355518</c:v>
                </c:pt>
                <c:pt idx="98">
                  <c:v>37.965698775749743</c:v>
                </c:pt>
                <c:pt idx="99">
                  <c:v>42.467029312665559</c:v>
                </c:pt>
                <c:pt idx="100">
                  <c:v>47.185657818033469</c:v>
                </c:pt>
                <c:pt idx="101">
                  <c:v>52.08497863344779</c:v>
                </c:pt>
                <c:pt idx="102">
                  <c:v>57.122219815898092</c:v>
                </c:pt>
                <c:pt idx="103">
                  <c:v>62.249035647191285</c:v>
                </c:pt>
                <c:pt idx="104">
                  <c:v>67.412295459225888</c:v>
                </c:pt>
                <c:pt idx="105">
                  <c:v>72.555049910244023</c:v>
                </c:pt>
                <c:pt idx="106">
                  <c:v>77.617648084416857</c:v>
                </c:pt>
                <c:pt idx="107">
                  <c:v>82.538972078737117</c:v>
                </c:pt>
                <c:pt idx="108">
                  <c:v>87.257750439300466</c:v>
                </c:pt>
                <c:pt idx="109">
                  <c:v>91.7139081862843</c:v>
                </c:pt>
                <c:pt idx="110">
                  <c:v>95.849909400705798</c:v>
                </c:pt>
                <c:pt idx="111">
                  <c:v>99.61204850952663</c:v>
                </c:pt>
                <c:pt idx="112">
                  <c:v>102.95164846576478</c:v>
                </c:pt>
                <c:pt idx="113">
                  <c:v>105.82612784264438</c:v>
                </c:pt>
                <c:pt idx="114">
                  <c:v>108.19990422114057</c:v>
                </c:pt>
                <c:pt idx="115">
                  <c:v>110.04510785081786</c:v>
                </c:pt>
                <c:pt idx="116">
                  <c:v>111.34208705375647</c:v>
                </c:pt>
                <c:pt idx="117">
                  <c:v>112.0796948392029</c:v>
                </c:pt>
                <c:pt idx="118">
                  <c:v>112.25535431351805</c:v>
                </c:pt>
                <c:pt idx="119">
                  <c:v>111.87490833185399</c:v>
                </c:pt>
                <c:pt idx="120">
                  <c:v>110.95226610501216</c:v>
                </c:pt>
                <c:pt idx="121">
                  <c:v>109.50886585802584</c:v>
                </c:pt>
                <c:pt idx="122">
                  <c:v>107.5729779097616</c:v>
                </c:pt>
                <c:pt idx="123">
                  <c:v>105.17887654889805</c:v>
                </c:pt>
                <c:pt idx="124">
                  <c:v>102.3659117373948</c:v>
                </c:pt>
                <c:pt idx="125">
                  <c:v>99.177512965400169</c:v>
                </c:pt>
                <c:pt idx="126">
                  <c:v>95.660157564212213</c:v>
                </c:pt>
                <c:pt idx="127">
                  <c:v>91.862334565802712</c:v>
                </c:pt>
                <c:pt idx="128">
                  <c:v>87.833532933483141</c:v>
                </c:pt>
                <c:pt idx="129">
                  <c:v>83.623279866708302</c:v>
                </c:pt>
                <c:pt idx="130">
                  <c:v>79.280251112205079</c:v>
                </c:pt>
                <c:pt idx="131">
                  <c:v>74.85147100983869</c:v>
                </c:pt>
                <c:pt idx="132">
                  <c:v>70.381615577356712</c:v>
                </c:pt>
                <c:pt idx="133">
                  <c:v>65.912427492259113</c:v>
                </c:pt>
                <c:pt idx="134">
                  <c:v>61.482247538689208</c:v>
                </c:pt>
                <c:pt idx="135">
                  <c:v>57.125663102165831</c:v>
                </c:pt>
                <c:pt idx="136">
                  <c:v>52.873270733672022</c:v>
                </c:pt>
                <c:pt idx="137">
                  <c:v>48.751546752928768</c:v>
                </c:pt>
                <c:pt idx="138">
                  <c:v>44.782817371927308</c:v>
                </c:pt>
                <c:pt idx="139">
                  <c:v>40.985317916857774</c:v>
                </c:pt>
                <c:pt idx="140">
                  <c:v>37.373329404871463</c:v>
                </c:pt>
                <c:pt idx="141">
                  <c:v>33.957379963850052</c:v>
                </c:pt>
                <c:pt idx="142">
                  <c:v>30.744498321933008</c:v>
                </c:pt>
                <c:pt idx="143">
                  <c:v>27.738506778585595</c:v>
                </c:pt>
                <c:pt idx="144">
                  <c:v>24.940341630865401</c:v>
                </c:pt>
                <c:pt idx="145">
                  <c:v>22.348389893053842</c:v>
                </c:pt>
                <c:pt idx="146">
                  <c:v>19.958832239940417</c:v>
                </c:pt>
                <c:pt idx="147">
                  <c:v>17.765983351449407</c:v>
                </c:pt>
                <c:pt idx="148">
                  <c:v>15.76262217188841</c:v>
                </c:pt>
                <c:pt idx="149">
                  <c:v>13.940305961093978</c:v>
                </c:pt>
                <c:pt idx="150">
                  <c:v>12.289663355941618</c:v>
                </c:pt>
                <c:pt idx="151">
                  <c:v>10.80066293712761</c:v>
                </c:pt>
                <c:pt idx="152">
                  <c:v>9.4628549753263851</c:v>
                </c:pt>
                <c:pt idx="153">
                  <c:v>8.2655850893738094</c:v>
                </c:pt>
                <c:pt idx="154">
                  <c:v>7.1981794721295946</c:v>
                </c:pt>
                <c:pt idx="155">
                  <c:v>6.2501021197665034</c:v>
                </c:pt>
                <c:pt idx="156">
                  <c:v>5.4110851365805814</c:v>
                </c:pt>
                <c:pt idx="157">
                  <c:v>4.6712336844874596</c:v>
                </c:pt>
                <c:pt idx="158">
                  <c:v>4.0211075128356262</c:v>
                </c:pt>
                <c:pt idx="159">
                  <c:v>3.4517812517296629</c:v>
                </c:pt>
                <c:pt idx="160">
                  <c:v>2.9548857944549964</c:v>
                </c:pt>
                <c:pt idx="161">
                  <c:v>2.5226331466542655</c:v>
                </c:pt>
                <c:pt idx="162">
                  <c:v>2.1478270967857553</c:v>
                </c:pt>
                <c:pt idx="163">
                  <c:v>1.8238619789249886</c:v>
                </c:pt>
                <c:pt idx="164">
                  <c:v>1.5447116691798852</c:v>
                </c:pt>
                <c:pt idx="165">
                  <c:v>1.3049107937186823</c:v>
                </c:pt>
                <c:pt idx="166">
                  <c:v>1.0995299410934272</c:v>
                </c:pt>
                <c:pt idx="167">
                  <c:v>0.92414647405937378</c:v>
                </c:pt>
                <c:pt idx="168">
                  <c:v>0.77481233473682942</c:v>
                </c:pt>
                <c:pt idx="169">
                  <c:v>0.64802003846428458</c:v>
                </c:pt>
                <c:pt idx="170">
                  <c:v>0.54066786130512146</c:v>
                </c:pt>
                <c:pt idx="171">
                  <c:v>0.45002504779269703</c:v>
                </c:pt>
                <c:pt idx="172">
                  <c:v>0.37369770182869694</c:v>
                </c:pt>
                <c:pt idx="173">
                  <c:v>0.30959587634303609</c:v>
                </c:pt>
                <c:pt idx="174">
                  <c:v>0.25590224716565263</c:v>
                </c:pt>
                <c:pt idx="175">
                  <c:v>0.21104264362647235</c:v>
                </c:pt>
                <c:pt idx="176">
                  <c:v>0.17365861220882944</c:v>
                </c:pt>
                <c:pt idx="177">
                  <c:v>0.14258210923774228</c:v>
                </c:pt>
                <c:pt idx="178">
                  <c:v>0.11681235289784474</c:v>
                </c:pt>
                <c:pt idx="179">
                  <c:v>9.5494812471199217E-2</c:v>
                </c:pt>
                <c:pt idx="180">
                  <c:v>7.7902272088254995E-2</c:v>
                </c:pt>
                <c:pt idx="181">
                  <c:v>6.3417875995634546E-2</c:v>
                </c:pt>
                <c:pt idx="182">
                  <c:v>5.1520040890583409E-2</c:v>
                </c:pt>
                <c:pt idx="183">
                  <c:v>4.1769106853501589E-2</c:v>
                </c:pt>
                <c:pt idx="184">
                  <c:v>3.3795590526377185E-2</c:v>
                </c:pt>
                <c:pt idx="185">
                  <c:v>2.7289901254830762E-2</c:v>
                </c:pt>
                <c:pt idx="186">
                  <c:v>2.1993381882178184E-2</c:v>
                </c:pt>
                <c:pt idx="187">
                  <c:v>1.7690539835138099E-2</c:v>
                </c:pt>
                <c:pt idx="188">
                  <c:v>1.4202340281965585E-2</c:v>
                </c:pt>
                <c:pt idx="189">
                  <c:v>1.138044080824919E-2</c:v>
                </c:pt>
                <c:pt idx="190">
                  <c:v>9.1022556914150277E-3</c:v>
                </c:pt>
                <c:pt idx="191">
                  <c:v>7.2667470145729093E-3</c:v>
                </c:pt>
                <c:pt idx="192">
                  <c:v>5.7908491887468912E-3</c:v>
                </c:pt>
                <c:pt idx="193">
                  <c:v>4.6064426757823958E-3</c:v>
                </c:pt>
                <c:pt idx="194">
                  <c:v>3.6578016176756472E-3</c:v>
                </c:pt>
                <c:pt idx="195">
                  <c:v>2.8994485355556491E-3</c:v>
                </c:pt>
                <c:pt idx="196">
                  <c:v>2.2943571651706097E-3</c:v>
                </c:pt>
                <c:pt idx="197">
                  <c:v>1.8124517868027459E-3</c:v>
                </c:pt>
                <c:pt idx="198">
                  <c:v>1.4293580584372177E-3</c:v>
                </c:pt>
                <c:pt idx="199">
                  <c:v>1.1253663682021342E-3</c:v>
                </c:pt>
                <c:pt idx="200">
                  <c:v>8.8457410010051691E-4</c:v>
                </c:pt>
                <c:pt idx="201">
                  <c:v>6.9417798344209082E-4</c:v>
                </c:pt>
                <c:pt idx="202">
                  <c:v>5.4389190763658136E-4</c:v>
                </c:pt>
                <c:pt idx="203">
                  <c:v>4.2546927217588186E-4</c:v>
                </c:pt>
                <c:pt idx="204">
                  <c:v>3.3231215168691479E-4</c:v>
                </c:pt>
                <c:pt idx="205">
                  <c:v>2.5915233373573101E-4</c:v>
                </c:pt>
                <c:pt idx="206">
                  <c:v>2.0179167782101562E-4</c:v>
                </c:pt>
                <c:pt idx="207">
                  <c:v>1.5689129117091346E-4</c:v>
                </c:pt>
                <c:pt idx="208">
                  <c:v>1.2180076150387777E-4</c:v>
                </c:pt>
                <c:pt idx="209">
                  <c:v>9.4420166792704574E-5</c:v>
                </c:pt>
                <c:pt idx="210">
                  <c:v>7.3088831993008222E-5</c:v>
                </c:pt>
                <c:pt idx="211">
                  <c:v>5.6495854029983384E-5</c:v>
                </c:pt>
                <c:pt idx="212">
                  <c:v>4.3608297136146742E-5</c:v>
                </c:pt>
                <c:pt idx="213">
                  <c:v>3.3613695762796814E-5</c:v>
                </c:pt>
                <c:pt idx="214">
                  <c:v>2.5874113607242171E-5</c:v>
                </c:pt>
                <c:pt idx="215">
                  <c:v>1.9889513878157693E-5</c:v>
                </c:pt>
                <c:pt idx="216">
                  <c:v>1.5268614291232834E-5</c:v>
                </c:pt>
                <c:pt idx="217">
                  <c:v>1.1705744680793735E-5</c:v>
                </c:pt>
                <c:pt idx="218">
                  <c:v>8.9625077181847231E-6</c:v>
                </c:pt>
                <c:pt idx="219">
                  <c:v>6.8532744231068796E-6</c:v>
                </c:pt>
                <c:pt idx="220">
                  <c:v>5.2337347334747942E-6</c:v>
                </c:pt>
                <c:pt idx="221">
                  <c:v>3.9918767773928647E-6</c:v>
                </c:pt>
                <c:pt idx="222">
                  <c:v>3.0408928915245609E-6</c:v>
                </c:pt>
                <c:pt idx="223">
                  <c:v>2.3136110553287552E-6</c:v>
                </c:pt>
                <c:pt idx="224">
                  <c:v>1.7581315903614785E-6</c:v>
                </c:pt>
                <c:pt idx="225">
                  <c:v>1.3344142982614658E-6</c:v>
                </c:pt>
                <c:pt idx="226">
                  <c:v>1.0116136458253987E-6</c:v>
                </c:pt>
                <c:pt idx="227">
                  <c:v>7.6600159181512967E-7</c:v>
                </c:pt>
                <c:pt idx="228">
                  <c:v>5.7935119018726309E-7</c:v>
                </c:pt>
                <c:pt idx="229">
                  <c:v>4.3768083540671578E-7</c:v>
                </c:pt>
                <c:pt idx="230">
                  <c:v>3.3028027160565301E-7</c:v>
                </c:pt>
                <c:pt idx="231">
                  <c:v>2.4895635260695012E-7</c:v>
                </c:pt>
                <c:pt idx="232">
                  <c:v>1.8744989238779924E-7</c:v>
                </c:pt>
                <c:pt idx="233">
                  <c:v>1.4098549474151015E-7</c:v>
                </c:pt>
                <c:pt idx="234">
                  <c:v>1.0592456807014453E-7</c:v>
                </c:pt>
                <c:pt idx="235">
                  <c:v>7.9498275413716362E-8</c:v>
                </c:pt>
                <c:pt idx="236">
                  <c:v>5.9602308765441187E-8</c:v>
                </c:pt>
                <c:pt idx="237">
                  <c:v>4.4639404365131958E-8</c:v>
                </c:pt>
                <c:pt idx="238">
                  <c:v>3.3398666332588446E-8</c:v>
                </c:pt>
                <c:pt idx="239">
                  <c:v>2.4963226066107701E-8</c:v>
                </c:pt>
                <c:pt idx="240">
                  <c:v>1.8639682161419795E-8</c:v>
                </c:pt>
                <c:pt idx="241">
                  <c:v>1.3904257267493485E-8</c:v>
                </c:pt>
                <c:pt idx="242">
                  <c:v>1.0361766755204741E-8</c:v>
                </c:pt>
                <c:pt idx="243">
                  <c:v>7.7143922135577927E-9</c:v>
                </c:pt>
                <c:pt idx="244">
                  <c:v>5.7379479271212503E-9</c:v>
                </c:pt>
                <c:pt idx="245">
                  <c:v>4.2638656179900926E-9</c:v>
                </c:pt>
                <c:pt idx="246">
                  <c:v>3.1655370965719234E-9</c:v>
                </c:pt>
                <c:pt idx="247">
                  <c:v>2.3479736072588333E-9</c:v>
                </c:pt>
                <c:pt idx="248">
                  <c:v>1.7399860726480227E-9</c:v>
                </c:pt>
                <c:pt idx="249">
                  <c:v>1.2882788730454693E-9</c:v>
                </c:pt>
                <c:pt idx="250">
                  <c:v>9.5299425861697365E-10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D-4893-BEC5-33AC83D3E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223040"/>
        <c:axId val="915211520"/>
      </c:scatterChart>
      <c:valAx>
        <c:axId val="91522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211520"/>
        <c:crosses val="autoZero"/>
        <c:crossBetween val="midCat"/>
      </c:valAx>
      <c:valAx>
        <c:axId val="915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223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$Gamma vs $Vega for ATMF by expiration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'Scenarios &amp; Pics'!$BE$15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'Scenarios &amp; Pics'!$BD$16:$BD$266</c:f>
              <c:numCache>
                <c:formatCode>General</c:formatCode>
                <c:ptCount val="2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</c:numCache>
            </c:numRef>
          </c:cat>
          <c:val>
            <c:numRef>
              <c:f>'Scenarios &amp; Pics'!$BE$16:$BE$266</c:f>
              <c:numCache>
                <c:formatCode>General</c:formatCode>
                <c:ptCount val="251"/>
                <c:pt idx="0">
                  <c:v>152.43481562014901</c:v>
                </c:pt>
                <c:pt idx="1">
                  <c:v>107.78711504057961</c:v>
                </c:pt>
                <c:pt idx="2">
                  <c:v>88.007339967749431</c:v>
                </c:pt>
                <c:pt idx="3">
                  <c:v>76.216184295583105</c:v>
                </c:pt>
                <c:pt idx="4">
                  <c:v>68.169462850590975</c:v>
                </c:pt>
                <c:pt idx="5">
                  <c:v>62.229587900677792</c:v>
                </c:pt>
                <c:pt idx="6">
                  <c:v>57.6130949889357</c:v>
                </c:pt>
                <c:pt idx="7">
                  <c:v>53.89182723264944</c:v>
                </c:pt>
                <c:pt idx="8">
                  <c:v>50.809430098940439</c:v>
                </c:pt>
                <c:pt idx="9">
                  <c:v>48.201799788488501</c:v>
                </c:pt>
                <c:pt idx="10">
                  <c:v>45.958366907491467</c:v>
                </c:pt>
                <c:pt idx="11">
                  <c:v>44.001550851310057</c:v>
                </c:pt>
                <c:pt idx="12">
                  <c:v>42.275096398481352</c:v>
                </c:pt>
                <c:pt idx="13">
                  <c:v>40.737084226466422</c:v>
                </c:pt>
                <c:pt idx="14">
                  <c:v>39.355551744599332</c:v>
                </c:pt>
                <c:pt idx="15">
                  <c:v>38.105645217012267</c:v>
                </c:pt>
                <c:pt idx="16">
                  <c:v>36.967708104735152</c:v>
                </c:pt>
                <c:pt idx="17">
                  <c:v>35.925962362242352</c:v>
                </c:pt>
                <c:pt idx="18">
                  <c:v>34.967576906396772</c:v>
                </c:pt>
                <c:pt idx="19">
                  <c:v>34.081995710113326</c:v>
                </c:pt>
                <c:pt idx="20">
                  <c:v>33.260444121707259</c:v>
                </c:pt>
                <c:pt idx="21">
                  <c:v>32.495560105296065</c:v>
                </c:pt>
                <c:pt idx="22">
                  <c:v>31.781114685165193</c:v>
                </c:pt>
                <c:pt idx="23">
                  <c:v>31.111797164596155</c:v>
                </c:pt>
                <c:pt idx="24">
                  <c:v>30.48304809762968</c:v>
                </c:pt>
                <c:pt idx="25">
                  <c:v>29.890927953090181</c:v>
                </c:pt>
                <c:pt idx="26">
                  <c:v>29.332012793656766</c:v>
                </c:pt>
                <c:pt idx="27">
                  <c:v>28.803310639214384</c:v>
                </c:pt>
                <c:pt idx="28">
                  <c:v>28.302193836041759</c:v>
                </c:pt>
                <c:pt idx="29">
                  <c:v>27.826343933374435</c:v>
                </c:pt>
                <c:pt idx="30">
                  <c:v>27.373706422530592</c:v>
                </c:pt>
                <c:pt idx="31">
                  <c:v>26.942453318795106</c:v>
                </c:pt>
                <c:pt idx="32">
                  <c:v>26.530952028981471</c:v>
                </c:pt>
                <c:pt idx="33">
                  <c:v>26.137739293729823</c:v>
                </c:pt>
                <c:pt idx="34">
                  <c:v>25.761499255039908</c:v>
                </c:pt>
                <c:pt idx="35">
                  <c:v>25.401044898795405</c:v>
                </c:pt>
                <c:pt idx="36">
                  <c:v>25.055302275191625</c:v>
                </c:pt>
                <c:pt idx="37">
                  <c:v>24.723297018638146</c:v>
                </c:pt>
                <c:pt idx="38">
                  <c:v>24.404142781331004</c:v>
                </c:pt>
                <c:pt idx="39">
                  <c:v>24.097031267500483</c:v>
                </c:pt>
                <c:pt idx="40">
                  <c:v>23.801223612960406</c:v>
                </c:pt>
                <c:pt idx="41">
                  <c:v>23.516042900470442</c:v>
                </c:pt>
                <c:pt idx="42">
                  <c:v>23.240867638183168</c:v>
                </c:pt>
                <c:pt idx="43">
                  <c:v>22.975126058064134</c:v>
                </c:pt>
                <c:pt idx="44">
                  <c:v>22.718291115162891</c:v>
                </c:pt>
                <c:pt idx="45">
                  <c:v>22.469876088144854</c:v>
                </c:pt>
                <c:pt idx="46">
                  <c:v>22.229430697473632</c:v>
                </c:pt>
                <c:pt idx="47">
                  <c:v>21.996537670768006</c:v>
                </c:pt>
                <c:pt idx="48">
                  <c:v>21.770809695702287</c:v>
                </c:pt>
                <c:pt idx="49">
                  <c:v>21.551886709809295</c:v>
                </c:pt>
                <c:pt idx="50">
                  <c:v>21.339433484030586</c:v>
                </c:pt>
                <c:pt idx="51">
                  <c:v>21.133137463113616</c:v>
                </c:pt>
                <c:pt idx="52">
                  <c:v>20.932706831202715</c:v>
                </c:pt>
                <c:pt idx="53">
                  <c:v>20.737868775388201</c:v>
                </c:pt>
                <c:pt idx="54">
                  <c:v>20.548367923709087</c:v>
                </c:pt>
                <c:pt idx="55">
                  <c:v>20.363964937267564</c:v>
                </c:pt>
                <c:pt idx="56">
                  <c:v>20.184435238801768</c:v>
                </c:pt>
                <c:pt idx="57">
                  <c:v>20.009567862356562</c:v>
                </c:pt>
                <c:pt idx="58">
                  <c:v>19.839164410652963</c:v>
                </c:pt>
                <c:pt idx="59">
                  <c:v>19.67303810843897</c:v>
                </c:pt>
                <c:pt idx="60">
                  <c:v>19.511012941551364</c:v>
                </c:pt>
                <c:pt idx="61">
                  <c:v>19.352922872665513</c:v>
                </c:pt>
                <c:pt idx="62">
                  <c:v>19.19861112578873</c:v>
                </c:pt>
                <c:pt idx="63">
                  <c:v>19.04792953248754</c:v>
                </c:pt>
                <c:pt idx="64">
                  <c:v>18.900737933651193</c:v>
                </c:pt>
                <c:pt idx="65">
                  <c:v>18.756903631300652</c:v>
                </c:pt>
                <c:pt idx="66">
                  <c:v>18.616300885569515</c:v>
                </c:pt>
                <c:pt idx="67">
                  <c:v>18.478810452522634</c:v>
                </c:pt>
                <c:pt idx="68">
                  <c:v>18.344319158951187</c:v>
                </c:pt>
                <c:pt idx="69">
                  <c:v>18.212719510698218</c:v>
                </c:pt>
                <c:pt idx="70">
                  <c:v>18.083909331433823</c:v>
                </c:pt>
                <c:pt idx="71">
                  <c:v>17.957791429121357</c:v>
                </c:pt>
                <c:pt idx="72">
                  <c:v>17.834273287700459</c:v>
                </c:pt>
                <c:pt idx="73">
                  <c:v>17.713266781764183</c:v>
                </c:pt>
                <c:pt idx="74">
                  <c:v>17.594687912230679</c:v>
                </c:pt>
                <c:pt idx="75">
                  <c:v>17.478456561207896</c:v>
                </c:pt>
                <c:pt idx="76">
                  <c:v>17.364496264425586</c:v>
                </c:pt>
                <c:pt idx="77">
                  <c:v>17.252733999766054</c:v>
                </c:pt>
                <c:pt idx="78">
                  <c:v>17.143099990564735</c:v>
                </c:pt>
                <c:pt idx="79">
                  <c:v>17.035527522476706</c:v>
                </c:pt>
                <c:pt idx="80">
                  <c:v>16.92995277281716</c:v>
                </c:pt>
                <c:pt idx="81">
                  <c:v>16.826314651383914</c:v>
                </c:pt>
                <c:pt idx="82">
                  <c:v>16.724554651860068</c:v>
                </c:pt>
                <c:pt idx="83">
                  <c:v>16.624616712975573</c:v>
                </c:pt>
                <c:pt idx="84">
                  <c:v>16.526447088679234</c:v>
                </c:pt>
                <c:pt idx="85">
                  <c:v>16.429994226638176</c:v>
                </c:pt>
                <c:pt idx="86">
                  <c:v>16.335208654440642</c:v>
                </c:pt>
                <c:pt idx="87">
                  <c:v>16.242042872931652</c:v>
                </c:pt>
                <c:pt idx="88">
                  <c:v>16.150451256158977</c:v>
                </c:pt>
                <c:pt idx="89">
                  <c:v>16.060389957450738</c:v>
                </c:pt>
                <c:pt idx="90">
                  <c:v>15.971816821185389</c:v>
                </c:pt>
                <c:pt idx="91">
                  <c:v>15.884691299850855</c:v>
                </c:pt>
                <c:pt idx="92">
                  <c:v>15.798974376022075</c:v>
                </c:pt>
                <c:pt idx="93">
                  <c:v>15.714628488915968</c:v>
                </c:pt>
                <c:pt idx="94">
                  <c:v>15.631617465209814</c:v>
                </c:pt>
                <c:pt idx="95">
                  <c:v>15.549906453833577</c:v>
                </c:pt>
                <c:pt idx="96">
                  <c:v>15.469461864469203</c:v>
                </c:pt>
                <c:pt idx="97">
                  <c:v>15.39025130951037</c:v>
                </c:pt>
                <c:pt idx="98">
                  <c:v>15.312243549254951</c:v>
                </c:pt>
                <c:pt idx="99">
                  <c:v>15.235408440119466</c:v>
                </c:pt>
                <c:pt idx="100">
                  <c:v>15.159716885680592</c:v>
                </c:pt>
                <c:pt idx="101">
                  <c:v>15.085140790363164</c:v>
                </c:pt>
                <c:pt idx="102">
                  <c:v>15.011653015607124</c:v>
                </c:pt>
                <c:pt idx="103">
                  <c:v>14.939227338358242</c:v>
                </c:pt>
                <c:pt idx="104">
                  <c:v>14.867838411738363</c:v>
                </c:pt>
                <c:pt idx="105">
                  <c:v>14.797461727761146</c:v>
                </c:pt>
                <c:pt idx="106">
                  <c:v>14.728073581968863</c:v>
                </c:pt>
                <c:pt idx="107">
                  <c:v>14.659651039874241</c:v>
                </c:pt>
                <c:pt idx="108">
                  <c:v>14.592171905099578</c:v>
                </c:pt>
                <c:pt idx="109">
                  <c:v>14.525614689112494</c:v>
                </c:pt>
                <c:pt idx="110">
                  <c:v>14.459958582464719</c:v>
                </c:pt>
                <c:pt idx="111">
                  <c:v>14.395183427446396</c:v>
                </c:pt>
                <c:pt idx="112">
                  <c:v>14.331269692074349</c:v>
                </c:pt>
                <c:pt idx="113">
                  <c:v>14.26819844533807</c:v>
                </c:pt>
                <c:pt idx="114">
                  <c:v>14.2059513336322</c:v>
                </c:pt>
                <c:pt idx="115">
                  <c:v>14.144510558308831</c:v>
                </c:pt>
                <c:pt idx="116">
                  <c:v>14.08385885428733</c:v>
                </c:pt>
                <c:pt idx="117">
                  <c:v>14.023979469663288</c:v>
                </c:pt>
                <c:pt idx="118">
                  <c:v>13.964856146261878</c:v>
                </c:pt>
                <c:pt idx="119">
                  <c:v>13.906473101084424</c:v>
                </c:pt>
                <c:pt idx="120">
                  <c:v>13.848815008600031</c:v>
                </c:pt>
                <c:pt idx="121">
                  <c:v>13.791866983837203</c:v>
                </c:pt>
                <c:pt idx="122">
                  <c:v>13.735614566233044</c:v>
                </c:pt>
                <c:pt idx="123">
                  <c:v>13.680043704200322</c:v>
                </c:pt>
                <c:pt idx="124">
                  <c:v>13.625140740374885</c:v>
                </c:pt>
                <c:pt idx="125">
                  <c:v>13.570892397508405</c:v>
                </c:pt>
                <c:pt idx="126">
                  <c:v>13.517285764973183</c:v>
                </c:pt>
                <c:pt idx="127">
                  <c:v>13.464308285848023</c:v>
                </c:pt>
                <c:pt idx="128">
                  <c:v>13.411947744555762</c:v>
                </c:pt>
                <c:pt idx="129">
                  <c:v>13.36019225502484</c:v>
                </c:pt>
                <c:pt idx="130">
                  <c:v>13.309030249348833</c:v>
                </c:pt>
                <c:pt idx="131">
                  <c:v>13.258450466919451</c:v>
                </c:pt>
                <c:pt idx="132">
                  <c:v>13.208441944009719</c:v>
                </c:pt>
                <c:pt idx="133">
                  <c:v>13.158994003785532</c:v>
                </c:pt>
                <c:pt idx="134">
                  <c:v>13.110096246724931</c:v>
                </c:pt>
                <c:pt idx="135">
                  <c:v>13.061738541425509</c:v>
                </c:pt>
                <c:pt idx="136">
                  <c:v>13.01391101578154</c:v>
                </c:pt>
                <c:pt idx="137">
                  <c:v>12.966604048513419</c:v>
                </c:pt>
                <c:pt idx="138">
                  <c:v>12.919808261032838</c:v>
                </c:pt>
                <c:pt idx="139">
                  <c:v>12.873514509628116</c:v>
                </c:pt>
                <c:pt idx="140">
                  <c:v>12.827713877954917</c:v>
                </c:pt>
                <c:pt idx="141">
                  <c:v>12.782397669818332</c:v>
                </c:pt>
                <c:pt idx="142">
                  <c:v>12.737557402233037</c:v>
                </c:pt>
                <c:pt idx="143">
                  <c:v>12.693184798748987</c:v>
                </c:pt>
                <c:pt idx="144">
                  <c:v>12.649271783030725</c:v>
                </c:pt>
                <c:pt idx="145">
                  <c:v>12.605810472678963</c:v>
                </c:pt>
                <c:pt idx="146">
                  <c:v>12.562793173283714</c:v>
                </c:pt>
                <c:pt idx="147">
                  <c:v>12.520212372698829</c:v>
                </c:pt>
                <c:pt idx="148">
                  <c:v>12.478060735528194</c:v>
                </c:pt>
                <c:pt idx="149">
                  <c:v>12.43633109781446</c:v>
                </c:pt>
                <c:pt idx="150">
                  <c:v>12.395016461921529</c:v>
                </c:pt>
                <c:pt idx="151">
                  <c:v>12.354109991602563</c:v>
                </c:pt>
                <c:pt idx="152">
                  <c:v>12.313605007245506</c:v>
                </c:pt>
                <c:pt idx="153">
                  <c:v>12.273494981288756</c:v>
                </c:pt>
                <c:pt idx="154">
                  <c:v>12.233773533799708</c:v>
                </c:pt>
                <c:pt idx="155">
                  <c:v>12.194434428209471</c:v>
                </c:pt>
                <c:pt idx="156">
                  <c:v>12.155471567197246</c:v>
                </c:pt>
                <c:pt idx="157">
                  <c:v>12.116878988718147</c:v>
                </c:pt>
                <c:pt idx="158">
                  <c:v>12.078650862168699</c:v>
                </c:pt>
                <c:pt idx="159">
                  <c:v>12.040781484684322</c:v>
                </c:pt>
                <c:pt idx="160">
                  <c:v>12.003265277563489</c:v>
                </c:pt>
                <c:pt idx="161">
                  <c:v>11.966096782813501</c:v>
                </c:pt>
                <c:pt idx="162">
                  <c:v>11.929270659812966</c:v>
                </c:pt>
                <c:pt idx="163">
                  <c:v>11.892781682086374</c:v>
                </c:pt>
                <c:pt idx="164">
                  <c:v>11.856624734186388</c:v>
                </c:pt>
                <c:pt idx="165">
                  <c:v>11.820794808679548</c:v>
                </c:pt>
                <c:pt idx="166">
                  <c:v>11.785287003231407</c:v>
                </c:pt>
                <c:pt idx="167">
                  <c:v>11.750096517787242</c:v>
                </c:pt>
                <c:pt idx="168">
                  <c:v>11.715218651844651</c:v>
                </c:pt>
                <c:pt idx="169">
                  <c:v>11.680648801814517</c:v>
                </c:pt>
                <c:pt idx="170">
                  <c:v>11.646382458466963</c:v>
                </c:pt>
                <c:pt idx="171">
                  <c:v>11.612415204459133</c:v>
                </c:pt>
                <c:pt idx="172">
                  <c:v>11.578742711941628</c:v>
                </c:pt>
                <c:pt idx="173">
                  <c:v>11.545360740240765</c:v>
                </c:pt>
                <c:pt idx="174">
                  <c:v>11.512265133613743</c:v>
                </c:pt>
                <c:pt idx="175">
                  <c:v>11.479451819074075</c:v>
                </c:pt>
                <c:pt idx="176">
                  <c:v>11.446916804284687</c:v>
                </c:pt>
                <c:pt idx="177">
                  <c:v>11.414656175516201</c:v>
                </c:pt>
                <c:pt idx="178">
                  <c:v>11.38266609566805</c:v>
                </c:pt>
                <c:pt idx="179">
                  <c:v>11.350942802350126</c:v>
                </c:pt>
                <c:pt idx="180">
                  <c:v>11.319482606022827</c:v>
                </c:pt>
                <c:pt idx="181">
                  <c:v>11.28828188819336</c:v>
                </c:pt>
                <c:pt idx="182">
                  <c:v>11.257337099666344</c:v>
                </c:pt>
                <c:pt idx="183">
                  <c:v>11.226644758846771</c:v>
                </c:pt>
                <c:pt idx="184">
                  <c:v>11.196201450093483</c:v>
                </c:pt>
                <c:pt idx="185">
                  <c:v>11.166003822121404</c:v>
                </c:pt>
                <c:pt idx="186">
                  <c:v>11.136048586450835</c:v>
                </c:pt>
                <c:pt idx="187">
                  <c:v>11.106332515902176</c:v>
                </c:pt>
                <c:pt idx="188">
                  <c:v>11.076852443134477</c:v>
                </c:pt>
                <c:pt idx="189">
                  <c:v>11.047605259226405</c:v>
                </c:pt>
                <c:pt idx="190">
                  <c:v>11.018587912298072</c:v>
                </c:pt>
                <c:pt idx="191">
                  <c:v>10.989797406172439</c:v>
                </c:pt>
                <c:pt idx="192">
                  <c:v>10.961230799074873</c:v>
                </c:pt>
                <c:pt idx="193">
                  <c:v>10.932885202369654</c:v>
                </c:pt>
                <c:pt idx="194">
                  <c:v>10.904757779332153</c:v>
                </c:pt>
                <c:pt idx="195">
                  <c:v>10.876845743955489</c:v>
                </c:pt>
                <c:pt idx="196">
                  <c:v>10.849146359790572</c:v>
                </c:pt>
                <c:pt idx="197">
                  <c:v>10.821656938818398</c:v>
                </c:pt>
                <c:pt idx="198">
                  <c:v>10.794374840353546</c:v>
                </c:pt>
                <c:pt idx="199">
                  <c:v>10.76729746997786</c:v>
                </c:pt>
                <c:pt idx="200">
                  <c:v>10.740422278503376</c:v>
                </c:pt>
                <c:pt idx="201">
                  <c:v>10.713746760963462</c:v>
                </c:pt>
                <c:pt idx="202">
                  <c:v>10.687268455631399</c:v>
                </c:pt>
                <c:pt idx="203">
                  <c:v>10.660984943065387</c:v>
                </c:pt>
                <c:pt idx="204">
                  <c:v>10.634893845179258</c:v>
                </c:pt>
                <c:pt idx="205">
                  <c:v>10.60899282433798</c:v>
                </c:pt>
                <c:pt idx="206">
                  <c:v>10.583279582477267</c:v>
                </c:pt>
                <c:pt idx="207">
                  <c:v>10.55775186024646</c:v>
                </c:pt>
                <c:pt idx="208">
                  <c:v>10.532407436174012</c:v>
                </c:pt>
                <c:pt idx="209">
                  <c:v>10.507244125854857</c:v>
                </c:pt>
                <c:pt idx="210">
                  <c:v>10.482259781158973</c:v>
                </c:pt>
                <c:pt idx="211">
                  <c:v>10.457452289460495</c:v>
                </c:pt>
                <c:pt idx="212">
                  <c:v>10.432819572886791</c:v>
                </c:pt>
                <c:pt idx="213">
                  <c:v>10.408359587586821</c:v>
                </c:pt>
                <c:pt idx="214">
                  <c:v>10.384070323018253</c:v>
                </c:pt>
                <c:pt idx="215">
                  <c:v>10.359949801252757</c:v>
                </c:pt>
                <c:pt idx="216">
                  <c:v>10.335996076298908</c:v>
                </c:pt>
                <c:pt idx="217">
                  <c:v>10.312207233442207</c:v>
                </c:pt>
                <c:pt idx="218">
                  <c:v>10.288581388601688</c:v>
                </c:pt>
                <c:pt idx="219">
                  <c:v>10.265116687702642</c:v>
                </c:pt>
                <c:pt idx="220">
                  <c:v>10.241811306064928</c:v>
                </c:pt>
                <c:pt idx="221">
                  <c:v>10.218663447806525</c:v>
                </c:pt>
                <c:pt idx="222">
                  <c:v>10.195671345261735</c:v>
                </c:pt>
                <c:pt idx="223">
                  <c:v>10.172833258413744</c:v>
                </c:pt>
                <c:pt idx="224">
                  <c:v>10.150147474341036</c:v>
                </c:pt>
                <c:pt idx="225">
                  <c:v>10.127612306677314</c:v>
                </c:pt>
                <c:pt idx="226">
                  <c:v>10.105226095084506</c:v>
                </c:pt>
                <c:pt idx="227">
                  <c:v>10.08298720473851</c:v>
                </c:pt>
                <c:pt idx="228">
                  <c:v>10.060894025827274</c:v>
                </c:pt>
                <c:pt idx="229">
                  <c:v>10.038944973060957</c:v>
                </c:pt>
                <c:pt idx="230">
                  <c:v>10.01713848519368</c:v>
                </c:pt>
                <c:pt idx="231">
                  <c:v>9.9954730245566896</c:v>
                </c:pt>
                <c:pt idx="232">
                  <c:v>9.9739470766025331</c:v>
                </c:pt>
                <c:pt idx="233">
                  <c:v>9.9525591494599492</c:v>
                </c:pt>
                <c:pt idx="234">
                  <c:v>9.9313077734992063</c:v>
                </c:pt>
                <c:pt idx="235">
                  <c:v>9.9101915009075547</c:v>
                </c:pt>
                <c:pt idx="236">
                  <c:v>9.8892089052745753</c:v>
                </c:pt>
                <c:pt idx="237">
                  <c:v>9.8683585811870973</c:v>
                </c:pt>
                <c:pt idx="238">
                  <c:v>9.8476391438334439</c:v>
                </c:pt>
                <c:pt idx="239">
                  <c:v>9.8270492286167723</c:v>
                </c:pt>
                <c:pt idx="240">
                  <c:v>9.8065874907772397</c:v>
                </c:pt>
                <c:pt idx="241">
                  <c:v>9.7862526050227707</c:v>
                </c:pt>
                <c:pt idx="242">
                  <c:v>9.7660432651681734</c:v>
                </c:pt>
                <c:pt idx="243">
                  <c:v>9.7459581837824167</c:v>
                </c:pt>
                <c:pt idx="244">
                  <c:v>9.7259960918438271</c:v>
                </c:pt>
                <c:pt idx="245">
                  <c:v>9.7061557384029999</c:v>
                </c:pt>
                <c:pt idx="246">
                  <c:v>9.6864358902532324</c:v>
                </c:pt>
                <c:pt idx="247">
                  <c:v>9.666835331608258</c:v>
                </c:pt>
                <c:pt idx="248">
                  <c:v>9.6473528637871162</c:v>
                </c:pt>
                <c:pt idx="249">
                  <c:v>9.6279873049059681</c:v>
                </c:pt>
                <c:pt idx="250">
                  <c:v>9.6087374895766544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D-468E-A7BD-02229DE8ED34}"/>
            </c:ext>
          </c:extLst>
        </c:ser>
        <c:ser>
          <c:idx val="1"/>
          <c:order val="1"/>
          <c:tx>
            <c:strRef>
              <c:f>'Scenarios &amp; Pics'!$BF$15</c:f>
              <c:strCache>
                <c:ptCount val="1"/>
                <c:pt idx="0">
                  <c:v>Vega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'Scenarios &amp; Pics'!$BD$16:$BD$266</c:f>
              <c:numCache>
                <c:formatCode>General</c:formatCode>
                <c:ptCount val="2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</c:numCache>
            </c:numRef>
          </c:cat>
          <c:val>
            <c:numRef>
              <c:f>'Scenarios &amp; Pics'!$BF$16:$BF$266</c:f>
              <c:numCache>
                <c:formatCode>General</c:formatCode>
                <c:ptCount val="251"/>
                <c:pt idx="0">
                  <c:v>41.762963183602466</c:v>
                </c:pt>
                <c:pt idx="1">
                  <c:v>59.061432898947736</c:v>
                </c:pt>
                <c:pt idx="2">
                  <c:v>72.334799973492679</c:v>
                </c:pt>
                <c:pt idx="3">
                  <c:v>83.524585529406139</c:v>
                </c:pt>
                <c:pt idx="4">
                  <c:v>93.382825822727341</c:v>
                </c:pt>
                <c:pt idx="5">
                  <c:v>102.29521298741554</c:v>
                </c:pt>
                <c:pt idx="6">
                  <c:v>110.49086710206846</c:v>
                </c:pt>
                <c:pt idx="7">
                  <c:v>118.1190733866289</c:v>
                </c:pt>
                <c:pt idx="8">
                  <c:v>125.28352627135996</c:v>
                </c:pt>
                <c:pt idx="9">
                  <c:v>132.05972544791365</c:v>
                </c:pt>
                <c:pt idx="10">
                  <c:v>138.50466739243998</c:v>
                </c:pt>
                <c:pt idx="11">
                  <c:v>144.66263293581389</c:v>
                </c:pt>
                <c:pt idx="12">
                  <c:v>150.56883648774181</c:v>
                </c:pt>
                <c:pt idx="13">
                  <c:v>156.2518299097342</c:v>
                </c:pt>
                <c:pt idx="14">
                  <c:v>161.73514415588767</c:v>
                </c:pt>
                <c:pt idx="15">
                  <c:v>167.03844478690311</c:v>
                </c:pt>
                <c:pt idx="16">
                  <c:v>172.17836651520483</c:v>
                </c:pt>
                <c:pt idx="17">
                  <c:v>177.16912945763355</c:v>
                </c:pt>
                <c:pt idx="18">
                  <c:v>182.02300307439421</c:v>
                </c:pt>
                <c:pt idx="19">
                  <c:v>186.75066142527854</c:v>
                </c:pt>
                <c:pt idx="20">
                  <c:v>191.36145933037062</c:v>
                </c:pt>
                <c:pt idx="21">
                  <c:v>195.86364994972979</c:v>
                </c:pt>
                <c:pt idx="22">
                  <c:v>200.26455829008208</c:v>
                </c:pt>
                <c:pt idx="23">
                  <c:v>204.57072108227618</c:v>
                </c:pt>
                <c:pt idx="24">
                  <c:v>208.7880006686965</c:v>
                </c:pt>
                <c:pt idx="25">
                  <c:v>212.92167856995755</c:v>
                </c:pt>
                <c:pt idx="26">
                  <c:v>216.97653299417337</c:v>
                </c:pt>
                <c:pt idx="27">
                  <c:v>220.95690353369946</c:v>
                </c:pt>
                <c:pt idx="28">
                  <c:v>224.86674554663324</c:v>
                </c:pt>
                <c:pt idx="29">
                  <c:v>228.70967616472149</c:v>
                </c:pt>
                <c:pt idx="30">
                  <c:v>232.48901345162983</c:v>
                </c:pt>
                <c:pt idx="31">
                  <c:v>236.20780991820382</c:v>
                </c:pt>
                <c:pt idx="32">
                  <c:v>239.8688813579148</c:v>
                </c:pt>
                <c:pt idx="33">
                  <c:v>243.47483177720943</c:v>
                </c:pt>
                <c:pt idx="34">
                  <c:v>247.02807504832799</c:v>
                </c:pt>
                <c:pt idx="35">
                  <c:v>250.53085379633836</c:v>
                </c:pt>
                <c:pt idx="36">
                  <c:v>253.98525594029883</c:v>
                </c:pt>
                <c:pt idx="37">
                  <c:v>257.39322923513703</c:v>
                </c:pt>
                <c:pt idx="38">
                  <c:v>260.75659410189314</c:v>
                </c:pt>
                <c:pt idx="39">
                  <c:v>264.07705498630685</c:v>
                </c:pt>
                <c:pt idx="40">
                  <c:v>267.35621044695262</c:v>
                </c:pt>
                <c:pt idx="41">
                  <c:v>270.59556214239979</c:v>
                </c:pt>
                <c:pt idx="42">
                  <c:v>273.79652286078823</c:v>
                </c:pt>
                <c:pt idx="43">
                  <c:v>276.96042371365007</c:v>
                </c:pt>
                <c:pt idx="44">
                  <c:v>280.08852059789882</c:v>
                </c:pt>
                <c:pt idx="45">
                  <c:v>283.18200001497638</c:v>
                </c:pt>
                <c:pt idx="46">
                  <c:v>286.24198432363312</c:v>
                </c:pt>
                <c:pt idx="47">
                  <c:v>289.26953649229171</c:v>
                </c:pt>
                <c:pt idx="48">
                  <c:v>292.26566440805817</c:v>
                </c:pt>
                <c:pt idx="49">
                  <c:v>295.23132479190821</c:v>
                </c:pt>
                <c:pt idx="50">
                  <c:v>298.1674267631671</c:v>
                </c:pt>
                <c:pt idx="51">
                  <c:v>301.07483509093373</c:v>
                </c:pt>
                <c:pt idx="52">
                  <c:v>303.95437316540932</c:v>
                </c:pt>
                <c:pt idx="53">
                  <c:v>306.80682571807193</c:v>
                </c:pt>
                <c:pt idx="54">
                  <c:v>309.63294131616425</c:v>
                </c:pt>
                <c:pt idx="55">
                  <c:v>312.43343465396805</c:v>
                </c:pt>
                <c:pt idx="56">
                  <c:v>315.20898866073986</c:v>
                </c:pt>
                <c:pt idx="57">
                  <c:v>317.9602564429261</c:v>
                </c:pt>
                <c:pt idx="58">
                  <c:v>320.68786307630802</c:v>
                </c:pt>
                <c:pt idx="59">
                  <c:v>323.39240726201024</c:v>
                </c:pt>
                <c:pt idx="60">
                  <c:v>326.07446285880337</c:v>
                </c:pt>
                <c:pt idx="61">
                  <c:v>328.7345803028112</c:v>
                </c:pt>
                <c:pt idx="62">
                  <c:v>331.37328792457231</c:v>
                </c:pt>
                <c:pt idx="63">
                  <c:v>333.99109317238401</c:v>
                </c:pt>
                <c:pt idx="64">
                  <c:v>336.5884837499525</c:v>
                </c:pt>
                <c:pt idx="65">
                  <c:v>339.16592867557313</c:v>
                </c:pt>
                <c:pt idx="66">
                  <c:v>341.72387926935789</c:v>
                </c:pt>
                <c:pt idx="67">
                  <c:v>344.26277007439393</c:v>
                </c:pt>
                <c:pt idx="68">
                  <c:v>346.78301971715905</c:v>
                </c:pt>
                <c:pt idx="69">
                  <c:v>349.28503171202027</c:v>
                </c:pt>
                <c:pt idx="70">
                  <c:v>351.76919521419177</c:v>
                </c:pt>
                <c:pt idx="71">
                  <c:v>354.23588572513324</c:v>
                </c:pt>
                <c:pt idx="72">
                  <c:v>356.6854657540087</c:v>
                </c:pt>
                <c:pt idx="73">
                  <c:v>359.11828543850618</c:v>
                </c:pt>
                <c:pt idx="74">
                  <c:v>361.53468312802721</c:v>
                </c:pt>
                <c:pt idx="75">
                  <c:v>363.93498593199956</c:v>
                </c:pt>
                <c:pt idx="76">
                  <c:v>366.31951023582701</c:v>
                </c:pt>
                <c:pt idx="77">
                  <c:v>368.68856218678093</c:v>
                </c:pt>
                <c:pt idx="78">
                  <c:v>371.04243815194855</c:v>
                </c:pt>
                <c:pt idx="79">
                  <c:v>373.38142515017387</c:v>
                </c:pt>
                <c:pt idx="80">
                  <c:v>375.70580125977756</c:v>
                </c:pt>
                <c:pt idx="81">
                  <c:v>378.01583600369293</c:v>
                </c:pt>
                <c:pt idx="82">
                  <c:v>380.31179071352977</c:v>
                </c:pt>
                <c:pt idx="83">
                  <c:v>382.5939188739577</c:v>
                </c:pt>
                <c:pt idx="84">
                  <c:v>384.86246644869391</c:v>
                </c:pt>
                <c:pt idx="85">
                  <c:v>387.11767218928242</c:v>
                </c:pt>
                <c:pt idx="86">
                  <c:v>389.35976792776262</c:v>
                </c:pt>
                <c:pt idx="87">
                  <c:v>391.58897885424193</c:v>
                </c:pt>
                <c:pt idx="88">
                  <c:v>393.8055237803141</c:v>
                </c:pt>
                <c:pt idx="89">
                  <c:v>396.00961538919552</c:v>
                </c:pt>
                <c:pt idx="90">
                  <c:v>398.20146047338847</c:v>
                </c:pt>
                <c:pt idx="91">
                  <c:v>400.3812601606237</c:v>
                </c:pt>
                <c:pt idx="92">
                  <c:v>402.549210128781</c:v>
                </c:pt>
                <c:pt idx="93">
                  <c:v>404.70550081043797</c:v>
                </c:pt>
                <c:pt idx="94">
                  <c:v>406.85031758765194</c:v>
                </c:pt>
                <c:pt idx="95">
                  <c:v>408.98384097753996</c:v>
                </c:pt>
                <c:pt idx="96">
                  <c:v>411.10624680918067</c:v>
                </c:pt>
                <c:pt idx="97">
                  <c:v>413.21770639233239</c:v>
                </c:pt>
                <c:pt idx="98">
                  <c:v>415.31838667842118</c:v>
                </c:pt>
                <c:pt idx="99">
                  <c:v>417.40845041423114</c:v>
                </c:pt>
                <c:pt idx="100">
                  <c:v>419.48805628869508</c:v>
                </c:pt>
                <c:pt idx="101">
                  <c:v>421.55735907316165</c:v>
                </c:pt>
                <c:pt idx="102">
                  <c:v>423.61650975548787</c:v>
                </c:pt>
                <c:pt idx="103">
                  <c:v>425.66565566828876</c:v>
                </c:pt>
                <c:pt idx="104">
                  <c:v>427.70494061165067</c:v>
                </c:pt>
                <c:pt idx="105">
                  <c:v>429.73450497059679</c:v>
                </c:pt>
                <c:pt idx="106">
                  <c:v>431.75448582757951</c:v>
                </c:pt>
                <c:pt idx="107">
                  <c:v>433.76501707025051</c:v>
                </c:pt>
                <c:pt idx="108">
                  <c:v>435.76622949475353</c:v>
                </c:pt>
                <c:pt idx="109">
                  <c:v>437.75825090475922</c:v>
                </c:pt>
                <c:pt idx="110">
                  <c:v>439.74120620646033</c:v>
                </c:pt>
                <c:pt idx="111">
                  <c:v>441.71521749972408</c:v>
                </c:pt>
                <c:pt idx="112">
                  <c:v>443.68040416558847</c:v>
                </c:pt>
                <c:pt idx="113">
                  <c:v>445.63688295028385</c:v>
                </c:pt>
                <c:pt idx="114">
                  <c:v>447.58476804594511</c:v>
                </c:pt>
                <c:pt idx="115">
                  <c:v>449.5241711681702</c:v>
                </c:pt>
                <c:pt idx="116">
                  <c:v>451.45520163057921</c:v>
                </c:pt>
                <c:pt idx="117">
                  <c:v>453.37796641651073</c:v>
                </c:pt>
                <c:pt idx="118">
                  <c:v>455.29257024798892</c:v>
                </c:pt>
                <c:pt idx="119">
                  <c:v>457.19911565208963</c:v>
                </c:pt>
                <c:pt idx="120">
                  <c:v>459.09770302482207</c:v>
                </c:pt>
                <c:pt idx="121">
                  <c:v>460.98843069263984</c:v>
                </c:pt>
                <c:pt idx="122">
                  <c:v>462.87139497168789</c:v>
                </c:pt>
                <c:pt idx="123">
                  <c:v>464.74669022488649</c:v>
                </c:pt>
                <c:pt idx="124">
                  <c:v>466.61440891694713</c:v>
                </c:pt>
                <c:pt idx="125">
                  <c:v>468.47464166741241</c:v>
                </c:pt>
                <c:pt idx="126">
                  <c:v>470.32747730180552</c:v>
                </c:pt>
                <c:pt idx="127">
                  <c:v>472.17300290097057</c:v>
                </c:pt>
                <c:pt idx="128">
                  <c:v>474.01130384868202</c:v>
                </c:pt>
                <c:pt idx="129">
                  <c:v>475.84246387759589</c:v>
                </c:pt>
                <c:pt idx="130">
                  <c:v>477.66656511361458</c:v>
                </c:pt>
                <c:pt idx="131">
                  <c:v>479.48368811872979</c:v>
                </c:pt>
                <c:pt idx="132">
                  <c:v>481.2939119324077</c:v>
                </c:pt>
                <c:pt idx="133">
                  <c:v>483.09731411157719</c:v>
                </c:pt>
                <c:pt idx="134">
                  <c:v>484.89397076927708</c:v>
                </c:pt>
                <c:pt idx="135">
                  <c:v>486.68395661201765</c:v>
                </c:pt>
                <c:pt idx="136">
                  <c:v>488.46734497590859</c:v>
                </c:pt>
                <c:pt idx="137">
                  <c:v>490.24420786160215</c:v>
                </c:pt>
                <c:pt idx="138">
                  <c:v>492.01461596809872</c:v>
                </c:pt>
                <c:pt idx="139">
                  <c:v>493.77863872546067</c:v>
                </c:pt>
                <c:pt idx="140">
                  <c:v>495.53634432647641</c:v>
                </c:pt>
                <c:pt idx="141">
                  <c:v>497.28779975731481</c:v>
                </c:pt>
                <c:pt idx="142">
                  <c:v>499.03307082721085</c:v>
                </c:pt>
                <c:pt idx="143">
                  <c:v>500.77222219721904</c:v>
                </c:pt>
                <c:pt idx="144">
                  <c:v>502.50531740806866</c:v>
                </c:pt>
                <c:pt idx="145">
                  <c:v>504.2324189071573</c:v>
                </c:pt>
                <c:pt idx="146">
                  <c:v>505.95358807471274</c:v>
                </c:pt>
                <c:pt idx="147">
                  <c:v>507.66888524915674</c:v>
                </c:pt>
                <c:pt idx="148">
                  <c:v>509.37836975169762</c:v>
                </c:pt>
                <c:pt idx="149">
                  <c:v>511.08209991018185</c:v>
                </c:pt>
                <c:pt idx="150">
                  <c:v>512.78013308223183</c:v>
                </c:pt>
                <c:pt idx="151">
                  <c:v>514.47252567769431</c:v>
                </c:pt>
                <c:pt idx="152">
                  <c:v>516.15933318042676</c:v>
                </c:pt>
                <c:pt idx="153">
                  <c:v>517.84061016944202</c:v>
                </c:pt>
                <c:pt idx="154">
                  <c:v>519.51641033943815</c:v>
                </c:pt>
                <c:pt idx="155">
                  <c:v>521.1867865207322</c:v>
                </c:pt>
                <c:pt idx="156">
                  <c:v>522.85179069861977</c:v>
                </c:pt>
                <c:pt idx="157">
                  <c:v>524.51147403218124</c:v>
                </c:pt>
                <c:pt idx="158">
                  <c:v>526.16588687255285</c:v>
                </c:pt>
                <c:pt idx="159">
                  <c:v>527.81507878068112</c:v>
                </c:pt>
                <c:pt idx="160">
                  <c:v>529.45909854457989</c:v>
                </c:pt>
                <c:pt idx="161">
                  <c:v>531.09799419610465</c:v>
                </c:pt>
                <c:pt idx="162">
                  <c:v>532.73181302726243</c:v>
                </c:pt>
                <c:pt idx="163">
                  <c:v>534.36060160607121</c:v>
                </c:pt>
                <c:pt idx="164">
                  <c:v>535.98440579198598</c:v>
                </c:pt>
                <c:pt idx="165">
                  <c:v>537.6032707509039</c:v>
                </c:pt>
                <c:pt idx="166">
                  <c:v>539.21724096976436</c:v>
                </c:pt>
                <c:pt idx="167">
                  <c:v>540.82636027075364</c:v>
                </c:pt>
                <c:pt idx="168">
                  <c:v>542.43067182513448</c:v>
                </c:pt>
                <c:pt idx="169">
                  <c:v>544.03021816670196</c:v>
                </c:pt>
                <c:pt idx="170">
                  <c:v>545.62504120488904</c:v>
                </c:pt>
                <c:pt idx="171">
                  <c:v>547.21518223752469</c:v>
                </c:pt>
                <c:pt idx="172">
                  <c:v>548.80068196325908</c:v>
                </c:pt>
                <c:pt idx="173">
                  <c:v>550.3815804936678</c:v>
                </c:pt>
                <c:pt idx="174">
                  <c:v>551.95791736504088</c:v>
                </c:pt>
                <c:pt idx="175">
                  <c:v>553.5297315498716</c:v>
                </c:pt>
                <c:pt idx="176">
                  <c:v>555.09706146805036</c:v>
                </c:pt>
                <c:pt idx="177">
                  <c:v>556.6599449977748</c:v>
                </c:pt>
                <c:pt idx="178">
                  <c:v>558.21841948618498</c:v>
                </c:pt>
                <c:pt idx="179">
                  <c:v>559.77252175973069</c:v>
                </c:pt>
                <c:pt idx="180">
                  <c:v>561.32228813428105</c:v>
                </c:pt>
                <c:pt idx="181">
                  <c:v>562.86775442498242</c:v>
                </c:pt>
                <c:pt idx="182">
                  <c:v>564.40895595587267</c:v>
                </c:pt>
                <c:pt idx="183">
                  <c:v>565.94592756926045</c:v>
                </c:pt>
                <c:pt idx="184">
                  <c:v>567.47870363487357</c:v>
                </c:pt>
                <c:pt idx="185">
                  <c:v>569.00731805878763</c:v>
                </c:pt>
                <c:pt idx="186">
                  <c:v>570.53180429213717</c:v>
                </c:pt>
                <c:pt idx="187">
                  <c:v>572.05219533961724</c:v>
                </c:pt>
                <c:pt idx="188">
                  <c:v>573.56852376778363</c:v>
                </c:pt>
                <c:pt idx="189">
                  <c:v>575.08082171315368</c:v>
                </c:pt>
                <c:pt idx="190">
                  <c:v>576.58912089011665</c:v>
                </c:pt>
                <c:pt idx="191">
                  <c:v>578.09345259865813</c:v>
                </c:pt>
                <c:pt idx="192">
                  <c:v>579.59384773190254</c:v>
                </c:pt>
                <c:pt idx="193">
                  <c:v>581.09033678348135</c:v>
                </c:pt>
                <c:pt idx="194">
                  <c:v>582.58294985472969</c:v>
                </c:pt>
                <c:pt idx="195">
                  <c:v>584.07171666171769</c:v>
                </c:pt>
                <c:pt idx="196">
                  <c:v>585.5566665421195</c:v>
                </c:pt>
                <c:pt idx="197">
                  <c:v>587.03782846192792</c:v>
                </c:pt>
                <c:pt idx="198">
                  <c:v>588.5152310220135</c:v>
                </c:pt>
                <c:pt idx="199">
                  <c:v>589.98890246453868</c:v>
                </c:pt>
                <c:pt idx="200">
                  <c:v>591.45887067922524</c:v>
                </c:pt>
                <c:pt idx="201">
                  <c:v>592.925163209483</c:v>
                </c:pt>
                <c:pt idx="202">
                  <c:v>594.38780725840195</c:v>
                </c:pt>
                <c:pt idx="203">
                  <c:v>595.84682969461176</c:v>
                </c:pt>
                <c:pt idx="204">
                  <c:v>597.30225705801149</c:v>
                </c:pt>
                <c:pt idx="205">
                  <c:v>598.75411556537472</c:v>
                </c:pt>
                <c:pt idx="206">
                  <c:v>600.20243111583227</c:v>
                </c:pt>
                <c:pt idx="207">
                  <c:v>601.64722929623485</c:v>
                </c:pt>
                <c:pt idx="208">
                  <c:v>603.08853538640062</c:v>
                </c:pt>
                <c:pt idx="209">
                  <c:v>604.52637436425039</c:v>
                </c:pt>
                <c:pt idx="210">
                  <c:v>605.96077091083191</c:v>
                </c:pt>
                <c:pt idx="211">
                  <c:v>607.391749415238</c:v>
                </c:pt>
                <c:pt idx="212">
                  <c:v>608.81933397941896</c:v>
                </c:pt>
                <c:pt idx="213">
                  <c:v>610.24354842289665</c:v>
                </c:pt>
                <c:pt idx="214">
                  <c:v>611.66441628737482</c:v>
                </c:pt>
                <c:pt idx="215">
                  <c:v>613.08196084125734</c:v>
                </c:pt>
                <c:pt idx="216">
                  <c:v>614.49620508407031</c:v>
                </c:pt>
                <c:pt idx="217">
                  <c:v>615.90717175079294</c:v>
                </c:pt>
                <c:pt idx="218">
                  <c:v>617.31488331609955</c:v>
                </c:pt>
                <c:pt idx="219">
                  <c:v>618.71936199851359</c:v>
                </c:pt>
                <c:pt idx="220">
                  <c:v>620.12062976447737</c:v>
                </c:pt>
                <c:pt idx="221">
                  <c:v>621.51870833234022</c:v>
                </c:pt>
                <c:pt idx="222">
                  <c:v>622.91361917626296</c:v>
                </c:pt>
                <c:pt idx="223">
                  <c:v>624.30538353004704</c:v>
                </c:pt>
                <c:pt idx="224">
                  <c:v>625.69402239088402</c:v>
                </c:pt>
                <c:pt idx="225">
                  <c:v>627.07955652303178</c:v>
                </c:pt>
                <c:pt idx="226">
                  <c:v>628.46200646141824</c:v>
                </c:pt>
                <c:pt idx="227">
                  <c:v>629.84139251517058</c:v>
                </c:pt>
                <c:pt idx="228">
                  <c:v>631.21773477107922</c:v>
                </c:pt>
                <c:pt idx="229">
                  <c:v>632.59105309698987</c:v>
                </c:pt>
                <c:pt idx="230">
                  <c:v>633.96136714513227</c:v>
                </c:pt>
                <c:pt idx="231">
                  <c:v>635.32869635538202</c:v>
                </c:pt>
                <c:pt idx="232">
                  <c:v>636.69305995846105</c:v>
                </c:pt>
                <c:pt idx="233">
                  <c:v>638.05447697907437</c:v>
                </c:pt>
                <c:pt idx="234">
                  <c:v>639.41296623898791</c:v>
                </c:pt>
                <c:pt idx="235">
                  <c:v>640.76854636004816</c:v>
                </c:pt>
                <c:pt idx="236">
                  <c:v>642.1212357671418</c:v>
                </c:pt>
                <c:pt idx="237">
                  <c:v>643.47105269110193</c:v>
                </c:pt>
                <c:pt idx="238">
                  <c:v>644.81801517155759</c:v>
                </c:pt>
                <c:pt idx="239">
                  <c:v>646.16214105973097</c:v>
                </c:pt>
                <c:pt idx="240">
                  <c:v>647.50344802118013</c:v>
                </c:pt>
                <c:pt idx="241">
                  <c:v>648.84195353849407</c:v>
                </c:pt>
                <c:pt idx="242">
                  <c:v>650.17767491393386</c:v>
                </c:pt>
                <c:pt idx="243">
                  <c:v>651.51062927202793</c:v>
                </c:pt>
                <c:pt idx="244">
                  <c:v>652.84083356211784</c:v>
                </c:pt>
                <c:pt idx="245">
                  <c:v>654.16830456085779</c:v>
                </c:pt>
                <c:pt idx="246">
                  <c:v>655.4930588746688</c:v>
                </c:pt>
                <c:pt idx="247">
                  <c:v>656.81511294214795</c:v>
                </c:pt>
                <c:pt idx="248">
                  <c:v>658.13448303643406</c:v>
                </c:pt>
                <c:pt idx="249">
                  <c:v>659.45118526752992</c:v>
                </c:pt>
                <c:pt idx="250">
                  <c:v>660.76523558458439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D-468E-A7BD-02229DE8E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455040"/>
        <c:axId val="1704458400"/>
      </c:lineChart>
      <c:catAx>
        <c:axId val="170445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458400"/>
        <c:crosses val="autoZero"/>
        <c:auto val="1"/>
        <c:lblAlgn val="ctr"/>
        <c:lblOffset val="100"/>
        <c:noMultiLvlLbl val="0"/>
      </c:catAx>
      <c:valAx>
        <c:axId val="17044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45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Position 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'Scenarios &amp; Pics'!$BH$15</c:f>
              <c:strCache>
                <c:ptCount val="1"/>
                <c:pt idx="0">
                  <c:v>Gamma Sum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'Scenarios &amp; Pics'!$BG$16:$BG$266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xVal>
          <c:yVal>
            <c:numRef>
              <c:f>'Scenarios &amp; Pics'!$BH$16:$BH$266</c:f>
              <c:numCache>
                <c:formatCode>_("$"* #,##0.00_);_("$"* \(#,##0.00\);_("$"* "-"??_);_(@_)</c:formatCode>
                <c:ptCount val="251"/>
                <c:pt idx="0">
                  <c:v>8.5732232868530084E-19</c:v>
                </c:pt>
                <c:pt idx="1">
                  <c:v>3.5929857376483122E-18</c:v>
                </c:pt>
                <c:pt idx="2">
                  <c:v>1.4471894594130015E-17</c:v>
                </c:pt>
                <c:pt idx="3">
                  <c:v>5.6090272124818262E-17</c:v>
                </c:pt>
                <c:pt idx="4">
                  <c:v>2.0943716479976243E-16</c:v>
                </c:pt>
                <c:pt idx="5">
                  <c:v>7.5424943106304853E-16</c:v>
                </c:pt>
                <c:pt idx="6">
                  <c:v>2.6226632447673059E-15</c:v>
                </c:pt>
                <c:pt idx="7">
                  <c:v>8.8143216030677102E-15</c:v>
                </c:pt>
                <c:pt idx="8">
                  <c:v>2.86608330671019E-14</c:v>
                </c:pt>
                <c:pt idx="9">
                  <c:v>9.0252678322152774E-14</c:v>
                </c:pt>
                <c:pt idx="10">
                  <c:v>2.7548914513354427E-13</c:v>
                </c:pt>
                <c:pt idx="11">
                  <c:v>8.1584642134708404E-13</c:v>
                </c:pt>
                <c:pt idx="12">
                  <c:v>2.3460848597726753E-12</c:v>
                </c:pt>
                <c:pt idx="13">
                  <c:v>6.5564443058844558E-12</c:v>
                </c:pt>
                <c:pt idx="14">
                  <c:v>1.7820797537767388E-11</c:v>
                </c:pt>
                <c:pt idx="15">
                  <c:v>4.7146789807571509E-11</c:v>
                </c:pt>
                <c:pt idx="16">
                  <c:v>1.2149641059770345E-10</c:v>
                </c:pt>
                <c:pt idx="17">
                  <c:v>3.0518958634991706E-10</c:v>
                </c:pt>
                <c:pt idx="18">
                  <c:v>7.4777090414510314E-10</c:v>
                </c:pt>
                <c:pt idx="19">
                  <c:v>1.7883279896897362E-9</c:v>
                </c:pt>
                <c:pt idx="20">
                  <c:v>4.1771752954210205E-9</c:v>
                </c:pt>
                <c:pt idx="21">
                  <c:v>9.535483651130546E-9</c:v>
                </c:pt>
                <c:pt idx="22">
                  <c:v>2.1285589015002867E-8</c:v>
                </c:pt>
                <c:pt idx="23">
                  <c:v>4.6490176949402482E-8</c:v>
                </c:pt>
                <c:pt idx="24">
                  <c:v>9.9405536359548831E-8</c:v>
                </c:pt>
                <c:pt idx="25">
                  <c:v>2.0819343153166944E-7</c:v>
                </c:pt>
                <c:pt idx="26">
                  <c:v>4.273228136071993E-7</c:v>
                </c:pt>
                <c:pt idx="27">
                  <c:v>8.599949221124715E-7</c:v>
                </c:pt>
                <c:pt idx="28">
                  <c:v>1.6978429460759028E-6</c:v>
                </c:pt>
                <c:pt idx="29">
                  <c:v>3.2897677600753988E-6</c:v>
                </c:pt>
                <c:pt idx="30">
                  <c:v>6.2588828852532256E-6</c:v>
                </c:pt>
                <c:pt idx="31">
                  <c:v>1.1697250112011111E-5</c:v>
                </c:pt>
                <c:pt idx="32">
                  <c:v>2.1483824319768122E-5</c:v>
                </c:pt>
                <c:pt idx="33">
                  <c:v>3.8793592781113725E-5</c:v>
                </c:pt>
                <c:pt idx="34">
                  <c:v>6.8897456723634689E-5</c:v>
                </c:pt>
                <c:pt idx="35">
                  <c:v>1.2039543204329967E-4</c:v>
                </c:pt>
                <c:pt idx="36">
                  <c:v>2.0708287548765167E-4</c:v>
                </c:pt>
                <c:pt idx="37">
                  <c:v>3.5072322026433894E-4</c:v>
                </c:pt>
                <c:pt idx="38">
                  <c:v>5.8509321732345054E-4</c:v>
                </c:pt>
                <c:pt idx="39">
                  <c:v>9.617790367906447E-4</c:v>
                </c:pt>
                <c:pt idx="40">
                  <c:v>1.5583332784079697E-3</c:v>
                </c:pt>
                <c:pt idx="41">
                  <c:v>2.4895510906027016E-3</c:v>
                </c:pt>
                <c:pt idx="42">
                  <c:v>3.9227821615542887E-3</c:v>
                </c:pt>
                <c:pt idx="43">
                  <c:v>6.0983543674074424E-3</c:v>
                </c:pt>
                <c:pt idx="44">
                  <c:v>9.3563298952992237E-3</c:v>
                </c:pt>
                <c:pt idx="45">
                  <c:v>1.4170926494660785E-2</c:v>
                </c:pt>
                <c:pt idx="46">
                  <c:v>2.119399138358594E-2</c:v>
                </c:pt>
                <c:pt idx="47">
                  <c:v>3.130888574428322E-2</c:v>
                </c:pt>
                <c:pt idx="48">
                  <c:v>4.569599399567649E-2</c:v>
                </c:pt>
                <c:pt idx="49">
                  <c:v>6.5910784605994532E-2</c:v>
                </c:pt>
                <c:pt idx="50">
                  <c:v>9.3974891842028715E-2</c:v>
                </c:pt>
                <c:pt idx="51">
                  <c:v>0.13248004127205795</c:v>
                </c:pt>
                <c:pt idx="52">
                  <c:v>0.18470379785154997</c:v>
                </c:pt>
                <c:pt idx="53">
                  <c:v>0.25473508098911424</c:v>
                </c:pt>
                <c:pt idx="54">
                  <c:v>0.3476061918432588</c:v>
                </c:pt>
                <c:pt idx="55">
                  <c:v>0.46942678133352245</c:v>
                </c:pt>
                <c:pt idx="56">
                  <c:v>0.62751382249176824</c:v>
                </c:pt>
                <c:pt idx="57">
                  <c:v>0.83051032885602294</c:v>
                </c:pt>
                <c:pt idx="58">
                  <c:v>1.0884843908518063</c:v>
                </c:pt>
                <c:pt idx="59">
                  <c:v>1.4129992061673828</c:v>
                </c:pt>
                <c:pt idx="60">
                  <c:v>1.8171442839010972</c:v>
                </c:pt>
                <c:pt idx="61">
                  <c:v>2.3155180256704999</c:v>
                </c:pt>
                <c:pt idx="62">
                  <c:v>2.9241525323386055</c:v>
                </c:pt>
                <c:pt idx="63">
                  <c:v>3.6603728254290737</c:v>
                </c:pt>
                <c:pt idx="64">
                  <c:v>4.542584739710124</c:v>
                </c:pt>
                <c:pt idx="65">
                  <c:v>5.5899885195146082</c:v>
                </c:pt>
                <c:pt idx="66">
                  <c:v>6.8222185610031172</c:v>
                </c:pt>
                <c:pt idx="67">
                  <c:v>8.2589136514071306</c:v>
                </c:pt>
                <c:pt idx="68">
                  <c:v>9.9192262731254122</c:v>
                </c:pt>
                <c:pt idx="69">
                  <c:v>11.821283824986461</c:v>
                </c:pt>
                <c:pt idx="70">
                  <c:v>13.981618688168787</c:v>
                </c:pt>
                <c:pt idx="71">
                  <c:v>16.414587634209813</c:v>
                </c:pt>
                <c:pt idx="72">
                  <c:v>19.131803843039311</c:v>
                </c:pt>
                <c:pt idx="73">
                  <c:v>22.141606500629472</c:v>
                </c:pt>
                <c:pt idx="74">
                  <c:v>25.448593357339497</c:v>
                </c:pt>
                <c:pt idx="75">
                  <c:v>29.053240597742185</c:v>
                </c:pt>
                <c:pt idx="76">
                  <c:v>32.951631836765188</c:v>
                </c:pt>
                <c:pt idx="77">
                  <c:v>37.13531405168434</c:v>
                </c:pt>
                <c:pt idx="78">
                  <c:v>41.591292926947176</c:v>
                </c:pt>
                <c:pt idx="79">
                  <c:v>46.302173674418796</c:v>
                </c:pt>
                <c:pt idx="80">
                  <c:v>51.24644623348491</c:v>
                </c:pt>
                <c:pt idx="81">
                  <c:v>56.398906265518491</c:v>
                </c:pt>
                <c:pt idx="82">
                  <c:v>61.731195995788219</c:v>
                </c:pt>
                <c:pt idx="83">
                  <c:v>67.212442200605309</c:v>
                </c:pt>
                <c:pt idx="84">
                  <c:v>72.809962949418789</c:v>
                </c:pt>
                <c:pt idx="85">
                  <c:v>78.490010500765493</c:v>
                </c:pt>
                <c:pt idx="86">
                  <c:v>84.218515344466027</c:v>
                </c:pt>
                <c:pt idx="87">
                  <c:v>89.961795997107615</c:v>
                </c:pt>
                <c:pt idx="88">
                  <c:v>95.687200880667973</c:v>
                </c:pt>
                <c:pt idx="89">
                  <c:v>101.36365239167584</c:v>
                </c:pt>
                <c:pt idx="90">
                  <c:v>106.96206890653337</c:v>
                </c:pt>
                <c:pt idx="91">
                  <c:v>112.45564764318667</c:v>
                </c:pt>
                <c:pt idx="92">
                  <c:v>117.81999957601386</c:v>
                </c:pt>
                <c:pt idx="93">
                  <c:v>123.03313646445987</c:v>
                </c:pt>
                <c:pt idx="94">
                  <c:v>128.07531894592711</c:v>
                </c:pt>
                <c:pt idx="95">
                  <c:v>132.92878299265345</c:v>
                </c:pt>
                <c:pt idx="96">
                  <c:v>137.57736930707961</c:v>
                </c:pt>
                <c:pt idx="97">
                  <c:v>142.00608596755706</c:v>
                </c:pt>
                <c:pt idx="98">
                  <c:v>146.20063847602214</c:v>
                </c:pt>
                <c:pt idx="99">
                  <c:v>150.14696306842151</c:v>
                </c:pt>
                <c:pt idx="100">
                  <c:v>153.83079863611115</c:v>
                </c:pt>
                <c:pt idx="101">
                  <c:v>157.23732992728713</c:v>
                </c:pt>
                <c:pt idx="102">
                  <c:v>160.35093004678504</c:v>
                </c:pt>
                <c:pt idx="103">
                  <c:v>163.1550239690763</c:v>
                </c:pt>
                <c:pt idx="104">
                  <c:v>165.63208724092257</c:v>
                </c:pt>
                <c:pt idx="105">
                  <c:v>167.76378576316677</c:v>
                </c:pt>
                <c:pt idx="106">
                  <c:v>169.53125402552038</c:v>
                </c:pt>
                <c:pt idx="107">
                  <c:v>170.91550094204914</c:v>
                </c:pt>
                <c:pt idx="108">
                  <c:v>171.89792498059512</c:v>
                </c:pt>
                <c:pt idx="109">
                  <c:v>172.4609140130473</c:v>
                </c:pt>
                <c:pt idx="110">
                  <c:v>172.58850056183667</c:v>
                </c:pt>
                <c:pt idx="111">
                  <c:v>172.26704010167299</c:v>
                </c:pt>
                <c:pt idx="112">
                  <c:v>171.48587889992237</c:v>
                </c:pt>
                <c:pt idx="113">
                  <c:v>170.23797853475918</c:v>
                </c:pt>
                <c:pt idx="114">
                  <c:v>168.5204666002958</c:v>
                </c:pt>
                <c:pt idx="115">
                  <c:v>166.33508698173119</c:v>
                </c:pt>
                <c:pt idx="116">
                  <c:v>163.68852817612304</c:v>
                </c:pt>
                <c:pt idx="117">
                  <c:v>160.5926141087287</c:v>
                </c:pt>
                <c:pt idx="118">
                  <c:v>157.0643483862039</c:v>
                </c:pt>
                <c:pt idx="119">
                  <c:v>153.12580956759925</c:v>
                </c:pt>
                <c:pt idx="120">
                  <c:v>148.80390147160909</c:v>
                </c:pt>
                <c:pt idx="121">
                  <c:v>144.12996846066648</c:v>
                </c:pt>
                <c:pt idx="122">
                  <c:v>139.1392907882819</c:v>
                </c:pt>
                <c:pt idx="123">
                  <c:v>133.87047926708419</c:v>
                </c:pt>
                <c:pt idx="124">
                  <c:v>128.36479158105169</c:v>
                </c:pt>
                <c:pt idx="125">
                  <c:v>122.66539446510265</c:v>
                </c:pt>
                <c:pt idx="126">
                  <c:v>116.81659671283055</c:v>
                </c:pt>
                <c:pt idx="127">
                  <c:v>110.86307761176791</c:v>
                </c:pt>
                <c:pt idx="128">
                  <c:v>104.84913405734625</c:v>
                </c:pt>
                <c:pt idx="129">
                  <c:v>98.817967411790661</c:v>
                </c:pt>
                <c:pt idx="130">
                  <c:v>92.811028328288202</c:v>
                </c:pt>
                <c:pt idx="131">
                  <c:v>86.867434443186397</c:v>
                </c:pt>
                <c:pt idx="132">
                  <c:v>81.023472241006459</c:v>
                </c:pt>
                <c:pt idx="133">
                  <c:v>75.312190701956453</c:v>
                </c:pt>
                <c:pt idx="134">
                  <c:v>69.763090716163518</c:v>
                </c:pt>
                <c:pt idx="135">
                  <c:v>64.401910836998979</c:v>
                </c:pt>
                <c:pt idx="136">
                  <c:v>59.250506864441057</c:v>
                </c:pt>
                <c:pt idx="137">
                  <c:v>54.32682008593325</c:v>
                </c:pt>
                <c:pt idx="138">
                  <c:v>49.644926814351138</c:v>
                </c:pt>
                <c:pt idx="139">
                  <c:v>45.215160179805345</c:v>
                </c:pt>
                <c:pt idx="140">
                  <c:v>41.044293957374229</c:v>
                </c:pt>
                <c:pt idx="141">
                  <c:v>37.135777527445804</c:v>
                </c:pt>
                <c:pt idx="142">
                  <c:v>33.490010831741969</c:v>
                </c:pt>
                <c:pt idx="143">
                  <c:v>30.104648355118169</c:v>
                </c:pt>
                <c:pt idx="144">
                  <c:v>26.97492167016836</c:v>
                </c:pt>
                <c:pt idx="145">
                  <c:v>24.093970862666804</c:v>
                </c:pt>
                <c:pt idx="146">
                  <c:v>21.453176143557098</c:v>
                </c:pt>
                <c:pt idx="147">
                  <c:v>19.042482082021362</c:v>
                </c:pt>
                <c:pt idx="148">
                  <c:v>16.850708102938231</c:v>
                </c:pt>
                <c:pt idx="149">
                  <c:v>14.865840125975883</c:v>
                </c:pt>
                <c:pt idx="150">
                  <c:v>13.075299435556486</c:v>
                </c:pt>
                <c:pt idx="151">
                  <c:v>11.466186022280064</c:v>
                </c:pt>
                <c:pt idx="152">
                  <c:v>10.025494697099838</c:v>
                </c:pt>
                <c:pt idx="153">
                  <c:v>8.7403032279798119</c:v>
                </c:pt>
                <c:pt idx="154">
                  <c:v>7.5979325712270738</c:v>
                </c:pt>
                <c:pt idx="155">
                  <c:v>6.5860799594756489</c:v>
                </c:pt>
                <c:pt idx="156">
                  <c:v>5.692926164804053</c:v>
                </c:pt>
                <c:pt idx="157">
                  <c:v>4.9072186830580495</c:v>
                </c:pt>
                <c:pt idx="158">
                  <c:v>4.2183328924193662</c:v>
                </c:pt>
                <c:pt idx="159">
                  <c:v>3.6163134367365561</c:v>
                </c:pt>
                <c:pt idx="160">
                  <c:v>3.0918981851440313</c:v>
                </c:pt>
                <c:pt idx="161">
                  <c:v>2.636527138063903</c:v>
                </c:pt>
                <c:pt idx="162">
                  <c:v>2.2423386001322303</c:v>
                </c:pt>
                <c:pt idx="163">
                  <c:v>1.9021548368936476</c:v>
                </c:pt>
                <c:pt idx="164">
                  <c:v>1.60945928746166</c:v>
                </c:pt>
                <c:pt idx="165">
                  <c:v>1.3583672317926514</c:v>
                </c:pt>
                <c:pt idx="166">
                  <c:v>1.1435916194641615</c:v>
                </c:pt>
                <c:pt idx="167">
                  <c:v>0.9604055660831049</c:v>
                </c:pt>
                <c:pt idx="168">
                  <c:v>0.80460282136180727</c:v>
                </c:pt>
                <c:pt idx="169">
                  <c:v>0.672457315676248</c:v>
                </c:pt>
                <c:pt idx="170">
                  <c:v>0.56068270434598511</c:v>
                </c:pt>
                <c:pt idx="171">
                  <c:v>0.46639265444265399</c:v>
                </c:pt>
                <c:pt idx="172">
                  <c:v>0.38706246000082351</c:v>
                </c:pt>
                <c:pt idx="173">
                  <c:v>0.32049242944323675</c:v>
                </c:pt>
                <c:pt idx="174">
                  <c:v>0.26477336439576643</c:v>
                </c:pt>
                <c:pt idx="175">
                  <c:v>0.21825434174551725</c:v>
                </c:pt>
                <c:pt idx="176">
                  <c:v>0.17951292016264916</c:v>
                </c:pt>
                <c:pt idx="177">
                  <c:v>0.14732781735661565</c:v>
                </c:pt>
                <c:pt idx="178">
                  <c:v>0.12065404380025567</c:v>
                </c:pt>
                <c:pt idx="179">
                  <c:v>9.8600431099484312E-2</c:v>
                </c:pt>
                <c:pt idx="180">
                  <c:v>8.0409457102250392E-2</c:v>
                </c:pt>
                <c:pt idx="181">
                  <c:v>6.5439243708613745E-2</c:v>
                </c:pt>
                <c:pt idx="182">
                  <c:v>5.3147585686395965E-2</c:v>
                </c:pt>
                <c:pt idx="183">
                  <c:v>4.3077858217370119E-2</c:v>
                </c:pt>
                <c:pt idx="184">
                  <c:v>3.4846646108037629E-2</c:v>
                </c:pt>
                <c:pt idx="185">
                  <c:v>2.8132937431998982E-2</c:v>
                </c:pt>
                <c:pt idx="186">
                  <c:v>2.2668727795361714E-2</c:v>
                </c:pt>
                <c:pt idx="187">
                  <c:v>1.8230887534763599E-2</c:v>
                </c:pt>
                <c:pt idx="188">
                  <c:v>1.4634152202469887E-2</c:v>
                </c:pt>
                <c:pt idx="189">
                  <c:v>1.1725106021876226E-2</c:v>
                </c:pt>
                <c:pt idx="190">
                  <c:v>9.3770380811446889E-3</c:v>
                </c:pt>
                <c:pt idx="191">
                  <c:v>7.4855614476470001E-3</c:v>
                </c:pt>
                <c:pt idx="192">
                  <c:v>5.9648957977944689E-3</c:v>
                </c:pt>
                <c:pt idx="193">
                  <c:v>4.7447243116620682E-3</c:v>
                </c:pt>
                <c:pt idx="194">
                  <c:v>3.7675452933020994E-3</c:v>
                </c:pt>
                <c:pt idx="195">
                  <c:v>2.9864481163805025E-3</c:v>
                </c:pt>
                <c:pt idx="196">
                  <c:v>2.3632515780146702E-3</c:v>
                </c:pt>
                <c:pt idx="197">
                  <c:v>1.8669505263462372E-3</c:v>
                </c:pt>
                <c:pt idx="198">
                  <c:v>1.4724236939212692E-3</c:v>
                </c:pt>
                <c:pt idx="199">
                  <c:v>1.1593620265313229E-3</c:v>
                </c:pt>
                <c:pt idx="200">
                  <c:v>9.113824697202297E-4</c:v>
                </c:pt>
                <c:pt idx="201">
                  <c:v>7.1529719847624503E-4</c:v>
                </c:pt>
                <c:pt idx="202">
                  <c:v>5.6051269334316325E-4</c:v>
                </c:pt>
                <c:pt idx="203">
                  <c:v>4.385369265335928E-4</c:v>
                </c:pt>
                <c:pt idx="204">
                  <c:v>3.4257627492542784E-4</c:v>
                </c:pt>
                <c:pt idx="205">
                  <c:v>2.672066735031811E-4</c:v>
                </c:pt>
                <c:pt idx="206">
                  <c:v>2.0810601199808479E-4</c:v>
                </c:pt>
                <c:pt idx="207">
                  <c:v>1.6183690597717495E-4</c:v>
                </c:pt>
                <c:pt idx="208">
                  <c:v>1.2567078521336076E-4</c:v>
                </c:pt>
                <c:pt idx="209">
                  <c:v>9.7445777188357737E-5</c:v>
                </c:pt>
                <c:pt idx="210">
                  <c:v>7.5452158766642732E-5</c:v>
                </c:pt>
                <c:pt idx="211">
                  <c:v>5.834023749254817E-5</c:v>
                </c:pt>
                <c:pt idx="212">
                  <c:v>4.5046435079702824E-5</c:v>
                </c:pt>
                <c:pt idx="213">
                  <c:v>3.4734105533285883E-5</c:v>
                </c:pt>
                <c:pt idx="214">
                  <c:v>2.6746251817311125E-5</c:v>
                </c:pt>
                <c:pt idx="215">
                  <c:v>2.0567827944356755E-5</c:v>
                </c:pt>
                <c:pt idx="216">
                  <c:v>1.5795745033004115E-5</c:v>
                </c:pt>
                <c:pt idx="217">
                  <c:v>1.2115055045802858E-5</c:v>
                </c:pt>
                <c:pt idx="218">
                  <c:v>9.2800772399944595E-6</c:v>
                </c:pt>
                <c:pt idx="219">
                  <c:v>7.0994705953255805E-6</c:v>
                </c:pt>
                <c:pt idx="220">
                  <c:v>5.4244497354820581E-6</c:v>
                </c:pt>
                <c:pt idx="221">
                  <c:v>4.1394998038040631E-6</c:v>
                </c:pt>
                <c:pt idx="222">
                  <c:v>3.1550738241896236E-6</c:v>
                </c:pt>
                <c:pt idx="223">
                  <c:v>2.4018596479099684E-6</c:v>
                </c:pt>
                <c:pt idx="224">
                  <c:v>1.826287126159151E-6</c:v>
                </c:pt>
                <c:pt idx="225">
                  <c:v>1.387013360285038E-6</c:v>
                </c:pt>
                <c:pt idx="226">
                  <c:v>1.0521778246159504E-6</c:v>
                </c:pt>
                <c:pt idx="227">
                  <c:v>7.972623463127726E-7</c:v>
                </c:pt>
                <c:pt idx="228">
                  <c:v>6.0342542543234216E-7</c:v>
                </c:pt>
                <c:pt idx="229">
                  <c:v>4.5620787218346288E-7</c:v>
                </c:pt>
                <c:pt idx="230">
                  <c:v>3.4452860062381714E-7</c:v>
                </c:pt>
                <c:pt idx="231">
                  <c:v>2.5990676436590369E-7</c:v>
                </c:pt>
                <c:pt idx="232">
                  <c:v>1.9586015371181587E-7</c:v>
                </c:pt>
                <c:pt idx="233">
                  <c:v>1.4744062466385724E-7</c:v>
                </c:pt>
                <c:pt idx="234">
                  <c:v>1.1087588609165132E-7</c:v>
                </c:pt>
                <c:pt idx="235">
                  <c:v>8.3293703984745112E-8</c:v>
                </c:pt>
                <c:pt idx="236">
                  <c:v>6.2509869333081303E-8</c:v>
                </c:pt>
                <c:pt idx="237">
                  <c:v>4.6865420956522641E-8</c:v>
                </c:pt>
                <c:pt idx="238">
                  <c:v>3.5101857461424821E-8</c:v>
                </c:pt>
                <c:pt idx="239">
                  <c:v>2.6265605037118219E-8</c:v>
                </c:pt>
                <c:pt idx="240">
                  <c:v>1.9634982045913657E-8</c:v>
                </c:pt>
                <c:pt idx="241">
                  <c:v>1.4664437664473663E-8</c:v>
                </c:pt>
                <c:pt idx="242">
                  <c:v>1.0942035277138615E-8</c:v>
                </c:pt>
                <c:pt idx="243">
                  <c:v>8.1570768457624302E-9</c:v>
                </c:pt>
                <c:pt idx="244">
                  <c:v>6.0754810353931486E-9</c:v>
                </c:pt>
                <c:pt idx="245">
                  <c:v>4.5210817356889408E-9</c:v>
                </c:pt>
                <c:pt idx="246">
                  <c:v>3.3614410370363893E-9</c:v>
                </c:pt>
                <c:pt idx="247">
                  <c:v>2.4971000438415589E-9</c:v>
                </c:pt>
                <c:pt idx="248">
                  <c:v>1.8534442565413762E-9</c:v>
                </c:pt>
                <c:pt idx="249">
                  <c:v>1.3745548597553968E-9</c:v>
                </c:pt>
                <c:pt idx="250">
                  <c:v>1.0185665143257109E-9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70-48F7-AB18-128751470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176159"/>
        <c:axId val="1800168479"/>
      </c:scatterChart>
      <c:valAx>
        <c:axId val="180017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168479"/>
        <c:crosses val="autoZero"/>
        <c:crossBetween val="midCat"/>
      </c:valAx>
      <c:valAx>
        <c:axId val="180016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17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(sum of instruments)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'Scenarios &amp; Pics'!$AM$15</c:f>
              <c:strCache>
                <c:ptCount val="1"/>
                <c:pt idx="0">
                  <c:v>Combined Position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'Scenarios &amp; Pics'!$AJ$16:$AJ$266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cat>
          <c:val>
            <c:numRef>
              <c:f>'Scenarios &amp; Pics'!$AM$16:$AM$266</c:f>
              <c:numCache>
                <c:formatCode>_("$"* #,##0.00_);_("$"* \(#,##0.00\);_("$"* "-"??_);_(@_)</c:formatCode>
                <c:ptCount val="251"/>
                <c:pt idx="0">
                  <c:v>119343.54544808707</c:v>
                </c:pt>
                <c:pt idx="1">
                  <c:v>118343.54544808707</c:v>
                </c:pt>
                <c:pt idx="2">
                  <c:v>117343.54544808707</c:v>
                </c:pt>
                <c:pt idx="3">
                  <c:v>116343.54544808707</c:v>
                </c:pt>
                <c:pt idx="4">
                  <c:v>115343.54544808707</c:v>
                </c:pt>
                <c:pt idx="5">
                  <c:v>114343.54544808707</c:v>
                </c:pt>
                <c:pt idx="6">
                  <c:v>113343.54544808707</c:v>
                </c:pt>
                <c:pt idx="7">
                  <c:v>112343.54544808707</c:v>
                </c:pt>
                <c:pt idx="8">
                  <c:v>111343.54544808707</c:v>
                </c:pt>
                <c:pt idx="9">
                  <c:v>110343.54544808707</c:v>
                </c:pt>
                <c:pt idx="10">
                  <c:v>109343.54544808707</c:v>
                </c:pt>
                <c:pt idx="11">
                  <c:v>108343.54544808707</c:v>
                </c:pt>
                <c:pt idx="12">
                  <c:v>107343.54544808707</c:v>
                </c:pt>
                <c:pt idx="13">
                  <c:v>106343.54544808707</c:v>
                </c:pt>
                <c:pt idx="14">
                  <c:v>105343.54544808707</c:v>
                </c:pt>
                <c:pt idx="15">
                  <c:v>104343.5454480871</c:v>
                </c:pt>
                <c:pt idx="16">
                  <c:v>103343.54544808713</c:v>
                </c:pt>
                <c:pt idx="17">
                  <c:v>102343.54544808724</c:v>
                </c:pt>
                <c:pt idx="18">
                  <c:v>101343.54544808749</c:v>
                </c:pt>
                <c:pt idx="19">
                  <c:v>100343.54544808812</c:v>
                </c:pt>
                <c:pt idx="20">
                  <c:v>99343.54544808963</c:v>
                </c:pt>
                <c:pt idx="21">
                  <c:v>98343.54544809318</c:v>
                </c:pt>
                <c:pt idx="22">
                  <c:v>97343.545448101286</c:v>
                </c:pt>
                <c:pt idx="23">
                  <c:v>96343.545448119359</c:v>
                </c:pt>
                <c:pt idx="24">
                  <c:v>95343.545448158999</c:v>
                </c:pt>
                <c:pt idx="25">
                  <c:v>94343.545448244069</c:v>
                </c:pt>
                <c:pt idx="26">
                  <c:v>93343.545448422869</c:v>
                </c:pt>
                <c:pt idx="27">
                  <c:v>92343.545448791439</c:v>
                </c:pt>
                <c:pt idx="28">
                  <c:v>91343.545449536861</c:v>
                </c:pt>
                <c:pt idx="29">
                  <c:v>90343.545451016296</c:v>
                </c:pt>
                <c:pt idx="30">
                  <c:v>89343.545453899627</c:v>
                </c:pt>
                <c:pt idx="31">
                  <c:v>88343.545459419794</c:v>
                </c:pt>
                <c:pt idx="32">
                  <c:v>87343.545469806457</c:v>
                </c:pt>
                <c:pt idx="33">
                  <c:v>86343.54548902149</c:v>
                </c:pt>
                <c:pt idx="34">
                  <c:v>85343.545523985988</c:v>
                </c:pt>
                <c:pt idx="35">
                  <c:v>84343.545586590873</c:v>
                </c:pt>
                <c:pt idx="36">
                  <c:v>83343.545696934991</c:v>
                </c:pt>
                <c:pt idx="37">
                  <c:v>82343.545888454872</c:v>
                </c:pt>
                <c:pt idx="38">
                  <c:v>81343.54621591563</c:v>
                </c:pt>
                <c:pt idx="39">
                  <c:v>80343.546767661042</c:v>
                </c:pt>
                <c:pt idx="40">
                  <c:v>79343.547684094621</c:v>
                </c:pt>
                <c:pt idx="41">
                  <c:v>78343.549185128766</c:v>
                </c:pt>
                <c:pt idx="42">
                  <c:v>77343.551610331211</c:v>
                </c:pt>
                <c:pt idx="43">
                  <c:v>76343.555476759124</c:v>
                </c:pt>
                <c:pt idx="44">
                  <c:v>75343.561561039853</c:v>
                </c:pt>
                <c:pt idx="45">
                  <c:v>74343.571014162633</c:v>
                </c:pt>
                <c:pt idx="46">
                  <c:v>73343.585519704342</c:v>
                </c:pt>
                <c:pt idx="47">
                  <c:v>72343.607508819419</c:v>
                </c:pt>
                <c:pt idx="48">
                  <c:v>71343.640448247446</c:v>
                </c:pt>
                <c:pt idx="49">
                  <c:v>70343.689220761109</c:v>
                </c:pt>
                <c:pt idx="50">
                  <c:v>69343.76062078221</c:v>
                </c:pt>
                <c:pt idx="51">
                  <c:v>68343.86399117086</c:v>
                </c:pt>
                <c:pt idx="52">
                  <c:v>67344.012030236147</c:v>
                </c:pt>
                <c:pt idx="53">
                  <c:v>66344.22180055936</c:v>
                </c:pt>
                <c:pt idx="54">
                  <c:v>65344.515972963818</c:v>
                </c:pt>
                <c:pt idx="55">
                  <c:v>64344.924339569334</c:v>
                </c:pt>
                <c:pt idx="56">
                  <c:v>63345.485628982984</c:v>
                </c:pt>
                <c:pt idx="57">
                  <c:v>62346.249653959901</c:v>
                </c:pt>
                <c:pt idx="58">
                  <c:v>61347.27981700682</c:v>
                </c:pt>
                <c:pt idx="59">
                  <c:v>60348.655992159933</c:v>
                </c:pt>
                <c:pt idx="60">
                  <c:v>59350.477791401521</c:v>
                </c:pt>
                <c:pt idx="61">
                  <c:v>58352.8682118777</c:v>
                </c:pt>
                <c:pt idx="62">
                  <c:v>57355.977645388106</c:v>
                </c:pt>
                <c:pt idx="63">
                  <c:v>56359.988214860168</c:v>
                </c:pt>
                <c:pt idx="64">
                  <c:v>55365.118384210647</c:v>
                </c:pt>
                <c:pt idx="65">
                  <c:v>54371.627768828534</c:v>
                </c:pt>
                <c:pt idx="66">
                  <c:v>53379.822054755663</c:v>
                </c:pt>
                <c:pt idx="67">
                  <c:v>52390.057916492035</c:v>
                </c:pt>
                <c:pt idx="68">
                  <c:v>51402.747807305634</c:v>
                </c:pt>
                <c:pt idx="69">
                  <c:v>50418.364483098601</c:v>
                </c:pt>
                <c:pt idx="70">
                  <c:v>49437.44511235346</c:v>
                </c:pt>
                <c:pt idx="71">
                  <c:v>48460.594821416256</c:v>
                </c:pt>
                <c:pt idx="72">
                  <c:v>47488.489527137521</c:v>
                </c:pt>
                <c:pt idx="73">
                  <c:v>46521.87791819164</c:v>
                </c:pt>
                <c:pt idx="74">
                  <c:v>45561.582462410537</c:v>
                </c:pt>
                <c:pt idx="75">
                  <c:v>44608.499340009825</c:v>
                </c:pt>
                <c:pt idx="76">
                  <c:v>43663.597231072657</c:v>
                </c:pt>
                <c:pt idx="77">
                  <c:v>42727.914919122282</c:v>
                </c:pt>
                <c:pt idx="78">
                  <c:v>41802.557709722467</c:v>
                </c:pt>
                <c:pt idx="79">
                  <c:v>40888.692702166591</c:v>
                </c:pt>
                <c:pt idx="80">
                  <c:v>39987.542991586306</c:v>
                </c:pt>
                <c:pt idx="81">
                  <c:v>39100.380916249414</c:v>
                </c:pt>
                <c:pt idx="82">
                  <c:v>38228.520498428821</c:v>
                </c:pt>
                <c:pt idx="83">
                  <c:v>37373.309255139247</c:v>
                </c:pt>
                <c:pt idx="84">
                  <c:v>36536.119575610901</c:v>
                </c:pt>
                <c:pt idx="85">
                  <c:v>35718.339874316873</c:v>
                </c:pt>
                <c:pt idx="86">
                  <c:v>34921.365730848942</c:v>
                </c:pt>
                <c:pt idx="87">
                  <c:v>34146.591220616523</c:v>
                </c:pt>
                <c:pt idx="88">
                  <c:v>33395.400623455578</c:v>
                </c:pt>
                <c:pt idx="89">
                  <c:v>32669.160671560621</c:v>
                </c:pt>
                <c:pt idx="90">
                  <c:v>31969.213465003038</c:v>
                </c:pt>
                <c:pt idx="91">
                  <c:v>31296.870144243007</c:v>
                </c:pt>
                <c:pt idx="92">
                  <c:v>30653.40536659809</c:v>
                </c:pt>
                <c:pt idx="93">
                  <c:v>30040.052589967232</c:v>
                </c:pt>
                <c:pt idx="94">
                  <c:v>29458.000124664315</c:v>
                </c:pt>
                <c:pt idx="95">
                  <c:v>28908.387875393721</c:v>
                </c:pt>
                <c:pt idx="96">
                  <c:v>28392.304662384413</c:v>
                </c:pt>
                <c:pt idx="97">
                  <c:v>27910.785985344937</c:v>
                </c:pt>
                <c:pt idx="98">
                  <c:v>27464.812077608058</c:v>
                </c:pt>
                <c:pt idx="99">
                  <c:v>27055.30609146745</c:v>
                </c:pt>
                <c:pt idx="100">
                  <c:v>26683.132259547448</c:v>
                </c:pt>
                <c:pt idx="101">
                  <c:v>26349.093890783337</c:v>
                </c:pt>
                <c:pt idx="102">
                  <c:v>26053.931082323634</c:v>
                </c:pt>
                <c:pt idx="103">
                  <c:v>25798.318059016161</c:v>
                </c:pt>
                <c:pt idx="104">
                  <c:v>25582.860088278481</c:v>
                </c:pt>
                <c:pt idx="105">
                  <c:v>25408.089957971821</c:v>
                </c:pt>
                <c:pt idx="106">
                  <c:v>25274.464046099005</c:v>
                </c:pt>
                <c:pt idx="107">
                  <c:v>25182.358051416697</c:v>
                </c:pt>
                <c:pt idx="108">
                  <c:v>25132.062491156172</c:v>
                </c:pt>
                <c:pt idx="109">
                  <c:v>25123.778104004628</c:v>
                </c:pt>
                <c:pt idx="110">
                  <c:v>25157.611321631797</c:v>
                </c:pt>
                <c:pt idx="111">
                  <c:v>25233.569989113512</c:v>
                </c:pt>
                <c:pt idx="112">
                  <c:v>25351.559522820331</c:v>
                </c:pt>
                <c:pt idx="113">
                  <c:v>25511.379693410545</c:v>
                </c:pt>
                <c:pt idx="114">
                  <c:v>25712.722211686225</c:v>
                </c:pt>
                <c:pt idx="115">
                  <c:v>25955.169276886365</c:v>
                </c:pt>
                <c:pt idx="116">
                  <c:v>26238.193221532059</c:v>
                </c:pt>
                <c:pt idx="117">
                  <c:v>26561.157355565781</c:v>
                </c:pt>
                <c:pt idx="118">
                  <c:v>26923.318076821048</c:v>
                </c:pt>
                <c:pt idx="119">
                  <c:v>27323.828276533193</c:v>
                </c:pt>
                <c:pt idx="120">
                  <c:v>27761.742029414563</c:v>
                </c:pt>
                <c:pt idx="121">
                  <c:v>28236.020519460057</c:v>
                </c:pt>
                <c:pt idx="122">
                  <c:v>28745.539116690197</c:v>
                </c:pt>
                <c:pt idx="123">
                  <c:v>29289.095487834915</c:v>
                </c:pt>
                <c:pt idx="124">
                  <c:v>29865.41859662384</c:v>
                </c:pt>
                <c:pt idx="125">
                  <c:v>30473.178427693882</c:v>
                </c:pt>
                <c:pt idx="126">
                  <c:v>31110.996252674027</c:v>
                </c:pt>
                <c:pt idx="127">
                  <c:v>31777.455247975638</c:v>
                </c:pt>
                <c:pt idx="128">
                  <c:v>32471.111271136237</c:v>
                </c:pt>
                <c:pt idx="129">
                  <c:v>33190.503605913167</c:v>
                </c:pt>
                <c:pt idx="130">
                  <c:v>33934.165495155983</c:v>
                </c:pt>
                <c:pt idx="131">
                  <c:v>34700.63429409339</c:v>
                </c:pt>
                <c:pt idx="132">
                  <c:v>35488.461094210805</c:v>
                </c:pt>
                <c:pt idx="133">
                  <c:v>36296.219688454497</c:v>
                </c:pt>
                <c:pt idx="134">
                  <c:v>37122.514771144066</c:v>
                </c:pt>
                <c:pt idx="135">
                  <c:v>37965.989289770478</c:v>
                </c:pt>
                <c:pt idx="136">
                  <c:v>38825.330889937875</c:v>
                </c:pt>
                <c:pt idx="137">
                  <c:v>39699.277418277692</c:v>
                </c:pt>
                <c:pt idx="138">
                  <c:v>40586.621470534257</c:v>
                </c:pt>
                <c:pt idx="139">
                  <c:v>41486.213992631208</c:v>
                </c:pt>
                <c:pt idx="140">
                  <c:v>42396.966960929494</c:v>
                </c:pt>
                <c:pt idx="141">
                  <c:v>43317.855183778302</c:v>
                </c:pt>
                <c:pt idx="142">
                  <c:v>44247.917279640373</c:v>
                </c:pt>
                <c:pt idx="143">
                  <c:v>45186.255897489958</c:v>
                </c:pt>
                <c:pt idx="144">
                  <c:v>46132.037252840717</c:v>
                </c:pt>
                <c:pt idx="145">
                  <c:v>47084.49005780321</c:v>
                </c:pt>
                <c:pt idx="146">
                  <c:v>48042.903926167324</c:v>
                </c:pt>
                <c:pt idx="147">
                  <c:v>49006.627334906538</c:v>
                </c:pt>
                <c:pt idx="148">
                  <c:v>49975.065221976736</c:v>
                </c:pt>
                <c:pt idx="149">
                  <c:v>50947.676297145052</c:v>
                </c:pt>
                <c:pt idx="150">
                  <c:v>51923.97013812323</c:v>
                </c:pt>
                <c:pt idx="151">
                  <c:v>52903.504138818702</c:v>
                </c:pt>
                <c:pt idx="152">
                  <c:v>53885.880370324543</c:v>
                </c:pt>
                <c:pt idx="153">
                  <c:v>54870.742408627193</c:v>
                </c:pt>
                <c:pt idx="154">
                  <c:v>55857.772176148675</c:v>
                </c:pt>
                <c:pt idx="155">
                  <c:v>56846.686837372545</c:v>
                </c:pt>
                <c:pt idx="156">
                  <c:v>57837.235782097938</c:v>
                </c:pt>
                <c:pt idx="157">
                  <c:v>58829.197723472054</c:v>
                </c:pt>
                <c:pt idx="158">
                  <c:v>59822.377931976836</c:v>
                </c:pt>
                <c:pt idx="159">
                  <c:v>60816.605621062052</c:v>
                </c:pt>
                <c:pt idx="160">
                  <c:v>61811.731495189975</c:v>
                </c:pt>
                <c:pt idx="161">
                  <c:v>62807.625466703372</c:v>
                </c:pt>
                <c:pt idx="162">
                  <c:v>63804.174544156129</c:v>
                </c:pt>
                <c:pt idx="163">
                  <c:v>64801.280891552349</c:v>
                </c:pt>
                <c:pt idx="164">
                  <c:v>65798.860055290046</c:v>
                </c:pt>
                <c:pt idx="165">
                  <c:v>66796.839353473508</c:v>
                </c:pt>
                <c:pt idx="166">
                  <c:v>67795.156420596017</c:v>
                </c:pt>
                <c:pt idx="167">
                  <c:v>68793.757899361051</c:v>
                </c:pt>
                <c:pt idx="168">
                  <c:v>69792.598270547416</c:v>
                </c:pt>
                <c:pt idx="169">
                  <c:v>70791.638811293407</c:v>
                </c:pt>
                <c:pt idx="170">
                  <c:v>71790.846671916253</c:v>
                </c:pt>
                <c:pt idx="171">
                  <c:v>72790.194061359623</c:v>
                </c:pt>
                <c:pt idx="172">
                  <c:v>73789.65753152399</c:v>
                </c:pt>
                <c:pt idx="173">
                  <c:v>74789.217351045038</c:v>
                </c:pt>
                <c:pt idx="174">
                  <c:v>75788.856959508164</c:v>
                </c:pt>
                <c:pt idx="175">
                  <c:v>76788.562493593141</c:v>
                </c:pt>
                <c:pt idx="176">
                  <c:v>77788.322377200529</c:v>
                </c:pt>
                <c:pt idx="177">
                  <c:v>78788.126968204888</c:v>
                </c:pt>
                <c:pt idx="178">
                  <c:v>79787.968255082829</c:v>
                </c:pt>
                <c:pt idx="179">
                  <c:v>80787.839597267914</c:v>
                </c:pt>
                <c:pt idx="180">
                  <c:v>81787.735503671749</c:v>
                </c:pt>
                <c:pt idx="181">
                  <c:v>82787.651444376388</c:v>
                </c:pt>
                <c:pt idx="182">
                  <c:v>83787.583691040287</c:v>
                </c:pt>
                <c:pt idx="183">
                  <c:v>84787.529182057318</c:v>
                </c:pt>
                <c:pt idx="184">
                  <c:v>85787.485408977605</c:v>
                </c:pt>
                <c:pt idx="185">
                  <c:v>86787.450321119395</c:v>
                </c:pt>
                <c:pt idx="186">
                  <c:v>87787.422245692171</c:v>
                </c:pt>
                <c:pt idx="187">
                  <c:v>88787.399821097613</c:v>
                </c:pt>
                <c:pt idx="188">
                  <c:v>89787.381941389918</c:v>
                </c:pt>
                <c:pt idx="189">
                  <c:v>90787.367710154344</c:v>
                </c:pt>
                <c:pt idx="190">
                  <c:v>91787.356402307691</c:v>
                </c:pt>
                <c:pt idx="191">
                  <c:v>92787.347432544804</c:v>
                </c:pt>
                <c:pt idx="192">
                  <c:v>93787.340329340339</c:v>
                </c:pt>
                <c:pt idx="193">
                  <c:v>94787.334713581295</c:v>
                </c:pt>
                <c:pt idx="194">
                  <c:v>95787.330281049915</c:v>
                </c:pt>
                <c:pt idx="195">
                  <c:v>96787.326788097242</c:v>
                </c:pt>
                <c:pt idx="196">
                  <c:v>97787.324039954314</c:v>
                </c:pt>
                <c:pt idx="197">
                  <c:v>98787.321881216427</c:v>
                </c:pt>
                <c:pt idx="198">
                  <c:v>99787.320188116762</c:v>
                </c:pt>
                <c:pt idx="199">
                  <c:v>100787.31886226447</c:v>
                </c:pt>
                <c:pt idx="200">
                  <c:v>101787.31782558202</c:v>
                </c:pt>
                <c:pt idx="201">
                  <c:v>102787.3170162212</c:v>
                </c:pt>
                <c:pt idx="202">
                  <c:v>103787.31638527532</c:v>
                </c:pt>
                <c:pt idx="203">
                  <c:v>104787.31589413727</c:v>
                </c:pt>
                <c:pt idx="204">
                  <c:v>105787.31551238315</c:v>
                </c:pt>
                <c:pt idx="205">
                  <c:v>106787.31521607724</c:v>
                </c:pt>
                <c:pt idx="206">
                  <c:v>107787.3149864195</c:v>
                </c:pt>
                <c:pt idx="207">
                  <c:v>108787.31480866802</c:v>
                </c:pt>
                <c:pt idx="208">
                  <c:v>109787.31467128162</c:v>
                </c:pt>
                <c:pt idx="209">
                  <c:v>110787.31456523907</c:v>
                </c:pt>
                <c:pt idx="210">
                  <c:v>111787.31448349995</c:v>
                </c:pt>
                <c:pt idx="211">
                  <c:v>112787.31442057839</c:v>
                </c:pt>
                <c:pt idx="212">
                  <c:v>113787.31437220608</c:v>
                </c:pt>
                <c:pt idx="213">
                  <c:v>114787.31433506732</c:v>
                </c:pt>
                <c:pt idx="214">
                  <c:v>115787.31430658982</c:v>
                </c:pt>
                <c:pt idx="215">
                  <c:v>116787.31428478163</c:v>
                </c:pt>
                <c:pt idx="216">
                  <c:v>117787.31426810162</c:v>
                </c:pt>
                <c:pt idx="217">
                  <c:v>118787.31425535973</c:v>
                </c:pt>
                <c:pt idx="218">
                  <c:v>119787.3142456381</c:v>
                </c:pt>
                <c:pt idx="219">
                  <c:v>120787.31423822985</c:v>
                </c:pt>
                <c:pt idx="220">
                  <c:v>121787.31423259118</c:v>
                </c:pt>
                <c:pt idx="221">
                  <c:v>122787.31422830449</c:v>
                </c:pt>
                <c:pt idx="222">
                  <c:v>123787.31422504935</c:v>
                </c:pt>
                <c:pt idx="223">
                  <c:v>124787.31422258039</c:v>
                </c:pt>
                <c:pt idx="224">
                  <c:v>125787.31422070993</c:v>
                </c:pt>
                <c:pt idx="225">
                  <c:v>126787.31421929432</c:v>
                </c:pt>
                <c:pt idx="226">
                  <c:v>127787.31421822433</c:v>
                </c:pt>
                <c:pt idx="227">
                  <c:v>128787.31421741634</c:v>
                </c:pt>
                <c:pt idx="228">
                  <c:v>129787.31421680689</c:v>
                </c:pt>
                <c:pt idx="229">
                  <c:v>130787.31421634759</c:v>
                </c:pt>
                <c:pt idx="230">
                  <c:v>131787.31421600195</c:v>
                </c:pt>
                <c:pt idx="231">
                  <c:v>132787.31421574211</c:v>
                </c:pt>
                <c:pt idx="232">
                  <c:v>133787.31421554688</c:v>
                </c:pt>
                <c:pt idx="233">
                  <c:v>134787.31421540034</c:v>
                </c:pt>
                <c:pt idx="234">
                  <c:v>135787.31421529053</c:v>
                </c:pt>
                <c:pt idx="235">
                  <c:v>136787.31421520826</c:v>
                </c:pt>
                <c:pt idx="236">
                  <c:v>137787.31421514673</c:v>
                </c:pt>
                <c:pt idx="237">
                  <c:v>138787.31421510084</c:v>
                </c:pt>
                <c:pt idx="238">
                  <c:v>139787.31421506638</c:v>
                </c:pt>
                <c:pt idx="239">
                  <c:v>140787.31421504079</c:v>
                </c:pt>
                <c:pt idx="240">
                  <c:v>141787.31421502176</c:v>
                </c:pt>
                <c:pt idx="241">
                  <c:v>142787.3142150075</c:v>
                </c:pt>
                <c:pt idx="242">
                  <c:v>143787.31421499694</c:v>
                </c:pt>
                <c:pt idx="243">
                  <c:v>144787.31421498908</c:v>
                </c:pt>
                <c:pt idx="244">
                  <c:v>145787.31421498323</c:v>
                </c:pt>
                <c:pt idx="245">
                  <c:v>146787.31421497889</c:v>
                </c:pt>
                <c:pt idx="246">
                  <c:v>147787.31421497566</c:v>
                </c:pt>
                <c:pt idx="247">
                  <c:v>148787.31421497336</c:v>
                </c:pt>
                <c:pt idx="248">
                  <c:v>149787.3142149715</c:v>
                </c:pt>
                <c:pt idx="249">
                  <c:v>150787.31421497019</c:v>
                </c:pt>
                <c:pt idx="250">
                  <c:v>151787.31421496926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F6-4F3A-AA10-8661EC306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967039"/>
        <c:axId val="1806973279"/>
      </c:lineChart>
      <c:catAx>
        <c:axId val="1806967039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73279"/>
        <c:crosses val="autoZero"/>
        <c:auto val="1"/>
        <c:lblAlgn val="ctr"/>
        <c:lblOffset val="100"/>
        <c:noMultiLvlLbl val="0"/>
      </c:catAx>
      <c:valAx>
        <c:axId val="180697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6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profiles instrument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'Scenarios &amp; Pics'!$AK$15</c:f>
              <c:strCache>
                <c:ptCount val="1"/>
                <c:pt idx="0">
                  <c:v>Call Valuation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'Scenarios &amp; Pics'!$AJ$16:$AJ$266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xVal>
          <c:yVal>
            <c:numRef>
              <c:f>'Scenarios &amp; Pics'!$AK$16:$AK$266</c:f>
              <c:numCache>
                <c:formatCode>General</c:formatCode>
                <c:ptCount val="251"/>
                <c:pt idx="0">
                  <c:v>1.2674474027326781E-34</c:v>
                </c:pt>
                <c:pt idx="1">
                  <c:v>1.1739662719088652E-33</c:v>
                </c:pt>
                <c:pt idx="2">
                  <c:v>1.0276981011025591E-32</c:v>
                </c:pt>
                <c:pt idx="3">
                  <c:v>8.5174676567631823E-32</c:v>
                </c:pt>
                <c:pt idx="4">
                  <c:v>6.6943834539166985E-31</c:v>
                </c:pt>
                <c:pt idx="5">
                  <c:v>4.9975478543740617E-30</c:v>
                </c:pt>
                <c:pt idx="6">
                  <c:v>3.5490589880686293E-29</c:v>
                </c:pt>
                <c:pt idx="7">
                  <c:v>2.401136246685354E-28</c:v>
                </c:pt>
                <c:pt idx="8">
                  <c:v>1.5498166731859824E-27</c:v>
                </c:pt>
                <c:pt idx="9">
                  <c:v>9.556366304416675E-27</c:v>
                </c:pt>
                <c:pt idx="10">
                  <c:v>5.6366454431698164E-26</c:v>
                </c:pt>
                <c:pt idx="11">
                  <c:v>3.1842655463109818E-25</c:v>
                </c:pt>
                <c:pt idx="12">
                  <c:v>1.7249768776408416E-24</c:v>
                </c:pt>
                <c:pt idx="13">
                  <c:v>8.9711504290353383E-24</c:v>
                </c:pt>
                <c:pt idx="14">
                  <c:v>4.4842601747947242E-23</c:v>
                </c:pt>
                <c:pt idx="15">
                  <c:v>2.1566545528548895E-22</c:v>
                </c:pt>
                <c:pt idx="16">
                  <c:v>9.9901037409172393E-22</c:v>
                </c:pt>
                <c:pt idx="17">
                  <c:v>4.4616499642438919E-21</c:v>
                </c:pt>
                <c:pt idx="18">
                  <c:v>1.9229952434886541E-20</c:v>
                </c:pt>
                <c:pt idx="19">
                  <c:v>8.0061668107607323E-20</c:v>
                </c:pt>
                <c:pt idx="20">
                  <c:v>3.2227548111657162E-19</c:v>
                </c:pt>
                <c:pt idx="21">
                  <c:v>1.2553511303816671E-18</c:v>
                </c:pt>
                <c:pt idx="22">
                  <c:v>4.7359248918873345E-18</c:v>
                </c:pt>
                <c:pt idx="23">
                  <c:v>1.7318094023275471E-17</c:v>
                </c:pt>
                <c:pt idx="24">
                  <c:v>6.143182438142341E-17</c:v>
                </c:pt>
                <c:pt idx="25">
                  <c:v>2.1155138167538888E-16</c:v>
                </c:pt>
                <c:pt idx="26">
                  <c:v>7.0776289267821922E-16</c:v>
                </c:pt>
                <c:pt idx="27">
                  <c:v>2.3020735894051556E-15</c:v>
                </c:pt>
                <c:pt idx="28">
                  <c:v>7.2846758787294565E-15</c:v>
                </c:pt>
                <c:pt idx="29">
                  <c:v>2.2441481322674556E-14</c:v>
                </c:pt>
                <c:pt idx="30">
                  <c:v>6.734798376441364E-14</c:v>
                </c:pt>
                <c:pt idx="31">
                  <c:v>1.9701634687947221E-13</c:v>
                </c:pt>
                <c:pt idx="32">
                  <c:v>5.6214572795278905E-13</c:v>
                </c:pt>
                <c:pt idx="33">
                  <c:v>1.5653840339067416E-12</c:v>
                </c:pt>
                <c:pt idx="34">
                  <c:v>4.2566389824119658E-12</c:v>
                </c:pt>
                <c:pt idx="35">
                  <c:v>1.1309094317627211E-11</c:v>
                </c:pt>
                <c:pt idx="36">
                  <c:v>2.9372298041046091E-11</c:v>
                </c:pt>
                <c:pt idx="37">
                  <c:v>7.4614672990377722E-11</c:v>
                </c:pt>
                <c:pt idx="38">
                  <c:v>1.8548434855533292E-10</c:v>
                </c:pt>
                <c:pt idx="39">
                  <c:v>4.5144115344241774E-10</c:v>
                </c:pt>
                <c:pt idx="40">
                  <c:v>1.0762517649940774E-9</c:v>
                </c:pt>
                <c:pt idx="41">
                  <c:v>2.5144763795502716E-9</c:v>
                </c:pt>
                <c:pt idx="42">
                  <c:v>5.7596834678059395E-9</c:v>
                </c:pt>
                <c:pt idx="43">
                  <c:v>1.2940706616404488E-8</c:v>
                </c:pt>
                <c:pt idx="44">
                  <c:v>2.8530629590107003E-8</c:v>
                </c:pt>
                <c:pt idx="45">
                  <c:v>6.1750332273342277E-8</c:v>
                </c:pt>
                <c:pt idx="46">
                  <c:v>1.3125550064957173E-7</c:v>
                </c:pt>
                <c:pt idx="47">
                  <c:v>2.7410500550728252E-7</c:v>
                </c:pt>
                <c:pt idx="48">
                  <c:v>5.6260563113923709E-7</c:v>
                </c:pt>
                <c:pt idx="49">
                  <c:v>1.1353790107132611E-6</c:v>
                </c:pt>
                <c:pt idx="50">
                  <c:v>2.253642962155617E-6</c:v>
                </c:pt>
                <c:pt idx="51">
                  <c:v>4.4013968652109043E-6</c:v>
                </c:pt>
                <c:pt idx="52">
                  <c:v>8.4607111098316878E-6</c:v>
                </c:pt>
                <c:pt idx="53">
                  <c:v>1.6013271658947908E-5</c:v>
                </c:pt>
                <c:pt idx="54">
                  <c:v>2.9850555582077039E-5</c:v>
                </c:pt>
                <c:pt idx="55">
                  <c:v>5.4822979512706837E-5</c:v>
                </c:pt>
                <c:pt idx="56">
                  <c:v>9.9230692254060536E-5</c:v>
                </c:pt>
                <c:pt idx="57">
                  <c:v>1.7706575324491548E-4</c:v>
                </c:pt>
                <c:pt idx="58">
                  <c:v>3.1157104069315974E-4</c:v>
                </c:pt>
                <c:pt idx="59">
                  <c:v>5.4080322952351442E-4</c:v>
                </c:pt>
                <c:pt idx="60">
                  <c:v>9.2619808820173653E-4</c:v>
                </c:pt>
                <c:pt idx="61">
                  <c:v>1.5655637324002952E-3</c:v>
                </c:pt>
                <c:pt idx="62">
                  <c:v>2.6125040138735593E-3</c:v>
                </c:pt>
                <c:pt idx="63">
                  <c:v>4.305037227806687E-3</c:v>
                </c:pt>
                <c:pt idx="64">
                  <c:v>7.0071655649981898E-3</c:v>
                </c:pt>
                <c:pt idx="65">
                  <c:v>1.1268410348118374E-2</c:v>
                </c:pt>
                <c:pt idx="66">
                  <c:v>1.7907897356131193E-2</c:v>
                </c:pt>
                <c:pt idx="67">
                  <c:v>2.8131489452680892E-2</c:v>
                </c:pt>
                <c:pt idx="68">
                  <c:v>4.369274229794589E-2</c:v>
                </c:pt>
                <c:pt idx="69">
                  <c:v>6.7111106290661082E-2</c:v>
                </c:pt>
                <c:pt idx="70">
                  <c:v>0.10196379060247243</c:v>
                </c:pt>
                <c:pt idx="71">
                  <c:v>0.15327098500089559</c:v>
                </c:pt>
                <c:pt idx="72">
                  <c:v>0.22799760120728424</c:v>
                </c:pt>
                <c:pt idx="73">
                  <c:v>0.33569819747643337</c:v>
                </c:pt>
                <c:pt idx="74">
                  <c:v>0.48933508360765943</c:v>
                </c:pt>
                <c:pt idx="75">
                  <c:v>0.70630250915602877</c:v>
                </c:pt>
                <c:pt idx="76">
                  <c:v>1.0096920035819608</c:v>
                </c:pt>
                <c:pt idx="77">
                  <c:v>1.4298350082407181</c:v>
                </c:pt>
                <c:pt idx="78">
                  <c:v>2.0061585322230098</c:v>
                </c:pt>
                <c:pt idx="79">
                  <c:v>2.7893872845046186</c:v>
                </c:pt>
                <c:pt idx="80">
                  <c:v>3.8441212093975885</c:v>
                </c:pt>
                <c:pt idx="81">
                  <c:v>5.2518102564646512</c:v>
                </c:pt>
                <c:pt idx="82">
                  <c:v>7.1141383099906914</c:v>
                </c:pt>
                <c:pt idx="83">
                  <c:v>9.5568153670627094</c:v>
                </c:pt>
                <c:pt idx="84">
                  <c:v>12.733761321521374</c:v>
                </c:pt>
                <c:pt idx="85">
                  <c:v>16.831646299854896</c:v>
                </c:pt>
                <c:pt idx="86">
                  <c:v>22.074731823455874</c:v>
                </c:pt>
                <c:pt idx="87">
                  <c:v>28.729934769325283</c:v>
                </c:pt>
                <c:pt idx="88">
                  <c:v>37.112013003347322</c:v>
                </c:pt>
                <c:pt idx="89">
                  <c:v>47.588748686496096</c:v>
                </c:pt>
                <c:pt idx="90">
                  <c:v>60.585983770866662</c:v>
                </c:pt>
                <c:pt idx="91">
                  <c:v>76.592343370383006</c:v>
                </c:pt>
                <c:pt idx="92">
                  <c:v>96.163467799099678</c:v>
                </c:pt>
                <c:pt idx="93">
                  <c:v>119.92556435963397</c:v>
                </c:pt>
                <c:pt idx="94">
                  <c:v>148.57808654897386</c:v>
                </c:pt>
                <c:pt idx="95">
                  <c:v>182.89535213205622</c:v>
                </c:pt>
                <c:pt idx="96">
                  <c:v>223.72692313700159</c:v>
                </c:pt>
                <c:pt idx="97">
                  <c:v>271.99659052501346</c:v>
                </c:pt>
                <c:pt idx="98">
                  <c:v>328.69983396770584</c:v>
                </c:pt>
                <c:pt idx="99">
                  <c:v>394.89966229836602</c:v>
                </c:pt>
                <c:pt idx="100">
                  <c:v>471.72078185013788</c:v>
                </c:pt>
                <c:pt idx="101">
                  <c:v>560.34208672940974</c:v>
                </c:pt>
                <c:pt idx="102">
                  <c:v>661.98751543937101</c:v>
                </c:pt>
                <c:pt idx="103">
                  <c:v>777.91537024904051</c:v>
                </c:pt>
                <c:pt idx="104">
                  <c:v>909.40624721735117</c:v>
                </c:pt>
                <c:pt idx="105">
                  <c:v>1057.7497736847583</c:v>
                </c:pt>
                <c:pt idx="106">
                  <c:v>1224.2303942455735</c:v>
                </c:pt>
                <c:pt idx="107">
                  <c:v>1410.1124837800826</c:v>
                </c:pt>
                <c:pt idx="108">
                  <c:v>1616.62509538629</c:v>
                </c:pt>
                <c:pt idx="109">
                  <c:v>1844.9466706880742</c:v>
                </c:pt>
                <c:pt idx="110">
                  <c:v>2096.1900491067167</c:v>
                </c:pt>
                <c:pt idx="111">
                  <c:v>2371.3881108267074</c:v>
                </c:pt>
                <c:pt idx="112">
                  <c:v>2671.4803754043642</c:v>
                </c:pt>
                <c:pt idx="113">
                  <c:v>2997.3008547712966</c:v>
                </c:pt>
                <c:pt idx="114">
                  <c:v>3349.5674267255281</c:v>
                </c:pt>
                <c:pt idx="115">
                  <c:v>3728.8729542141114</c:v>
                </c:pt>
                <c:pt idx="116">
                  <c:v>4135.678328435617</c:v>
                </c:pt>
                <c:pt idx="117">
                  <c:v>4570.3075618943813</c:v>
                </c:pt>
                <c:pt idx="118">
                  <c:v>5032.9450030097432</c:v>
                </c:pt>
                <c:pt idx="119">
                  <c:v>5523.6346887470236</c:v>
                </c:pt>
                <c:pt idx="120">
                  <c:v>6042.2817979489027</c:v>
                </c:pt>
                <c:pt idx="121">
                  <c:v>6588.6561174179969</c:v>
                </c:pt>
                <c:pt idx="122">
                  <c:v>7162.3973869241408</c:v>
                </c:pt>
                <c:pt idx="123">
                  <c:v>7763.0223494991242</c:v>
                </c:pt>
                <c:pt idx="124">
                  <c:v>8389.9333006353918</c:v>
                </c:pt>
                <c:pt idx="125">
                  <c:v>9042.427904989836</c:v>
                </c:pt>
                <c:pt idx="126">
                  <c:v>9719.710032230154</c:v>
                </c:pt>
                <c:pt idx="127">
                  <c:v>10420.901354751493</c:v>
                </c:pt>
                <c:pt idx="128">
                  <c:v>11145.05344882889</c:v>
                </c:pt>
                <c:pt idx="129">
                  <c:v>11891.160146799961</c:v>
                </c:pt>
                <c:pt idx="130">
                  <c:v>12658.169900311093</c:v>
                </c:pt>
                <c:pt idx="131">
                  <c:v>13444.997932574381</c:v>
                </c:pt>
                <c:pt idx="132">
                  <c:v>14250.537979924673</c:v>
                </c:pt>
                <c:pt idx="133">
                  <c:v>15073.673448631098</c:v>
                </c:pt>
                <c:pt idx="134">
                  <c:v>15913.287840804429</c:v>
                </c:pt>
                <c:pt idx="135">
                  <c:v>16768.274332273479</c:v>
                </c:pt>
                <c:pt idx="136">
                  <c:v>17637.544414490749</c:v>
                </c:pt>
                <c:pt idx="137">
                  <c:v>18520.035540983998</c:v>
                </c:pt>
                <c:pt idx="138">
                  <c:v>19414.717745824277</c:v>
                </c:pt>
                <c:pt idx="139">
                  <c:v>20320.599226425089</c:v>
                </c:pt>
                <c:pt idx="140">
                  <c:v>21236.730905232263</c:v>
                </c:pt>
                <c:pt idx="141">
                  <c:v>22162.210004188324</c:v>
                </c:pt>
                <c:pt idx="142">
                  <c:v>23096.182682057959</c:v>
                </c:pt>
                <c:pt idx="143">
                  <c:v>24037.84579772679</c:v>
                </c:pt>
                <c:pt idx="144">
                  <c:v>24986.44787246309</c:v>
                </c:pt>
                <c:pt idx="145">
                  <c:v>25941.289331017801</c:v>
                </c:pt>
                <c:pt idx="146">
                  <c:v>26901.722105531546</c:v>
                </c:pt>
                <c:pt idx="147">
                  <c:v>27867.148687802226</c:v>
                </c:pt>
                <c:pt idx="148">
                  <c:v>28837.020714841201</c:v>
                </c:pt>
                <c:pt idx="149">
                  <c:v>29810.837170157498</c:v>
                </c:pt>
                <c:pt idx="150">
                  <c:v>30788.142279181615</c:v>
                </c:pt>
                <c:pt idx="151">
                  <c:v>31768.523172022411</c:v>
                </c:pt>
                <c:pt idx="152">
                  <c:v>32751.607380649832</c:v>
                </c:pt>
                <c:pt idx="153">
                  <c:v>33737.060230914321</c:v>
                </c:pt>
                <c:pt idx="154">
                  <c:v>34724.58218280974</c:v>
                </c:pt>
                <c:pt idx="155">
                  <c:v>35713.906165296183</c:v>
                </c:pt>
                <c:pt idx="156">
                  <c:v>36704.794945012</c:v>
                </c:pt>
                <c:pt idx="157">
                  <c:v>37697.038561484223</c:v>
                </c:pt>
                <c:pt idx="158">
                  <c:v>38690.451855115527</c:v>
                </c:pt>
                <c:pt idx="159">
                  <c:v>39684.872108374948</c:v>
                </c:pt>
                <c:pt idx="160">
                  <c:v>40680.156815315226</c:v>
                </c:pt>
                <c:pt idx="161">
                  <c:v>41676.181589811335</c:v>
                </c:pt>
                <c:pt idx="162">
                  <c:v>42672.838218781864</c:v>
                </c:pt>
                <c:pt idx="163">
                  <c:v>43670.03286310799</c:v>
                </c:pt>
                <c:pt idx="164">
                  <c:v>44667.684405985769</c:v>
                </c:pt>
                <c:pt idx="165">
                  <c:v>45665.722946001893</c:v>
                </c:pt>
                <c:pt idx="166">
                  <c:v>46664.088430271986</c:v>
                </c:pt>
                <c:pt idx="167">
                  <c:v>47662.729421478303</c:v>
                </c:pt>
                <c:pt idx="168">
                  <c:v>48661.601991538446</c:v>
                </c:pt>
                <c:pt idx="169">
                  <c:v>49660.668733881321</c:v>
                </c:pt>
                <c:pt idx="170">
                  <c:v>50659.897885849947</c:v>
                </c:pt>
                <c:pt idx="171">
                  <c:v>51659.262552544933</c:v>
                </c:pt>
                <c:pt idx="172">
                  <c:v>52658.740023424369</c:v>
                </c:pt>
                <c:pt idx="173">
                  <c:v>53658.311173143855</c:v>
                </c:pt>
                <c:pt idx="174">
                  <c:v>54657.95993841681</c:v>
                </c:pt>
                <c:pt idx="175">
                  <c:v>55657.672863069311</c:v>
                </c:pt>
                <c:pt idx="176">
                  <c:v>56657.438703925778</c:v>
                </c:pt>
                <c:pt idx="177">
                  <c:v>57657.248090668189</c:v>
                </c:pt>
                <c:pt idx="178">
                  <c:v>58657.093233343003</c:v>
                </c:pt>
                <c:pt idx="179">
                  <c:v>59656.967671728184</c:v>
                </c:pt>
                <c:pt idx="180">
                  <c:v>60656.866061305947</c:v>
                </c:pt>
                <c:pt idx="181">
                  <c:v>61656.783991105753</c:v>
                </c:pt>
                <c:pt idx="182">
                  <c:v>62656.717829176072</c:v>
                </c:pt>
                <c:pt idx="183">
                  <c:v>63656.664591910841</c:v>
                </c:pt>
                <c:pt idx="184">
                  <c:v>64656.621833889571</c:v>
                </c:pt>
                <c:pt idx="185">
                  <c:v>65656.587555292819</c:v>
                </c:pt>
                <c:pt idx="186">
                  <c:v>66656.560124317621</c:v>
                </c:pt>
                <c:pt idx="187">
                  <c:v>67656.538212351559</c:v>
                </c:pt>
                <c:pt idx="188">
                  <c:v>68656.520739960339</c:v>
                </c:pt>
                <c:pt idx="189">
                  <c:v>69656.506832008745</c:v>
                </c:pt>
                <c:pt idx="190">
                  <c:v>70656.495780472367</c:v>
                </c:pt>
                <c:pt idx="191">
                  <c:v>71656.487013703634</c:v>
                </c:pt>
                <c:pt idx="192">
                  <c:v>72656.480071098093</c:v>
                </c:pt>
                <c:pt idx="193">
                  <c:v>73656.474582264709</c:v>
                </c:pt>
                <c:pt idx="194">
                  <c:v>74656.470249943173</c:v>
                </c:pt>
                <c:pt idx="195">
                  <c:v>75656.46683602751</c:v>
                </c:pt>
                <c:pt idx="196">
                  <c:v>76656.464150159853</c:v>
                </c:pt>
                <c:pt idx="197">
                  <c:v>77656.462040441853</c:v>
                </c:pt>
                <c:pt idx="198">
                  <c:v>78656.460385890547</c:v>
                </c:pt>
                <c:pt idx="199">
                  <c:v>79656.459090322838</c:v>
                </c:pt>
                <c:pt idx="200">
                  <c:v>80656.45807741009</c:v>
                </c:pt>
                <c:pt idx="201">
                  <c:v>81656.457286688237</c:v>
                </c:pt>
                <c:pt idx="202">
                  <c:v>82656.4566703444</c:v>
                </c:pt>
                <c:pt idx="203">
                  <c:v>83656.456190635567</c:v>
                </c:pt>
                <c:pt idx="204">
                  <c:v>84656.455817819107</c:v>
                </c:pt>
                <c:pt idx="205">
                  <c:v>85656.455528496197</c:v>
                </c:pt>
                <c:pt idx="206">
                  <c:v>86656.455304289615</c:v>
                </c:pt>
                <c:pt idx="207">
                  <c:v>87656.455130789793</c:v>
                </c:pt>
                <c:pt idx="208">
                  <c:v>88656.45499671658</c:v>
                </c:pt>
                <c:pt idx="209">
                  <c:v>89656.454893253802</c:v>
                </c:pt>
                <c:pt idx="210">
                  <c:v>90656.454813521661</c:v>
                </c:pt>
                <c:pt idx="211">
                  <c:v>91656.454752160222</c:v>
                </c:pt>
                <c:pt idx="212">
                  <c:v>92656.454704999647</c:v>
                </c:pt>
                <c:pt idx="213">
                  <c:v>93656.454668801307</c:v>
                </c:pt>
                <c:pt idx="214">
                  <c:v>94656.454641053162</c:v>
                </c:pt>
                <c:pt idx="215">
                  <c:v>95656.454619810058</c:v>
                </c:pt>
                <c:pt idx="216">
                  <c:v>96656.454603567618</c:v>
                </c:pt>
                <c:pt idx="217">
                  <c:v>97656.454591164278</c:v>
                </c:pt>
                <c:pt idx="218">
                  <c:v>98656.454581704427</c:v>
                </c:pt>
                <c:pt idx="219">
                  <c:v>99656.454574498377</c:v>
                </c:pt>
                <c:pt idx="220">
                  <c:v>100656.45456901578</c:v>
                </c:pt>
                <c:pt idx="221">
                  <c:v>101656.4545648495</c:v>
                </c:pt>
                <c:pt idx="222">
                  <c:v>102656.45456168723</c:v>
                </c:pt>
                <c:pt idx="223">
                  <c:v>103656.45455928978</c:v>
                </c:pt>
                <c:pt idx="224">
                  <c:v>104656.45455747435</c:v>
                </c:pt>
                <c:pt idx="225">
                  <c:v>105656.45455610115</c:v>
                </c:pt>
                <c:pt idx="226">
                  <c:v>106656.45455506367</c:v>
                </c:pt>
                <c:pt idx="227">
                  <c:v>107656.45455428069</c:v>
                </c:pt>
                <c:pt idx="228">
                  <c:v>108656.45455369045</c:v>
                </c:pt>
                <c:pt idx="229">
                  <c:v>109656.45455324593</c:v>
                </c:pt>
                <c:pt idx="230">
                  <c:v>110656.45455291161</c:v>
                </c:pt>
                <c:pt idx="231">
                  <c:v>111656.45455266039</c:v>
                </c:pt>
                <c:pt idx="232">
                  <c:v>112656.45455247175</c:v>
                </c:pt>
                <c:pt idx="233">
                  <c:v>113656.45455233035</c:v>
                </c:pt>
                <c:pt idx="234">
                  <c:v>114656.4545522244</c:v>
                </c:pt>
                <c:pt idx="235">
                  <c:v>115656.45455214514</c:v>
                </c:pt>
                <c:pt idx="236">
                  <c:v>116656.45455208588</c:v>
                </c:pt>
                <c:pt idx="237">
                  <c:v>117656.45455204163</c:v>
                </c:pt>
                <c:pt idx="238">
                  <c:v>118656.4545520086</c:v>
                </c:pt>
                <c:pt idx="239">
                  <c:v>119656.45455198399</c:v>
                </c:pt>
                <c:pt idx="240">
                  <c:v>120656.45455196568</c:v>
                </c:pt>
                <c:pt idx="241">
                  <c:v>121656.454551952</c:v>
                </c:pt>
                <c:pt idx="242">
                  <c:v>122656.45455194189</c:v>
                </c:pt>
                <c:pt idx="243">
                  <c:v>123656.45455193438</c:v>
                </c:pt>
                <c:pt idx="244">
                  <c:v>124656.45455192879</c:v>
                </c:pt>
                <c:pt idx="245">
                  <c:v>125656.45455192465</c:v>
                </c:pt>
                <c:pt idx="246">
                  <c:v>126656.45455192158</c:v>
                </c:pt>
                <c:pt idx="247">
                  <c:v>127656.45455191932</c:v>
                </c:pt>
                <c:pt idx="248">
                  <c:v>128656.45455191759</c:v>
                </c:pt>
                <c:pt idx="249">
                  <c:v>129656.45455191639</c:v>
                </c:pt>
                <c:pt idx="250">
                  <c:v>130656.45455191546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2-4FC9-953A-13D5620AEC1B}"/>
            </c:ext>
          </c:extLst>
        </c:ser>
        <c:ser>
          <c:idx val="1"/>
          <c:order val="1"/>
          <c:tx>
            <c:strRef>
              <c:f>'Scenarios &amp; Pics'!$AL$15</c:f>
              <c:strCache>
                <c:ptCount val="1"/>
                <c:pt idx="0">
                  <c:v>Put Valuation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'Scenarios &amp; Pics'!$AJ$16:$AJ$266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xVal>
          <c:yVal>
            <c:numRef>
              <c:f>'Scenarios &amp; Pics'!$AL$16:$AL$266</c:f>
              <c:numCache>
                <c:formatCode>_("$"* #,##0.00_);_("$"* \(#,##0.00\);_("$"* "-"??_);_(@_)</c:formatCode>
                <c:ptCount val="251"/>
                <c:pt idx="0">
                  <c:v>119343.54544808707</c:v>
                </c:pt>
                <c:pt idx="1">
                  <c:v>118343.54544808707</c:v>
                </c:pt>
                <c:pt idx="2">
                  <c:v>117343.54544808707</c:v>
                </c:pt>
                <c:pt idx="3">
                  <c:v>116343.54544808707</c:v>
                </c:pt>
                <c:pt idx="4">
                  <c:v>115343.54544808707</c:v>
                </c:pt>
                <c:pt idx="5">
                  <c:v>114343.54544808707</c:v>
                </c:pt>
                <c:pt idx="6">
                  <c:v>113343.54544808707</c:v>
                </c:pt>
                <c:pt idx="7">
                  <c:v>112343.54544808707</c:v>
                </c:pt>
                <c:pt idx="8">
                  <c:v>111343.54544808707</c:v>
                </c:pt>
                <c:pt idx="9">
                  <c:v>110343.54544808707</c:v>
                </c:pt>
                <c:pt idx="10">
                  <c:v>109343.54544808707</c:v>
                </c:pt>
                <c:pt idx="11">
                  <c:v>108343.54544808707</c:v>
                </c:pt>
                <c:pt idx="12">
                  <c:v>107343.54544808707</c:v>
                </c:pt>
                <c:pt idx="13">
                  <c:v>106343.54544808707</c:v>
                </c:pt>
                <c:pt idx="14">
                  <c:v>105343.54544808707</c:v>
                </c:pt>
                <c:pt idx="15">
                  <c:v>104343.5454480871</c:v>
                </c:pt>
                <c:pt idx="16">
                  <c:v>103343.54544808713</c:v>
                </c:pt>
                <c:pt idx="17">
                  <c:v>102343.54544808724</c:v>
                </c:pt>
                <c:pt idx="18">
                  <c:v>101343.54544808749</c:v>
                </c:pt>
                <c:pt idx="19">
                  <c:v>100343.54544808812</c:v>
                </c:pt>
                <c:pt idx="20">
                  <c:v>99343.54544808963</c:v>
                </c:pt>
                <c:pt idx="21">
                  <c:v>98343.54544809318</c:v>
                </c:pt>
                <c:pt idx="22">
                  <c:v>97343.545448101286</c:v>
                </c:pt>
                <c:pt idx="23">
                  <c:v>96343.545448119359</c:v>
                </c:pt>
                <c:pt idx="24">
                  <c:v>95343.545448158999</c:v>
                </c:pt>
                <c:pt idx="25">
                  <c:v>94343.545448244069</c:v>
                </c:pt>
                <c:pt idx="26">
                  <c:v>93343.545448422869</c:v>
                </c:pt>
                <c:pt idx="27">
                  <c:v>92343.545448791439</c:v>
                </c:pt>
                <c:pt idx="28">
                  <c:v>91343.545449536861</c:v>
                </c:pt>
                <c:pt idx="29">
                  <c:v>90343.545451016296</c:v>
                </c:pt>
                <c:pt idx="30">
                  <c:v>89343.545453899627</c:v>
                </c:pt>
                <c:pt idx="31">
                  <c:v>88343.545459419794</c:v>
                </c:pt>
                <c:pt idx="32">
                  <c:v>87343.545469806457</c:v>
                </c:pt>
                <c:pt idx="33">
                  <c:v>86343.54548902149</c:v>
                </c:pt>
                <c:pt idx="34">
                  <c:v>85343.545523985988</c:v>
                </c:pt>
                <c:pt idx="35">
                  <c:v>84343.545586590859</c:v>
                </c:pt>
                <c:pt idx="36">
                  <c:v>83343.545696934962</c:v>
                </c:pt>
                <c:pt idx="37">
                  <c:v>82343.545888454799</c:v>
                </c:pt>
                <c:pt idx="38">
                  <c:v>81343.546215915441</c:v>
                </c:pt>
                <c:pt idx="39">
                  <c:v>80343.546767660591</c:v>
                </c:pt>
                <c:pt idx="40">
                  <c:v>79343.547684093544</c:v>
                </c:pt>
                <c:pt idx="41">
                  <c:v>78343.549185126249</c:v>
                </c:pt>
                <c:pt idx="42">
                  <c:v>77343.551610325449</c:v>
                </c:pt>
                <c:pt idx="43">
                  <c:v>76343.555476746187</c:v>
                </c:pt>
                <c:pt idx="44">
                  <c:v>75343.561561011316</c:v>
                </c:pt>
                <c:pt idx="45">
                  <c:v>74343.571014100889</c:v>
                </c:pt>
                <c:pt idx="46">
                  <c:v>73343.585519573084</c:v>
                </c:pt>
                <c:pt idx="47">
                  <c:v>72343.607508545319</c:v>
                </c:pt>
                <c:pt idx="48">
                  <c:v>71343.64044768484</c:v>
                </c:pt>
                <c:pt idx="49">
                  <c:v>70343.689219625725</c:v>
                </c:pt>
                <c:pt idx="50">
                  <c:v>69343.760618528569</c:v>
                </c:pt>
                <c:pt idx="51">
                  <c:v>68343.863986769458</c:v>
                </c:pt>
                <c:pt idx="52">
                  <c:v>67344.01202177543</c:v>
                </c:pt>
                <c:pt idx="53">
                  <c:v>66344.221784546084</c:v>
                </c:pt>
                <c:pt idx="54">
                  <c:v>65344.515943113263</c:v>
                </c:pt>
                <c:pt idx="55">
                  <c:v>64344.924284746354</c:v>
                </c:pt>
                <c:pt idx="56">
                  <c:v>63345.485529752295</c:v>
                </c:pt>
                <c:pt idx="57">
                  <c:v>62346.249476894147</c:v>
                </c:pt>
                <c:pt idx="58">
                  <c:v>61347.279505435778</c:v>
                </c:pt>
                <c:pt idx="59">
                  <c:v>60348.655451356703</c:v>
                </c:pt>
                <c:pt idx="60">
                  <c:v>59350.476865203433</c:v>
                </c:pt>
                <c:pt idx="61">
                  <c:v>58352.866646313967</c:v>
                </c:pt>
                <c:pt idx="62">
                  <c:v>57355.975032884089</c:v>
                </c:pt>
                <c:pt idx="63">
                  <c:v>56359.983909822942</c:v>
                </c:pt>
                <c:pt idx="64">
                  <c:v>55365.111377045083</c:v>
                </c:pt>
                <c:pt idx="65">
                  <c:v>54371.616500418182</c:v>
                </c:pt>
                <c:pt idx="66">
                  <c:v>53379.804146858303</c:v>
                </c:pt>
                <c:pt idx="67">
                  <c:v>52390.029785002582</c:v>
                </c:pt>
                <c:pt idx="68">
                  <c:v>51402.704114563334</c:v>
                </c:pt>
                <c:pt idx="69">
                  <c:v>50418.29737199231</c:v>
                </c:pt>
                <c:pt idx="70">
                  <c:v>49437.343148562861</c:v>
                </c:pt>
                <c:pt idx="71">
                  <c:v>48460.441550431256</c:v>
                </c:pt>
                <c:pt idx="72">
                  <c:v>47488.261529536314</c:v>
                </c:pt>
                <c:pt idx="73">
                  <c:v>46521.54221999416</c:v>
                </c:pt>
                <c:pt idx="74">
                  <c:v>45561.093127326931</c:v>
                </c:pt>
                <c:pt idx="75">
                  <c:v>44607.793037500669</c:v>
                </c:pt>
                <c:pt idx="76">
                  <c:v>43662.587539069078</c:v>
                </c:pt>
                <c:pt idx="77">
                  <c:v>42726.485084114043</c:v>
                </c:pt>
                <c:pt idx="78">
                  <c:v>41800.551551190241</c:v>
                </c:pt>
                <c:pt idx="79">
                  <c:v>40885.903314882089</c:v>
                </c:pt>
                <c:pt idx="80">
                  <c:v>39983.698870376909</c:v>
                </c:pt>
                <c:pt idx="81">
                  <c:v>39095.12910599295</c:v>
                </c:pt>
                <c:pt idx="82">
                  <c:v>38221.406360118832</c:v>
                </c:pt>
                <c:pt idx="83">
                  <c:v>37363.752439772186</c:v>
                </c:pt>
                <c:pt idx="84">
                  <c:v>36523.385814289381</c:v>
                </c:pt>
                <c:pt idx="85">
                  <c:v>35701.508228017017</c:v>
                </c:pt>
                <c:pt idx="86">
                  <c:v>34899.290999025485</c:v>
                </c:pt>
                <c:pt idx="87">
                  <c:v>34117.861285847197</c:v>
                </c:pt>
                <c:pt idx="88">
                  <c:v>33358.288610452233</c:v>
                </c:pt>
                <c:pt idx="89">
                  <c:v>32621.571922874125</c:v>
                </c:pt>
                <c:pt idx="90">
                  <c:v>31908.627481232172</c:v>
                </c:pt>
                <c:pt idx="91">
                  <c:v>31220.277800872624</c:v>
                </c:pt>
                <c:pt idx="92">
                  <c:v>30557.241898798991</c:v>
                </c:pt>
                <c:pt idx="93">
                  <c:v>29920.127025607599</c:v>
                </c:pt>
                <c:pt idx="94">
                  <c:v>29309.422038115343</c:v>
                </c:pt>
                <c:pt idx="95">
                  <c:v>28725.492523261666</c:v>
                </c:pt>
                <c:pt idx="96">
                  <c:v>28168.577739247412</c:v>
                </c:pt>
                <c:pt idx="97">
                  <c:v>27638.789394819923</c:v>
                </c:pt>
                <c:pt idx="98">
                  <c:v>27136.112243640353</c:v>
                </c:pt>
                <c:pt idx="99">
                  <c:v>26660.406429169085</c:v>
                </c:pt>
                <c:pt idx="100">
                  <c:v>26211.411477697311</c:v>
                </c:pt>
                <c:pt idx="101">
                  <c:v>25788.751804053929</c:v>
                </c:pt>
                <c:pt idx="102">
                  <c:v>25391.943566884263</c:v>
                </c:pt>
                <c:pt idx="103">
                  <c:v>25020.402688767121</c:v>
                </c:pt>
                <c:pt idx="104">
                  <c:v>24673.453841061131</c:v>
                </c:pt>
                <c:pt idx="105">
                  <c:v>24350.340184287063</c:v>
                </c:pt>
                <c:pt idx="106">
                  <c:v>24050.233651853432</c:v>
                </c:pt>
                <c:pt idx="107">
                  <c:v>23772.245567636615</c:v>
                </c:pt>
                <c:pt idx="108">
                  <c:v>23515.437395769881</c:v>
                </c:pt>
                <c:pt idx="109">
                  <c:v>23278.831433316554</c:v>
                </c:pt>
                <c:pt idx="110">
                  <c:v>23061.42127252508</c:v>
                </c:pt>
                <c:pt idx="111">
                  <c:v>22862.181878286803</c:v>
                </c:pt>
                <c:pt idx="112">
                  <c:v>22680.079147415967</c:v>
                </c:pt>
                <c:pt idx="113">
                  <c:v>22514.078838639249</c:v>
                </c:pt>
                <c:pt idx="114">
                  <c:v>22363.154784960698</c:v>
                </c:pt>
                <c:pt idx="115">
                  <c:v>22226.296322672253</c:v>
                </c:pt>
                <c:pt idx="116">
                  <c:v>22102.514893096442</c:v>
                </c:pt>
                <c:pt idx="117">
                  <c:v>21990.849793671401</c:v>
                </c:pt>
                <c:pt idx="118">
                  <c:v>21890.373073811304</c:v>
                </c:pt>
                <c:pt idx="119">
                  <c:v>21800.193587786169</c:v>
                </c:pt>
                <c:pt idx="120">
                  <c:v>21719.460231465662</c:v>
                </c:pt>
                <c:pt idx="121">
                  <c:v>21647.364402042058</c:v>
                </c:pt>
                <c:pt idx="122">
                  <c:v>21583.141729766056</c:v>
                </c:pt>
                <c:pt idx="123">
                  <c:v>21526.073138335789</c:v>
                </c:pt>
                <c:pt idx="124">
                  <c:v>21475.485295988448</c:v>
                </c:pt>
                <c:pt idx="125">
                  <c:v>21430.750522704046</c:v>
                </c:pt>
                <c:pt idx="126">
                  <c:v>21391.286220443875</c:v>
                </c:pt>
                <c:pt idx="127">
                  <c:v>21356.553893224147</c:v>
                </c:pt>
                <c:pt idx="128">
                  <c:v>21326.057822307346</c:v>
                </c:pt>
                <c:pt idx="129">
                  <c:v>21299.343459113203</c:v>
                </c:pt>
                <c:pt idx="130">
                  <c:v>21275.995594844888</c:v>
                </c:pt>
                <c:pt idx="131">
                  <c:v>21255.636361519009</c:v>
                </c:pt>
                <c:pt idx="132">
                  <c:v>21237.923114286132</c:v>
                </c:pt>
                <c:pt idx="133">
                  <c:v>21222.546239823401</c:v>
                </c:pt>
                <c:pt idx="134">
                  <c:v>21209.226930339639</c:v>
                </c:pt>
                <c:pt idx="135">
                  <c:v>21197.714957496999</c:v>
                </c:pt>
                <c:pt idx="136">
                  <c:v>21187.786475447127</c:v>
                </c:pt>
                <c:pt idx="137">
                  <c:v>21179.241877293691</c:v>
                </c:pt>
                <c:pt idx="138">
                  <c:v>21171.903724709977</c:v>
                </c:pt>
                <c:pt idx="139">
                  <c:v>21165.614766206119</c:v>
                </c:pt>
                <c:pt idx="140">
                  <c:v>21160.236055697227</c:v>
                </c:pt>
                <c:pt idx="141">
                  <c:v>21155.645179589981</c:v>
                </c:pt>
                <c:pt idx="142">
                  <c:v>21151.734597582417</c:v>
                </c:pt>
                <c:pt idx="143">
                  <c:v>21148.410099763169</c:v>
                </c:pt>
                <c:pt idx="144">
                  <c:v>21145.589380377631</c:v>
                </c:pt>
                <c:pt idx="145">
                  <c:v>21143.20072678541</c:v>
                </c:pt>
                <c:pt idx="146">
                  <c:v>21141.181820635778</c:v>
                </c:pt>
                <c:pt idx="147">
                  <c:v>21139.478647104312</c:v>
                </c:pt>
                <c:pt idx="148">
                  <c:v>21138.044507135532</c:v>
                </c:pt>
                <c:pt idx="149">
                  <c:v>21136.839126987554</c:v>
                </c:pt>
                <c:pt idx="150">
                  <c:v>21135.827858941611</c:v>
                </c:pt>
                <c:pt idx="151">
                  <c:v>21134.980966796291</c:v>
                </c:pt>
                <c:pt idx="152">
                  <c:v>21134.272989674711</c:v>
                </c:pt>
                <c:pt idx="153">
                  <c:v>21133.682177712872</c:v>
                </c:pt>
                <c:pt idx="154">
                  <c:v>21133.189993338932</c:v>
                </c:pt>
                <c:pt idx="155">
                  <c:v>21132.780672076366</c:v>
                </c:pt>
                <c:pt idx="156">
                  <c:v>21132.440837085938</c:v>
                </c:pt>
                <c:pt idx="157">
                  <c:v>21132.159161987831</c:v>
                </c:pt>
                <c:pt idx="158">
                  <c:v>21131.926076861306</c:v>
                </c:pt>
                <c:pt idx="159">
                  <c:v>21131.733512687104</c:v>
                </c:pt>
                <c:pt idx="160">
                  <c:v>21131.574679874746</c:v>
                </c:pt>
                <c:pt idx="161">
                  <c:v>21131.443876892037</c:v>
                </c:pt>
                <c:pt idx="162">
                  <c:v>21131.336325374265</c:v>
                </c:pt>
                <c:pt idx="163">
                  <c:v>21131.248028444359</c:v>
                </c:pt>
                <c:pt idx="164">
                  <c:v>21131.175649304281</c:v>
                </c:pt>
                <c:pt idx="165">
                  <c:v>21131.116407471607</c:v>
                </c:pt>
                <c:pt idx="166">
                  <c:v>21131.067990324027</c:v>
                </c:pt>
                <c:pt idx="167">
                  <c:v>21131.028477882752</c:v>
                </c:pt>
                <c:pt idx="168">
                  <c:v>21130.99627900897</c:v>
                </c:pt>
                <c:pt idx="169">
                  <c:v>21130.970077412087</c:v>
                </c:pt>
                <c:pt idx="170">
                  <c:v>21130.948786066314</c:v>
                </c:pt>
                <c:pt idx="171">
                  <c:v>21130.931508814683</c:v>
                </c:pt>
                <c:pt idx="172">
                  <c:v>21130.917508099628</c:v>
                </c:pt>
                <c:pt idx="173">
                  <c:v>21130.906177901183</c:v>
                </c:pt>
                <c:pt idx="174">
                  <c:v>21130.897021091358</c:v>
                </c:pt>
                <c:pt idx="175">
                  <c:v>21130.889630523823</c:v>
                </c:pt>
                <c:pt idx="176">
                  <c:v>21130.883673274751</c:v>
                </c:pt>
                <c:pt idx="177">
                  <c:v>21130.878877536703</c:v>
                </c:pt>
                <c:pt idx="178">
                  <c:v>21130.875021739826</c:v>
                </c:pt>
                <c:pt idx="179">
                  <c:v>21130.871925539737</c:v>
                </c:pt>
                <c:pt idx="180">
                  <c:v>21130.869442365794</c:v>
                </c:pt>
                <c:pt idx="181">
                  <c:v>21130.867453270639</c:v>
                </c:pt>
                <c:pt idx="182">
                  <c:v>21130.865861864208</c:v>
                </c:pt>
                <c:pt idx="183">
                  <c:v>21130.864590146473</c:v>
                </c:pt>
                <c:pt idx="184">
                  <c:v>21130.863575088028</c:v>
                </c:pt>
                <c:pt idx="185">
                  <c:v>21130.862765826576</c:v>
                </c:pt>
                <c:pt idx="186">
                  <c:v>21130.86212137455</c:v>
                </c:pt>
                <c:pt idx="187">
                  <c:v>21130.861608746047</c:v>
                </c:pt>
                <c:pt idx="188">
                  <c:v>21130.861201429583</c:v>
                </c:pt>
                <c:pt idx="189">
                  <c:v>21130.860878145599</c:v>
                </c:pt>
                <c:pt idx="190">
                  <c:v>21130.860621835323</c:v>
                </c:pt>
                <c:pt idx="191">
                  <c:v>21130.860418841166</c:v>
                </c:pt>
                <c:pt idx="192">
                  <c:v>21130.86025824225</c:v>
                </c:pt>
                <c:pt idx="193">
                  <c:v>21130.860131316582</c:v>
                </c:pt>
                <c:pt idx="194">
                  <c:v>21130.860031106749</c:v>
                </c:pt>
                <c:pt idx="195">
                  <c:v>21130.859952069728</c:v>
                </c:pt>
                <c:pt idx="196">
                  <c:v>21130.859889794465</c:v>
                </c:pt>
                <c:pt idx="197">
                  <c:v>21130.859840774578</c:v>
                </c:pt>
                <c:pt idx="198">
                  <c:v>21130.859802226212</c:v>
                </c:pt>
                <c:pt idx="199">
                  <c:v>21130.859771941628</c:v>
                </c:pt>
                <c:pt idx="200">
                  <c:v>21130.85974817193</c:v>
                </c:pt>
                <c:pt idx="201">
                  <c:v>21130.859729532971</c:v>
                </c:pt>
                <c:pt idx="202">
                  <c:v>21130.859714930921</c:v>
                </c:pt>
                <c:pt idx="203">
                  <c:v>21130.859703501697</c:v>
                </c:pt>
                <c:pt idx="204">
                  <c:v>21130.859694564038</c:v>
                </c:pt>
                <c:pt idx="205">
                  <c:v>21130.859687581051</c:v>
                </c:pt>
                <c:pt idx="206">
                  <c:v>21130.859682129882</c:v>
                </c:pt>
                <c:pt idx="207">
                  <c:v>21130.859677878219</c:v>
                </c:pt>
                <c:pt idx="208">
                  <c:v>21130.859674565043</c:v>
                </c:pt>
                <c:pt idx="209">
                  <c:v>21130.859671985265</c:v>
                </c:pt>
                <c:pt idx="210">
                  <c:v>21130.859669978294</c:v>
                </c:pt>
                <c:pt idx="211">
                  <c:v>21130.859668418168</c:v>
                </c:pt>
                <c:pt idx="212">
                  <c:v>21130.859667206438</c:v>
                </c:pt>
                <c:pt idx="213">
                  <c:v>21130.85966626602</c:v>
                </c:pt>
                <c:pt idx="214">
                  <c:v>21130.85966553666</c:v>
                </c:pt>
                <c:pt idx="215">
                  <c:v>21130.85966497158</c:v>
                </c:pt>
                <c:pt idx="216">
                  <c:v>21130.859664534</c:v>
                </c:pt>
                <c:pt idx="217">
                  <c:v>21130.859664195443</c:v>
                </c:pt>
                <c:pt idx="218">
                  <c:v>21130.859663933676</c:v>
                </c:pt>
                <c:pt idx="219">
                  <c:v>21130.859663731484</c:v>
                </c:pt>
                <c:pt idx="220">
                  <c:v>21130.859663575393</c:v>
                </c:pt>
                <c:pt idx="221">
                  <c:v>21130.859663454998</c:v>
                </c:pt>
                <c:pt idx="222">
                  <c:v>21130.859663362116</c:v>
                </c:pt>
                <c:pt idx="223">
                  <c:v>21130.859663290608</c:v>
                </c:pt>
                <c:pt idx="224">
                  <c:v>21130.859663235584</c:v>
                </c:pt>
                <c:pt idx="225">
                  <c:v>21130.85966319318</c:v>
                </c:pt>
                <c:pt idx="226">
                  <c:v>21130.859663160663</c:v>
                </c:pt>
                <c:pt idx="227">
                  <c:v>21130.859663135652</c:v>
                </c:pt>
                <c:pt idx="228">
                  <c:v>21130.85966311644</c:v>
                </c:pt>
                <c:pt idx="229">
                  <c:v>21130.859663101659</c:v>
                </c:pt>
                <c:pt idx="230">
                  <c:v>21130.859663090348</c:v>
                </c:pt>
                <c:pt idx="231">
                  <c:v>21130.859663081708</c:v>
                </c:pt>
                <c:pt idx="232">
                  <c:v>21130.859663075113</c:v>
                </c:pt>
                <c:pt idx="233">
                  <c:v>21130.859663069998</c:v>
                </c:pt>
                <c:pt idx="234">
                  <c:v>21130.859663066134</c:v>
                </c:pt>
                <c:pt idx="235">
                  <c:v>21130.859663063122</c:v>
                </c:pt>
                <c:pt idx="236">
                  <c:v>21130.859663060844</c:v>
                </c:pt>
                <c:pt idx="237">
                  <c:v>21130.859663059196</c:v>
                </c:pt>
                <c:pt idx="238">
                  <c:v>21130.859663057778</c:v>
                </c:pt>
                <c:pt idx="239">
                  <c:v>21130.85966305681</c:v>
                </c:pt>
                <c:pt idx="240">
                  <c:v>21130.859663056071</c:v>
                </c:pt>
                <c:pt idx="241">
                  <c:v>21130.859663055504</c:v>
                </c:pt>
                <c:pt idx="242">
                  <c:v>21130.859663055049</c:v>
                </c:pt>
                <c:pt idx="243">
                  <c:v>21130.859663054707</c:v>
                </c:pt>
                <c:pt idx="244">
                  <c:v>21130.859663054423</c:v>
                </c:pt>
                <c:pt idx="245">
                  <c:v>21130.859663054252</c:v>
                </c:pt>
                <c:pt idx="246">
                  <c:v>21130.859663054081</c:v>
                </c:pt>
                <c:pt idx="247">
                  <c:v>21130.859663054027</c:v>
                </c:pt>
                <c:pt idx="248">
                  <c:v>21130.85966305391</c:v>
                </c:pt>
                <c:pt idx="249">
                  <c:v>21130.859663053798</c:v>
                </c:pt>
                <c:pt idx="250">
                  <c:v>21130.859663053798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2-4FC9-953A-13D5620AE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661375"/>
        <c:axId val="1580658015"/>
      </c:scatterChart>
      <c:valAx>
        <c:axId val="158066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58015"/>
        <c:crosses val="autoZero"/>
        <c:crossBetween val="midCat"/>
      </c:valAx>
      <c:valAx>
        <c:axId val="158065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61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64925</xdr:colOff>
      <xdr:row>74</xdr:row>
      <xdr:rowOff>100455</xdr:rowOff>
    </xdr:from>
    <xdr:to>
      <xdr:col>5</xdr:col>
      <xdr:colOff>229448</xdr:colOff>
      <xdr:row>89</xdr:row>
      <xdr:rowOff>116041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178A89-60DB-4EC7-A5B0-011DB38FD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38966</xdr:colOff>
      <xdr:row>57</xdr:row>
      <xdr:rowOff>135080</xdr:rowOff>
    </xdr:from>
    <xdr:to>
      <xdr:col>5</xdr:col>
      <xdr:colOff>203489</xdr:colOff>
      <xdr:row>72</xdr:row>
      <xdr:rowOff>150667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1C292C-A54D-4B99-BAD7-87ED07793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56286</xdr:colOff>
      <xdr:row>28</xdr:row>
      <xdr:rowOff>74472</xdr:rowOff>
    </xdr:from>
    <xdr:to>
      <xdr:col>5</xdr:col>
      <xdr:colOff>220809</xdr:colOff>
      <xdr:row>43</xdr:row>
      <xdr:rowOff>90058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8F20FB-B1EF-285A-6C01-880A50E83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12984</xdr:colOff>
      <xdr:row>12</xdr:row>
      <xdr:rowOff>138545</xdr:rowOff>
    </xdr:from>
    <xdr:to>
      <xdr:col>5</xdr:col>
      <xdr:colOff>216478</xdr:colOff>
      <xdr:row>28</xdr:row>
      <xdr:rowOff>12123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75E2ED-795D-0BC3-AB08-A160CACB1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601820</xdr:colOff>
      <xdr:row>13</xdr:row>
      <xdr:rowOff>178384</xdr:rowOff>
    </xdr:from>
    <xdr:to>
      <xdr:col>10</xdr:col>
      <xdr:colOff>264115</xdr:colOff>
      <xdr:row>29</xdr:row>
      <xdr:rowOff>12130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A12629-006F-5817-5E1F-A717C51D6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1</xdr:row>
      <xdr:rowOff>0</xdr:rowOff>
    </xdr:from>
    <xdr:to>
      <xdr:col>7</xdr:col>
      <xdr:colOff>335280</xdr:colOff>
      <xdr:row>19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000648-D2B5-132B-06BA-A0A3B126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1260" y="18288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7</xdr:col>
      <xdr:colOff>312420</xdr:colOff>
      <xdr:row>39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D36FE3-8B9C-0A8E-FDD2-FFE0865DD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840480"/>
          <a:ext cx="4572000" cy="3429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59771fbc718b250/Documents/Columbia/QRM/Some%20quick%20hits%20week%201.xlsx" TargetMode="External"/><Relationship Id="rId1" Type="http://schemas.openxmlformats.org/officeDocument/2006/relationships/externalLinkPath" Target="Some%20quick%20hits%20week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ulas if needed"/>
      <sheetName val="eigenvalues"/>
      <sheetName val="Scenarios &amp; Pics"/>
      <sheetName val="Geometric vs Arithmetic"/>
    </sheetNames>
    <sheetDataSet>
      <sheetData sheetId="0" refreshError="1"/>
      <sheetData sheetId="1" refreshError="1"/>
      <sheetData sheetId="2">
        <row r="15">
          <cell r="AJ15" t="str">
            <v>Call Valuation</v>
          </cell>
          <cell r="AK15" t="str">
            <v>Put Valuation</v>
          </cell>
          <cell r="AN15" t="str">
            <v>Vega</v>
          </cell>
          <cell r="AO15" t="str">
            <v>Gamma</v>
          </cell>
          <cell r="BD15" t="str">
            <v>Gamma</v>
          </cell>
          <cell r="BE15" t="str">
            <v>Vega</v>
          </cell>
        </row>
        <row r="16">
          <cell r="AI16">
            <v>40</v>
          </cell>
          <cell r="AJ16">
            <v>6.3372370136633905E-38</v>
          </cell>
          <cell r="AK16">
            <v>59.671772724043535</v>
          </cell>
          <cell r="AM16">
            <v>40</v>
          </cell>
          <cell r="AN16">
            <v>8.376938162068767E-34</v>
          </cell>
          <cell r="AO16">
            <v>2.5479853576292499E-33</v>
          </cell>
          <cell r="BC16">
            <v>1</v>
          </cell>
          <cell r="BD16">
            <v>152.43481562014901</v>
          </cell>
          <cell r="BE16">
            <v>41.762963183602466</v>
          </cell>
        </row>
        <row r="17">
          <cell r="AI17">
            <v>40.5</v>
          </cell>
          <cell r="AJ17">
            <v>5.8698313595443261E-37</v>
          </cell>
          <cell r="AK17">
            <v>59.171772724043535</v>
          </cell>
          <cell r="AM17">
            <v>40.5</v>
          </cell>
          <cell r="AN17">
            <v>7.5531026036612536E-33</v>
          </cell>
          <cell r="AO17">
            <v>2.2410262259504E-32</v>
          </cell>
          <cell r="BC17">
            <v>2</v>
          </cell>
          <cell r="BD17">
            <v>107.78711504057961</v>
          </cell>
          <cell r="BE17">
            <v>59.061432898947736</v>
          </cell>
        </row>
        <row r="18">
          <cell r="AI18">
            <v>41</v>
          </cell>
          <cell r="AJ18">
            <v>5.1384905055127957E-36</v>
          </cell>
          <cell r="AK18">
            <v>58.671772724043535</v>
          </cell>
          <cell r="AM18">
            <v>41</v>
          </cell>
          <cell r="AN18">
            <v>6.4363475266558894E-32</v>
          </cell>
          <cell r="AO18">
            <v>1.8633883380760656E-31</v>
          </cell>
          <cell r="BC18">
            <v>3</v>
          </cell>
          <cell r="BD18">
            <v>88.007339967749431</v>
          </cell>
          <cell r="BE18">
            <v>72.334799973492679</v>
          </cell>
        </row>
        <row r="19">
          <cell r="AI19">
            <v>41.5</v>
          </cell>
          <cell r="AJ19">
            <v>4.2587338283815912E-35</v>
          </cell>
          <cell r="AK19">
            <v>58.171772724043535</v>
          </cell>
          <cell r="AM19">
            <v>41.5</v>
          </cell>
          <cell r="AN19">
            <v>5.1925000608280434E-31</v>
          </cell>
          <cell r="AO19">
            <v>1.467276351441224E-30</v>
          </cell>
          <cell r="BC19">
            <v>4</v>
          </cell>
          <cell r="BD19">
            <v>76.216184295583105</v>
          </cell>
          <cell r="BE19">
            <v>83.524585529406139</v>
          </cell>
        </row>
        <row r="20">
          <cell r="AI20">
            <v>42</v>
          </cell>
          <cell r="AJ20">
            <v>3.3471917269583493E-34</v>
          </cell>
          <cell r="AK20">
            <v>57.671772724043535</v>
          </cell>
          <cell r="AM20">
            <v>42</v>
          </cell>
          <cell r="AN20">
            <v>3.9724164711058593E-30</v>
          </cell>
          <cell r="AO20">
            <v>1.09594256383495E-29</v>
          </cell>
          <cell r="BC20">
            <v>5</v>
          </cell>
          <cell r="BD20">
            <v>68.169462850590975</v>
          </cell>
          <cell r="BE20">
            <v>93.382825822727341</v>
          </cell>
        </row>
        <row r="21">
          <cell r="AI21">
            <v>42.5</v>
          </cell>
          <cell r="AJ21">
            <v>2.4987739271870309E-33</v>
          </cell>
          <cell r="AK21">
            <v>57.171772724043535</v>
          </cell>
          <cell r="AM21">
            <v>42.5</v>
          </cell>
          <cell r="AN21">
            <v>2.8864469995384545E-29</v>
          </cell>
          <cell r="AO21">
            <v>7.7770936458152599E-29</v>
          </cell>
          <cell r="BC21">
            <v>6</v>
          </cell>
          <cell r="BD21">
            <v>62.229587900677792</v>
          </cell>
          <cell r="BE21">
            <v>102.29521298741554</v>
          </cell>
        </row>
        <row r="22">
          <cell r="AI22">
            <v>43</v>
          </cell>
          <cell r="AJ22">
            <v>1.7745294940343147E-32</v>
          </cell>
          <cell r="AK22">
            <v>56.671772724043535</v>
          </cell>
          <cell r="AM22">
            <v>43</v>
          </cell>
          <cell r="AN22">
            <v>1.9951003115020685E-28</v>
          </cell>
          <cell r="AO22">
            <v>5.2512104827709034E-28</v>
          </cell>
          <cell r="BC22">
            <v>7</v>
          </cell>
          <cell r="BD22">
            <v>57.6130949889357</v>
          </cell>
          <cell r="BE22">
            <v>110.49086710206846</v>
          </cell>
        </row>
        <row r="23">
          <cell r="AI23">
            <v>43.5</v>
          </cell>
          <cell r="AJ23">
            <v>1.200568123342677E-31</v>
          </cell>
          <cell r="AK23">
            <v>56.171772724043535</v>
          </cell>
          <cell r="AM23">
            <v>43.5</v>
          </cell>
          <cell r="AN23">
            <v>1.3136929500277113E-27</v>
          </cell>
          <cell r="AO23">
            <v>3.3786791862253203E-27</v>
          </cell>
          <cell r="BC23">
            <v>8</v>
          </cell>
          <cell r="BD23">
            <v>53.89182723264944</v>
          </cell>
          <cell r="BE23">
            <v>118.1190733866289</v>
          </cell>
        </row>
        <row r="24">
          <cell r="AI24">
            <v>44</v>
          </cell>
          <cell r="AJ24">
            <v>7.7490833659299118E-31</v>
          </cell>
          <cell r="AK24">
            <v>55.671772724043535</v>
          </cell>
          <cell r="AM24">
            <v>44</v>
          </cell>
          <cell r="AN24">
            <v>8.2520490465842834E-27</v>
          </cell>
          <cell r="AO24">
            <v>2.0743787203879226E-26</v>
          </cell>
          <cell r="BC24">
            <v>9</v>
          </cell>
          <cell r="BD24">
            <v>50.809430098940439</v>
          </cell>
          <cell r="BE24">
            <v>125.28352627135996</v>
          </cell>
        </row>
        <row r="25">
          <cell r="AI25">
            <v>44.5</v>
          </cell>
          <cell r="AJ25">
            <v>4.7781831522083375E-30</v>
          </cell>
          <cell r="AK25">
            <v>55.171772724043535</v>
          </cell>
          <cell r="AM25">
            <v>44.5</v>
          </cell>
          <cell r="AN25">
            <v>4.9517160893294671E-26</v>
          </cell>
          <cell r="AO25">
            <v>1.2169348130153638E-25</v>
          </cell>
          <cell r="BC25">
            <v>10</v>
          </cell>
          <cell r="BD25">
            <v>48.201799788488501</v>
          </cell>
          <cell r="BE25">
            <v>132.05972544791365</v>
          </cell>
        </row>
        <row r="26">
          <cell r="AI26">
            <v>45</v>
          </cell>
          <cell r="AJ26">
            <v>2.8183227215849082E-29</v>
          </cell>
          <cell r="AK26">
            <v>54.671772724043535</v>
          </cell>
          <cell r="AM26">
            <v>45</v>
          </cell>
          <cell r="AN26">
            <v>2.8421070029582799E-25</v>
          </cell>
          <cell r="AO26">
            <v>6.8304135379738088E-25</v>
          </cell>
          <cell r="BC26">
            <v>11</v>
          </cell>
          <cell r="BD26">
            <v>45.958366907491467</v>
          </cell>
          <cell r="BE26">
            <v>138.50466739243998</v>
          </cell>
        </row>
        <row r="27">
          <cell r="AI27">
            <v>45.5</v>
          </cell>
          <cell r="AJ27">
            <v>1.5921327731554909E-28</v>
          </cell>
          <cell r="AK27">
            <v>54.171772724043535</v>
          </cell>
          <cell r="AM27">
            <v>45.5</v>
          </cell>
          <cell r="AN27">
            <v>1.5622813288785949E-24</v>
          </cell>
          <cell r="AO27">
            <v>3.6725528159445297E-24</v>
          </cell>
          <cell r="BC27">
            <v>12</v>
          </cell>
          <cell r="BD27">
            <v>44.001550851310057</v>
          </cell>
          <cell r="BE27">
            <v>144.66263293581389</v>
          </cell>
        </row>
        <row r="28">
          <cell r="AI28">
            <v>46</v>
          </cell>
          <cell r="AJ28">
            <v>8.6248843882042079E-28</v>
          </cell>
          <cell r="AK28">
            <v>53.671772724043535</v>
          </cell>
          <cell r="AM28">
            <v>46</v>
          </cell>
          <cell r="AN28">
            <v>8.2344616886210025E-24</v>
          </cell>
          <cell r="AO28">
            <v>1.8938743014156687E-23</v>
          </cell>
          <cell r="BC28">
            <v>13</v>
          </cell>
          <cell r="BD28">
            <v>42.275096398481352</v>
          </cell>
          <cell r="BE28">
            <v>150.56883648774181</v>
          </cell>
        </row>
        <row r="29">
          <cell r="AI29">
            <v>46.5</v>
          </cell>
          <cell r="AJ29">
            <v>4.4855752145176691E-27</v>
          </cell>
          <cell r="AK29">
            <v>53.171772724043535</v>
          </cell>
          <cell r="AM29">
            <v>46.5</v>
          </cell>
          <cell r="AN29">
            <v>4.1665056124911701E-23</v>
          </cell>
          <cell r="AO29">
            <v>9.377728745885242E-23</v>
          </cell>
          <cell r="BC29">
            <v>14</v>
          </cell>
          <cell r="BD29">
            <v>40.737084226466422</v>
          </cell>
          <cell r="BE29">
            <v>156.2518299097342</v>
          </cell>
        </row>
        <row r="30">
          <cell r="AI30">
            <v>47</v>
          </cell>
          <cell r="AJ30">
            <v>2.2421300873973621E-26</v>
          </cell>
          <cell r="AK30">
            <v>52.671772724043535</v>
          </cell>
          <cell r="AM30">
            <v>47</v>
          </cell>
          <cell r="AN30">
            <v>2.0260710306139394E-22</v>
          </cell>
          <cell r="AO30">
            <v>4.4636543001303019E-22</v>
          </cell>
          <cell r="BC30">
            <v>15</v>
          </cell>
          <cell r="BD30">
            <v>39.355551744599332</v>
          </cell>
          <cell r="BE30">
            <v>161.73514415588767</v>
          </cell>
        </row>
        <row r="31">
          <cell r="AI31">
            <v>47.5</v>
          </cell>
          <cell r="AJ31">
            <v>1.0783272764274448E-25</v>
          </cell>
          <cell r="AK31">
            <v>52.171772724043535</v>
          </cell>
          <cell r="AM31">
            <v>47.5</v>
          </cell>
          <cell r="AN31">
            <v>9.4787446537533186E-22</v>
          </cell>
          <cell r="AO31">
            <v>2.0445380896738464E-21</v>
          </cell>
          <cell r="BC31">
            <v>16</v>
          </cell>
          <cell r="BD31">
            <v>38.105645217012267</v>
          </cell>
          <cell r="BE31">
            <v>167.03844478690311</v>
          </cell>
        </row>
        <row r="32">
          <cell r="AI32">
            <v>48</v>
          </cell>
          <cell r="AJ32">
            <v>4.9950518704586197E-25</v>
          </cell>
          <cell r="AK32">
            <v>51.671772724043535</v>
          </cell>
          <cell r="AM32">
            <v>48</v>
          </cell>
          <cell r="AN32">
            <v>4.270818808073252E-21</v>
          </cell>
          <cell r="AO32">
            <v>9.0211161165899119E-21</v>
          </cell>
          <cell r="BC32">
            <v>17</v>
          </cell>
          <cell r="BD32">
            <v>36.967708104735152</v>
          </cell>
          <cell r="BE32">
            <v>172.17836651520483</v>
          </cell>
        </row>
        <row r="33">
          <cell r="AI33">
            <v>48.5</v>
          </cell>
          <cell r="AJ33">
            <v>2.230824982121946E-24</v>
          </cell>
          <cell r="AK33">
            <v>51.171772724043535</v>
          </cell>
          <cell r="AM33">
            <v>48.5</v>
          </cell>
          <cell r="AN33">
            <v>1.8551126311801619E-20</v>
          </cell>
          <cell r="AO33">
            <v>3.838118739537374E-20</v>
          </cell>
          <cell r="BC33">
            <v>18</v>
          </cell>
          <cell r="BD33">
            <v>35.925962362242352</v>
          </cell>
          <cell r="BE33">
            <v>177.16912945763355</v>
          </cell>
        </row>
        <row r="34">
          <cell r="AI34">
            <v>49</v>
          </cell>
          <cell r="AJ34">
            <v>9.6149762174432706E-24</v>
          </cell>
          <cell r="AK34">
            <v>50.671772724043535</v>
          </cell>
          <cell r="AM34">
            <v>49</v>
          </cell>
          <cell r="AN34">
            <v>7.7758440952345297E-20</v>
          </cell>
          <cell r="AO34">
            <v>1.5761116727811211E-19</v>
          </cell>
          <cell r="BC34">
            <v>19</v>
          </cell>
          <cell r="BD34">
            <v>34.967576906396772</v>
          </cell>
          <cell r="BE34">
            <v>182.02300307439421</v>
          </cell>
        </row>
        <row r="35">
          <cell r="AI35">
            <v>49.5</v>
          </cell>
          <cell r="AJ35">
            <v>4.0030834053803661E-23</v>
          </cell>
          <cell r="AK35">
            <v>50.171772724043535</v>
          </cell>
          <cell r="AM35">
            <v>49.5</v>
          </cell>
          <cell r="AN35">
            <v>3.1480932825329804E-19</v>
          </cell>
          <cell r="AO35">
            <v>6.2527173315622922E-19</v>
          </cell>
          <cell r="BC35">
            <v>20</v>
          </cell>
          <cell r="BD35">
            <v>34.081995710113326</v>
          </cell>
          <cell r="BE35">
            <v>186.75066142527854</v>
          </cell>
        </row>
        <row r="36">
          <cell r="AI36">
            <v>50</v>
          </cell>
          <cell r="AJ36">
            <v>1.6113774055828581E-22</v>
          </cell>
          <cell r="AK36">
            <v>49.671772724043535</v>
          </cell>
          <cell r="AM36">
            <v>50</v>
          </cell>
          <cell r="AN36">
            <v>1.2321429030805678E-18</v>
          </cell>
          <cell r="AO36">
            <v>2.398571517996839E-18</v>
          </cell>
          <cell r="BC36">
            <v>21</v>
          </cell>
          <cell r="BD36">
            <v>33.260444121707259</v>
          </cell>
          <cell r="BE36">
            <v>191.36145933037062</v>
          </cell>
        </row>
        <row r="37">
          <cell r="AI37">
            <v>50.5</v>
          </cell>
          <cell r="AJ37">
            <v>6.2767556519083356E-22</v>
          </cell>
          <cell r="AK37">
            <v>49.171772724043535</v>
          </cell>
          <cell r="AM37">
            <v>50.5</v>
          </cell>
          <cell r="AN37">
            <v>4.6662205617573163E-18</v>
          </cell>
          <cell r="AO37">
            <v>8.9045936936453061E-18</v>
          </cell>
          <cell r="BC37">
            <v>22</v>
          </cell>
          <cell r="BD37">
            <v>32.495560105296065</v>
          </cell>
          <cell r="BE37">
            <v>195.86364994972979</v>
          </cell>
        </row>
        <row r="38">
          <cell r="AI38">
            <v>51</v>
          </cell>
          <cell r="AJ38">
            <v>2.3679624459436672E-21</v>
          </cell>
          <cell r="AK38">
            <v>48.671772724043535</v>
          </cell>
          <cell r="AM38">
            <v>51</v>
          </cell>
          <cell r="AN38">
            <v>1.7112938191292278E-17</v>
          </cell>
          <cell r="AO38">
            <v>3.2019594719065394E-17</v>
          </cell>
          <cell r="BC38">
            <v>23</v>
          </cell>
          <cell r="BD38">
            <v>31.781114685165193</v>
          </cell>
          <cell r="BE38">
            <v>200.26455829008208</v>
          </cell>
        </row>
        <row r="39">
          <cell r="AI39">
            <v>51.5</v>
          </cell>
          <cell r="AJ39">
            <v>8.6590470116377353E-21</v>
          </cell>
          <cell r="AK39">
            <v>48.171772724043535</v>
          </cell>
          <cell r="AM39">
            <v>51.5</v>
          </cell>
          <cell r="AN39">
            <v>6.0826273071238858E-17</v>
          </cell>
          <cell r="AO39">
            <v>1.1161134720081534E-16</v>
          </cell>
          <cell r="BC39">
            <v>24</v>
          </cell>
          <cell r="BD39">
            <v>31.111797164596155</v>
          </cell>
          <cell r="BE39">
            <v>204.57072108227618</v>
          </cell>
        </row>
        <row r="40">
          <cell r="AI40">
            <v>52</v>
          </cell>
          <cell r="AJ40">
            <v>3.0715912190711705E-20</v>
          </cell>
          <cell r="AK40">
            <v>47.671772724043535</v>
          </cell>
          <cell r="AM40">
            <v>52</v>
          </cell>
          <cell r="AN40">
            <v>2.0970344400222504E-16</v>
          </cell>
          <cell r="AO40">
            <v>3.7742483757796913E-16</v>
          </cell>
          <cell r="BC40">
            <v>25</v>
          </cell>
          <cell r="BD40">
            <v>30.48304809762968</v>
          </cell>
          <cell r="BE40">
            <v>208.7880006686965</v>
          </cell>
        </row>
        <row r="41">
          <cell r="AI41">
            <v>52.5</v>
          </cell>
          <cell r="AJ41">
            <v>1.0577569083769444E-19</v>
          </cell>
          <cell r="AK41">
            <v>47.171772724043535</v>
          </cell>
          <cell r="AM41">
            <v>52.5</v>
          </cell>
          <cell r="AN41">
            <v>7.0177326291633945E-16</v>
          </cell>
          <cell r="AO41">
            <v>1.2391098580291525E-15</v>
          </cell>
          <cell r="BC41">
            <v>26</v>
          </cell>
          <cell r="BD41">
            <v>29.890927953090181</v>
          </cell>
          <cell r="BE41">
            <v>212.92167856995755</v>
          </cell>
        </row>
        <row r="42">
          <cell r="AI42">
            <v>53</v>
          </cell>
          <cell r="AJ42">
            <v>3.5388144633910961E-19</v>
          </cell>
          <cell r="AK42">
            <v>46.671772724043535</v>
          </cell>
          <cell r="AM42">
            <v>53</v>
          </cell>
          <cell r="AN42">
            <v>2.2813050147187239E-15</v>
          </cell>
          <cell r="AO42">
            <v>3.9524211718159927E-15</v>
          </cell>
          <cell r="BC42">
            <v>27</v>
          </cell>
          <cell r="BD42">
            <v>29.332012793656766</v>
          </cell>
          <cell r="BE42">
            <v>216.97653299417337</v>
          </cell>
        </row>
        <row r="43">
          <cell r="AI43">
            <v>53.5</v>
          </cell>
          <cell r="AJ43">
            <v>1.1510367947025778E-18</v>
          </cell>
          <cell r="AK43">
            <v>46.171772724043535</v>
          </cell>
          <cell r="AM43">
            <v>53.5</v>
          </cell>
          <cell r="AN43">
            <v>7.2089699884383545E-15</v>
          </cell>
          <cell r="AO43">
            <v>1.2257368833516751E-14</v>
          </cell>
          <cell r="BC43">
            <v>28</v>
          </cell>
          <cell r="BD43">
            <v>28.803310639214384</v>
          </cell>
          <cell r="BE43">
            <v>220.95690353369946</v>
          </cell>
        </row>
        <row r="44">
          <cell r="AI44">
            <v>54</v>
          </cell>
          <cell r="AJ44">
            <v>3.6423379393647283E-18</v>
          </cell>
          <cell r="AK44">
            <v>45.671772724043535</v>
          </cell>
          <cell r="AM44">
            <v>54</v>
          </cell>
          <cell r="AN44">
            <v>2.2159733340164608E-14</v>
          </cell>
          <cell r="AO44">
            <v>3.6983551299314497E-14</v>
          </cell>
          <cell r="BC44">
            <v>29</v>
          </cell>
          <cell r="BD44">
            <v>28.302193836041759</v>
          </cell>
          <cell r="BE44">
            <v>224.86674554663324</v>
          </cell>
        </row>
        <row r="45">
          <cell r="AI45">
            <v>54.5</v>
          </cell>
          <cell r="AJ45">
            <v>1.1220740661337278E-17</v>
          </cell>
          <cell r="AK45">
            <v>45.171772724043535</v>
          </cell>
          <cell r="AM45">
            <v>54.5</v>
          </cell>
          <cell r="AN45">
            <v>6.6304942351033711E-14</v>
          </cell>
          <cell r="AO45">
            <v>1.0863868454676568E-13</v>
          </cell>
          <cell r="BC45">
            <v>30</v>
          </cell>
          <cell r="BD45">
            <v>27.826343933374435</v>
          </cell>
          <cell r="BE45">
            <v>228.70967616472149</v>
          </cell>
        </row>
        <row r="46">
          <cell r="AI46">
            <v>55</v>
          </cell>
          <cell r="AJ46">
            <v>3.367399188220682E-17</v>
          </cell>
          <cell r="AK46">
            <v>44.671772724043535</v>
          </cell>
          <cell r="AM46">
            <v>55</v>
          </cell>
          <cell r="AN46">
            <v>1.9323990209586167E-13</v>
          </cell>
          <cell r="AO46">
            <v>3.1088733560325959E-13</v>
          </cell>
          <cell r="BC46">
            <v>31</v>
          </cell>
          <cell r="BD46">
            <v>27.373706422530592</v>
          </cell>
          <cell r="BE46">
            <v>232.48901345162983</v>
          </cell>
        </row>
        <row r="47">
          <cell r="AI47">
            <v>55.5</v>
          </cell>
          <cell r="AJ47">
            <v>9.8508173439736106E-17</v>
          </cell>
          <cell r="AK47">
            <v>44.171772724043535</v>
          </cell>
          <cell r="AM47">
            <v>55.5</v>
          </cell>
          <cell r="AN47">
            <v>5.4889333478095474E-13</v>
          </cell>
          <cell r="AO47">
            <v>8.6722860025451811E-13</v>
          </cell>
          <cell r="BC47">
            <v>32</v>
          </cell>
          <cell r="BD47">
            <v>26.942453318795106</v>
          </cell>
          <cell r="BE47">
            <v>236.20780991820382</v>
          </cell>
        </row>
        <row r="48">
          <cell r="AI48">
            <v>56</v>
          </cell>
          <cell r="AJ48">
            <v>2.8107286397639453E-16</v>
          </cell>
          <cell r="AK48">
            <v>43.671772724043535</v>
          </cell>
          <cell r="AM48">
            <v>56</v>
          </cell>
          <cell r="AN48">
            <v>1.5204832136232291E-12</v>
          </cell>
          <cell r="AO48">
            <v>2.3595934225020349E-12</v>
          </cell>
          <cell r="BC48">
            <v>33</v>
          </cell>
          <cell r="BD48">
            <v>26.530952028981471</v>
          </cell>
          <cell r="BE48">
            <v>239.8688813579148</v>
          </cell>
        </row>
        <row r="49">
          <cell r="AI49">
            <v>56.5</v>
          </cell>
          <cell r="AJ49">
            <v>7.826920169533708E-16</v>
          </cell>
          <cell r="AK49">
            <v>43.171772724043535</v>
          </cell>
          <cell r="AM49">
            <v>56.5</v>
          </cell>
          <cell r="AN49">
            <v>4.1099072021265632E-12</v>
          </cell>
          <cell r="AO49">
            <v>6.2656585116086173E-12</v>
          </cell>
          <cell r="BC49">
            <v>34</v>
          </cell>
          <cell r="BD49">
            <v>26.137739293729823</v>
          </cell>
          <cell r="BE49">
            <v>243.47483177720943</v>
          </cell>
        </row>
        <row r="50">
          <cell r="AI50">
            <v>57</v>
          </cell>
          <cell r="AJ50">
            <v>2.1283194912059829E-15</v>
          </cell>
          <cell r="AK50">
            <v>42.671772724043535</v>
          </cell>
          <cell r="AM50">
            <v>57</v>
          </cell>
          <cell r="AN50">
            <v>1.0846397728398277E-11</v>
          </cell>
          <cell r="AO50">
            <v>1.6246784326932888E-11</v>
          </cell>
          <cell r="BC50">
            <v>35</v>
          </cell>
          <cell r="BD50">
            <v>25.761499255039908</v>
          </cell>
          <cell r="BE50">
            <v>247.02807504832799</v>
          </cell>
        </row>
        <row r="51">
          <cell r="AI51">
            <v>57.5</v>
          </cell>
          <cell r="AJ51">
            <v>5.6545471588136053E-15</v>
          </cell>
          <cell r="AK51">
            <v>42.171772724043549</v>
          </cell>
          <cell r="AM51">
            <v>57.5</v>
          </cell>
          <cell r="AN51">
            <v>2.7962827814577281E-11</v>
          </cell>
          <cell r="AO51">
            <v>4.1160154867581944E-11</v>
          </cell>
          <cell r="BC51">
            <v>36</v>
          </cell>
          <cell r="BD51">
            <v>25.401044898795405</v>
          </cell>
          <cell r="BE51">
            <v>250.53085379633836</v>
          </cell>
        </row>
        <row r="52">
          <cell r="AI52">
            <v>58</v>
          </cell>
          <cell r="AJ52">
            <v>1.4686149020523047E-14</v>
          </cell>
          <cell r="AK52">
            <v>41.671772724043564</v>
          </cell>
          <cell r="AM52">
            <v>58</v>
          </cell>
          <cell r="AN52">
            <v>7.0461265676980053E-11</v>
          </cell>
          <cell r="AO52">
            <v>1.0193564000038733E-10</v>
          </cell>
          <cell r="BC52">
            <v>37</v>
          </cell>
          <cell r="BD52">
            <v>25.055302275191625</v>
          </cell>
          <cell r="BE52">
            <v>253.98525594029883</v>
          </cell>
        </row>
        <row r="53">
          <cell r="AI53">
            <v>58.5</v>
          </cell>
          <cell r="AJ53">
            <v>3.7307336495188861E-14</v>
          </cell>
          <cell r="AK53">
            <v>41.171772724043606</v>
          </cell>
          <cell r="AM53">
            <v>58.5</v>
          </cell>
          <cell r="AN53">
            <v>1.7362745267384695E-10</v>
          </cell>
          <cell r="AO53">
            <v>2.4690976297642052E-10</v>
          </cell>
          <cell r="BC53">
            <v>38</v>
          </cell>
          <cell r="BD53">
            <v>24.723297018638146</v>
          </cell>
          <cell r="BE53">
            <v>257.39322923513703</v>
          </cell>
        </row>
        <row r="54">
          <cell r="AI54">
            <v>59</v>
          </cell>
          <cell r="AJ54">
            <v>9.2742174277666459E-14</v>
          </cell>
          <cell r="AK54">
            <v>40.671772724043706</v>
          </cell>
          <cell r="AM54">
            <v>59</v>
          </cell>
          <cell r="AN54">
            <v>4.186037364947522E-10</v>
          </cell>
          <cell r="AO54">
            <v>5.8523552167225732E-10</v>
          </cell>
          <cell r="BC54">
            <v>39</v>
          </cell>
          <cell r="BD54">
            <v>24.404142781331004</v>
          </cell>
          <cell r="BE54">
            <v>260.75659410189314</v>
          </cell>
        </row>
        <row r="55">
          <cell r="AI55">
            <v>59.5</v>
          </cell>
          <cell r="AJ55">
            <v>2.2572057672120887E-13</v>
          </cell>
          <cell r="AK55">
            <v>40.171772724043961</v>
          </cell>
          <cell r="AM55">
            <v>59.5</v>
          </cell>
          <cell r="AN55">
            <v>9.8790753507935168E-10</v>
          </cell>
          <cell r="AO55">
            <v>1.3580443953730703E-9</v>
          </cell>
          <cell r="BC55">
            <v>40</v>
          </cell>
          <cell r="BD55">
            <v>24.097031267500483</v>
          </cell>
          <cell r="BE55">
            <v>264.07705498630685</v>
          </cell>
        </row>
        <row r="56">
          <cell r="AI56">
            <v>60</v>
          </cell>
          <cell r="AJ56">
            <v>5.3812588249703869E-13</v>
          </cell>
          <cell r="AK56">
            <v>39.67177272404453</v>
          </cell>
          <cell r="AM56">
            <v>60</v>
          </cell>
          <cell r="AN56">
            <v>2.2833029929303523E-9</v>
          </cell>
          <cell r="AO56">
            <v>3.0866873793317726E-9</v>
          </cell>
          <cell r="BC56">
            <v>41</v>
          </cell>
          <cell r="BD56">
            <v>23.801223612960406</v>
          </cell>
          <cell r="BE56">
            <v>267.35621044695262</v>
          </cell>
        </row>
        <row r="57">
          <cell r="AI57">
            <v>60.5</v>
          </cell>
          <cell r="AJ57">
            <v>1.2572381897751358E-12</v>
          </cell>
          <cell r="AK57">
            <v>39.171772724045852</v>
          </cell>
          <cell r="AM57">
            <v>60.5</v>
          </cell>
          <cell r="AN57">
            <v>5.1706418155312362E-9</v>
          </cell>
          <cell r="AO57">
            <v>6.8748829093418993E-9</v>
          </cell>
          <cell r="BC57">
            <v>42</v>
          </cell>
          <cell r="BD57">
            <v>23.516042900470442</v>
          </cell>
          <cell r="BE57">
            <v>270.59556214239979</v>
          </cell>
        </row>
        <row r="58">
          <cell r="AI58">
            <v>61</v>
          </cell>
          <cell r="AJ58">
            <v>2.8798417339029697E-12</v>
          </cell>
          <cell r="AK58">
            <v>38.671772724048779</v>
          </cell>
          <cell r="AM58">
            <v>61</v>
          </cell>
          <cell r="AN58">
            <v>1.1477647895443344E-8</v>
          </cell>
          <cell r="AO58">
            <v>1.501152551047862E-8</v>
          </cell>
          <cell r="BC58">
            <v>43</v>
          </cell>
          <cell r="BD58">
            <v>23.240867638183168</v>
          </cell>
          <cell r="BE58">
            <v>273.79652286078823</v>
          </cell>
        </row>
        <row r="59">
          <cell r="AI59">
            <v>61.5</v>
          </cell>
          <cell r="AJ59">
            <v>6.4703533082022439E-12</v>
          </cell>
          <cell r="AK59">
            <v>38.171772724055188</v>
          </cell>
          <cell r="AM59">
            <v>61.5</v>
          </cell>
          <cell r="AN59">
            <v>2.4984877500638419E-8</v>
          </cell>
          <cell r="AO59">
            <v>3.2148343050593428E-8</v>
          </cell>
          <cell r="BC59">
            <v>44</v>
          </cell>
          <cell r="BD59">
            <v>22.975126058064134</v>
          </cell>
          <cell r="BE59">
            <v>276.96042371365007</v>
          </cell>
        </row>
        <row r="60">
          <cell r="AI60">
            <v>62</v>
          </cell>
          <cell r="AJ60">
            <v>1.4265314795053501E-11</v>
          </cell>
          <cell r="AK60">
            <v>37.671772724068944</v>
          </cell>
          <cell r="AM60">
            <v>62</v>
          </cell>
          <cell r="AN60">
            <v>5.3358111860461271E-8</v>
          </cell>
          <cell r="AO60">
            <v>6.7553627572210772E-8</v>
          </cell>
          <cell r="BC60">
            <v>45</v>
          </cell>
          <cell r="BD60">
            <v>22.718291115162891</v>
          </cell>
          <cell r="BE60">
            <v>280.08852059789882</v>
          </cell>
        </row>
        <row r="61">
          <cell r="AI61">
            <v>62.5</v>
          </cell>
          <cell r="AJ61">
            <v>3.0875166136671139E-11</v>
          </cell>
          <cell r="AK61">
            <v>37.171772724097963</v>
          </cell>
          <cell r="AM61">
            <v>62.5</v>
          </cell>
          <cell r="AN61">
            <v>1.1184085075096152E-7</v>
          </cell>
          <cell r="AO61">
            <v>1.3933878792226458E-7</v>
          </cell>
          <cell r="BC61">
            <v>46</v>
          </cell>
          <cell r="BD61">
            <v>22.469876088144854</v>
          </cell>
          <cell r="BE61">
            <v>283.18200001497638</v>
          </cell>
        </row>
        <row r="62">
          <cell r="AI62">
            <v>63</v>
          </cell>
          <cell r="AJ62">
            <v>6.5627750324785867E-11</v>
          </cell>
          <cell r="AK62">
            <v>36.67177272415806</v>
          </cell>
          <cell r="AM62">
            <v>63</v>
          </cell>
          <cell r="AN62">
            <v>2.3017076991339108E-7</v>
          </cell>
          <cell r="AO62">
            <v>2.8222837328760472E-7</v>
          </cell>
          <cell r="BC62">
            <v>47</v>
          </cell>
          <cell r="BD62">
            <v>22.229430697473632</v>
          </cell>
          <cell r="BE62">
            <v>286.24198432363312</v>
          </cell>
        </row>
        <row r="63">
          <cell r="AI63">
            <v>63.5</v>
          </cell>
          <cell r="AJ63">
            <v>1.3705250275364127E-10</v>
          </cell>
          <cell r="AK63">
            <v>36.171772724280316</v>
          </cell>
          <cell r="AM63">
            <v>63.5</v>
          </cell>
          <cell r="AN63">
            <v>4.6528356497580811E-7</v>
          </cell>
          <cell r="AO63">
            <v>5.6156736715620298E-7</v>
          </cell>
          <cell r="BC63">
            <v>48</v>
          </cell>
          <cell r="BD63">
            <v>21.996537670768006</v>
          </cell>
          <cell r="BE63">
            <v>289.26953649229171</v>
          </cell>
        </row>
        <row r="64">
          <cell r="AI64">
            <v>64</v>
          </cell>
          <cell r="AJ64">
            <v>2.8130281556961857E-10</v>
          </cell>
          <cell r="AK64">
            <v>35.671772724524715</v>
          </cell>
          <cell r="AM64">
            <v>64</v>
          </cell>
          <cell r="AN64">
            <v>9.2420135879355047E-7</v>
          </cell>
          <cell r="AO64">
            <v>1.098090807160306E-6</v>
          </cell>
          <cell r="BC64">
            <v>49</v>
          </cell>
          <cell r="BD64">
            <v>21.770809695702287</v>
          </cell>
          <cell r="BE64">
            <v>292.26566440805817</v>
          </cell>
        </row>
        <row r="65">
          <cell r="AI65">
            <v>64.5</v>
          </cell>
          <cell r="AJ65">
            <v>5.6768950535663054E-10</v>
          </cell>
          <cell r="AK65">
            <v>35.171772725005084</v>
          </cell>
          <cell r="AM65">
            <v>64.5</v>
          </cell>
          <cell r="AN65">
            <v>1.8044958851563174E-6</v>
          </cell>
          <cell r="AO65">
            <v>2.11090198291627E-6</v>
          </cell>
          <cell r="BC65">
            <v>50</v>
          </cell>
          <cell r="BD65">
            <v>21.551886709809295</v>
          </cell>
          <cell r="BE65">
            <v>295.23132479190821</v>
          </cell>
        </row>
        <row r="66">
          <cell r="AI66">
            <v>65</v>
          </cell>
          <cell r="AJ66">
            <v>1.1268214810778085E-9</v>
          </cell>
          <cell r="AK66">
            <v>34.671772725933693</v>
          </cell>
          <cell r="AM66">
            <v>65</v>
          </cell>
          <cell r="AN66">
            <v>3.4644981980828323E-6</v>
          </cell>
          <cell r="AO66">
            <v>3.9906645910855509E-6</v>
          </cell>
          <cell r="BC66">
            <v>51</v>
          </cell>
          <cell r="BD66">
            <v>21.339433484030586</v>
          </cell>
          <cell r="BE66">
            <v>298.1674267631671</v>
          </cell>
        </row>
        <row r="67">
          <cell r="AI67">
            <v>65.5</v>
          </cell>
          <cell r="AJ67">
            <v>2.2006984326054521E-9</v>
          </cell>
          <cell r="AK67">
            <v>34.171772727699746</v>
          </cell>
          <cell r="AM67">
            <v>65.5</v>
          </cell>
          <cell r="AN67">
            <v>6.5429035755719035E-6</v>
          </cell>
          <cell r="AO67">
            <v>7.4219755805489038E-6</v>
          </cell>
          <cell r="BC67">
            <v>52</v>
          </cell>
          <cell r="BD67">
            <v>21.133137463113616</v>
          </cell>
          <cell r="BE67">
            <v>301.07483509093373</v>
          </cell>
        </row>
        <row r="68">
          <cell r="AI68">
            <v>66</v>
          </cell>
          <cell r="AJ68">
            <v>4.2303555549158439E-9</v>
          </cell>
          <cell r="AK68">
            <v>33.671772731005404</v>
          </cell>
          <cell r="AM68">
            <v>66</v>
          </cell>
          <cell r="AN68">
            <v>1.2158864037269573E-5</v>
          </cell>
          <cell r="AO68">
            <v>1.3584283359667569E-5</v>
          </cell>
          <cell r="BC68">
            <v>53</v>
          </cell>
          <cell r="BD68">
            <v>20.932706831202715</v>
          </cell>
          <cell r="BE68">
            <v>303.95437316540932</v>
          </cell>
        </row>
        <row r="69">
          <cell r="AI69">
            <v>66.5</v>
          </cell>
          <cell r="AJ69">
            <v>8.0066358294739539E-9</v>
          </cell>
          <cell r="AK69">
            <v>33.171772737097001</v>
          </cell>
          <cell r="AM69">
            <v>66.5</v>
          </cell>
          <cell r="AN69">
            <v>2.2240803092209125E-5</v>
          </cell>
          <cell r="AO69">
            <v>2.4475905941263178E-5</v>
          </cell>
          <cell r="BC69">
            <v>54</v>
          </cell>
          <cell r="BD69">
            <v>20.737868775388201</v>
          </cell>
          <cell r="BE69">
            <v>306.80682571807193</v>
          </cell>
        </row>
        <row r="70">
          <cell r="AI70">
            <v>67</v>
          </cell>
          <cell r="AJ70">
            <v>1.4925277791038519E-8</v>
          </cell>
          <cell r="AK70">
            <v>32.671772748152236</v>
          </cell>
          <cell r="AM70">
            <v>67</v>
          </cell>
          <cell r="AN70">
            <v>4.0057314570439182E-5</v>
          </cell>
          <cell r="AO70">
            <v>4.3427399771917436E-5</v>
          </cell>
          <cell r="BC70">
            <v>55</v>
          </cell>
          <cell r="BD70">
            <v>20.548367923709087</v>
          </cell>
          <cell r="BE70">
            <v>309.63294131616425</v>
          </cell>
        </row>
        <row r="71">
          <cell r="AI71">
            <v>67.5</v>
          </cell>
          <cell r="AJ71">
            <v>2.7411489756353418E-8</v>
          </cell>
          <cell r="AK71">
            <v>32.17177276791756</v>
          </cell>
          <cell r="AM71">
            <v>67.5</v>
          </cell>
          <cell r="AN71">
            <v>7.1059539469442654E-5</v>
          </cell>
          <cell r="AO71">
            <v>7.5900815821041624E-5</v>
          </cell>
          <cell r="BC71">
            <v>56</v>
          </cell>
          <cell r="BD71">
            <v>20.363964937267564</v>
          </cell>
          <cell r="BE71">
            <v>312.43343465396805</v>
          </cell>
        </row>
        <row r="72">
          <cell r="AI72">
            <v>68</v>
          </cell>
          <cell r="AJ72">
            <v>4.9615346127030268E-8</v>
          </cell>
          <cell r="AK72">
            <v>31.671772802741202</v>
          </cell>
          <cell r="AM72">
            <v>68</v>
          </cell>
          <cell r="AN72">
            <v>1.2419494302686542E-4</v>
          </cell>
          <cell r="AO72">
            <v>1.3071267071743334E-4</v>
          </cell>
          <cell r="BC72">
            <v>57</v>
          </cell>
          <cell r="BD72">
            <v>20.184435238801768</v>
          </cell>
          <cell r="BE72">
            <v>315.20898866073986</v>
          </cell>
        </row>
        <row r="73">
          <cell r="AI73">
            <v>68.5</v>
          </cell>
          <cell r="AJ73">
            <v>8.8532876622457742E-8</v>
          </cell>
          <cell r="AK73">
            <v>31.171772863220866</v>
          </cell>
          <cell r="AM73">
            <v>68.5</v>
          </cell>
          <cell r="AN73">
            <v>2.1392166893901689E-4</v>
          </cell>
          <cell r="AO73">
            <v>2.2187339879657214E-4</v>
          </cell>
          <cell r="BC73">
            <v>58</v>
          </cell>
          <cell r="BD73">
            <v>20.009567862356562</v>
          </cell>
          <cell r="BE73">
            <v>317.9602564429261</v>
          </cell>
        </row>
        <row r="74">
          <cell r="AI74">
            <v>69</v>
          </cell>
          <cell r="AJ74">
            <v>1.5578552034657988E-7</v>
          </cell>
          <cell r="AK74">
            <v>30.671772966791579</v>
          </cell>
          <cell r="AM74">
            <v>69</v>
          </cell>
          <cell r="AN74">
            <v>3.6324535572648944E-4</v>
          </cell>
          <cell r="AO74">
            <v>3.7130730193984078E-4</v>
          </cell>
          <cell r="BC74">
            <v>59</v>
          </cell>
          <cell r="BD74">
            <v>19.839164410652963</v>
          </cell>
          <cell r="BE74">
            <v>320.68786307630802</v>
          </cell>
        </row>
        <row r="75">
          <cell r="AI75">
            <v>69.5</v>
          </cell>
          <cell r="AJ75">
            <v>2.7040161476175718E-7</v>
          </cell>
          <cell r="AK75">
            <v>30.171773141728536</v>
          </cell>
          <cell r="AM75">
            <v>69.5</v>
          </cell>
          <cell r="AN75">
            <v>6.0822139082792226E-4</v>
          </cell>
          <cell r="AO75">
            <v>6.1280694968084235E-4</v>
          </cell>
          <cell r="BC75">
            <v>60</v>
          </cell>
          <cell r="BD75">
            <v>19.67303810843897</v>
          </cell>
          <cell r="BE75">
            <v>323.39240726201024</v>
          </cell>
        </row>
        <row r="76">
          <cell r="AI76">
            <v>70</v>
          </cell>
          <cell r="AJ76">
            <v>4.6309904410086827E-7</v>
          </cell>
          <cell r="AK76">
            <v>29.671773433246116</v>
          </cell>
          <cell r="AM76">
            <v>70</v>
          </cell>
          <cell r="AN76">
            <v>1.004519692604616E-3</v>
          </cell>
          <cell r="AO76">
            <v>9.9768622530798604E-4</v>
          </cell>
          <cell r="BC76">
            <v>61</v>
          </cell>
          <cell r="BD76">
            <v>19.511012941551364</v>
          </cell>
          <cell r="BE76">
            <v>326.07446285880337</v>
          </cell>
        </row>
        <row r="77">
          <cell r="AI77">
            <v>70.5</v>
          </cell>
          <cell r="AJ77">
            <v>7.8278186620014755E-7</v>
          </cell>
          <cell r="AK77">
            <v>29.171773912653762</v>
          </cell>
          <cell r="AM77">
            <v>70.5</v>
          </cell>
          <cell r="AN77">
            <v>1.6368398825492428E-3</v>
          </cell>
          <cell r="AO77">
            <v>1.6027270449319412E-3</v>
          </cell>
          <cell r="BC77">
            <v>62</v>
          </cell>
          <cell r="BD77">
            <v>19.352922872665513</v>
          </cell>
          <cell r="BE77">
            <v>328.7345803028112</v>
          </cell>
        </row>
        <row r="78">
          <cell r="AI78">
            <v>71</v>
          </cell>
          <cell r="AJ78">
            <v>1.3062520069367798E-6</v>
          </cell>
          <cell r="AK78">
            <v>28.671774690901813</v>
          </cell>
          <cell r="AM78">
            <v>71</v>
          </cell>
          <cell r="AN78">
            <v>2.6321937954976648E-3</v>
          </cell>
          <cell r="AO78">
            <v>2.5411644127663765E-3</v>
          </cell>
          <cell r="BC78">
            <v>63</v>
          </cell>
          <cell r="BD78">
            <v>19.19861112578873</v>
          </cell>
          <cell r="BE78">
            <v>331.37328792457231</v>
          </cell>
        </row>
        <row r="79">
          <cell r="AI79">
            <v>71.5</v>
          </cell>
          <cell r="AJ79">
            <v>2.1525186139033435E-6</v>
          </cell>
          <cell r="AK79">
            <v>28.17177593833425</v>
          </cell>
          <cell r="AM79">
            <v>71.5</v>
          </cell>
          <cell r="AN79">
            <v>4.1783381439132634E-3</v>
          </cell>
          <cell r="AO79">
            <v>3.9776182633956764E-3</v>
          </cell>
          <cell r="BC79">
            <v>64</v>
          </cell>
          <cell r="BD79">
            <v>19.04792953248754</v>
          </cell>
          <cell r="BE79">
            <v>333.99109317238401</v>
          </cell>
        </row>
        <row r="80">
          <cell r="AI80">
            <v>72</v>
          </cell>
          <cell r="AJ80">
            <v>3.5035827824990949E-6</v>
          </cell>
          <cell r="AK80">
            <v>27.671777913085336</v>
          </cell>
          <cell r="AM80">
            <v>72</v>
          </cell>
          <cell r="AN80">
            <v>6.5489366876077511E-3</v>
          </cell>
          <cell r="AO80">
            <v>6.1480501311132448E-3</v>
          </cell>
          <cell r="BC80">
            <v>65</v>
          </cell>
          <cell r="BD80">
            <v>18.900737933651193</v>
          </cell>
          <cell r="BE80">
            <v>336.5884837499525</v>
          </cell>
        </row>
        <row r="81">
          <cell r="AI81">
            <v>72.5</v>
          </cell>
          <cell r="AJ81">
            <v>5.634205174059187E-6</v>
          </cell>
          <cell r="AK81">
            <v>27.17178100133161</v>
          </cell>
          <cell r="AM81">
            <v>72.5</v>
          </cell>
          <cell r="AN81">
            <v>1.0137346273280176E-2</v>
          </cell>
          <cell r="AO81">
            <v>9.3859852930568751E-3</v>
          </cell>
          <cell r="BC81">
            <v>66</v>
          </cell>
          <cell r="BD81">
            <v>18.756903631300652</v>
          </cell>
          <cell r="BE81">
            <v>339.16592867557313</v>
          </cell>
        </row>
        <row r="82">
          <cell r="AI82">
            <v>73</v>
          </cell>
          <cell r="AJ82">
            <v>8.9539486780655956E-6</v>
          </cell>
          <cell r="AK82">
            <v>26.671785773559506</v>
          </cell>
          <cell r="AM82">
            <v>73</v>
          </cell>
          <cell r="AN82">
            <v>1.5501234914103941E-2</v>
          </cell>
          <cell r="AO82">
            <v>1.41563789169899E-2</v>
          </cell>
          <cell r="BC82">
            <v>67</v>
          </cell>
          <cell r="BD82">
            <v>18.616300885569515</v>
          </cell>
          <cell r="BE82">
            <v>341.72387926935789</v>
          </cell>
        </row>
        <row r="83">
          <cell r="AI83">
            <v>73.5</v>
          </cell>
          <cell r="AJ83">
            <v>1.4065744726340446E-5</v>
          </cell>
          <cell r="AK83">
            <v>26.171793062143834</v>
          </cell>
          <cell r="AM83">
            <v>73.5</v>
          </cell>
          <cell r="AN83">
            <v>2.3420524354752382E-2</v>
          </cell>
          <cell r="AO83">
            <v>2.1098595065598275E-2</v>
          </cell>
          <cell r="BC83">
            <v>68</v>
          </cell>
          <cell r="BD83">
            <v>18.478810452522634</v>
          </cell>
          <cell r="BE83">
            <v>344.26277007439393</v>
          </cell>
        </row>
        <row r="84">
          <cell r="AI84">
            <v>74</v>
          </cell>
          <cell r="AJ84">
            <v>2.1846371148972945E-5</v>
          </cell>
          <cell r="AK84">
            <v>25.671804066857362</v>
          </cell>
          <cell r="AM84">
            <v>74</v>
          </cell>
          <cell r="AN84">
            <v>3.4971366745284935E-2</v>
          </cell>
          <cell r="AO84">
            <v>3.1079982619987831E-2</v>
          </cell>
          <cell r="BC84">
            <v>69</v>
          </cell>
          <cell r="BD84">
            <v>18.344319158951187</v>
          </cell>
          <cell r="BE84">
            <v>346.78301971715905</v>
          </cell>
        </row>
        <row r="85">
          <cell r="AI85">
            <v>74.5</v>
          </cell>
          <cell r="AJ85">
            <v>3.3555553145330538E-5</v>
          </cell>
          <cell r="AK85">
            <v>25.171820496436141</v>
          </cell>
          <cell r="AM85">
            <v>74.5</v>
          </cell>
          <cell r="AN85">
            <v>5.1618968540158711E-2</v>
          </cell>
          <cell r="AO85">
            <v>4.5261441117446191E-2</v>
          </cell>
          <cell r="BC85">
            <v>70</v>
          </cell>
          <cell r="BD85">
            <v>18.212719510698218</v>
          </cell>
          <cell r="BE85">
            <v>349.28503171202027</v>
          </cell>
        </row>
        <row r="86">
          <cell r="AI86">
            <v>75</v>
          </cell>
          <cell r="AJ86">
            <v>5.0981895301236216E-5</v>
          </cell>
          <cell r="AK86">
            <v>24.671844755983429</v>
          </cell>
          <cell r="AM86">
            <v>75</v>
          </cell>
          <cell r="AN86">
            <v>7.5332010266501395E-2</v>
          </cell>
          <cell r="AO86">
            <v>6.5176139252795293E-2</v>
          </cell>
          <cell r="BC86">
            <v>71</v>
          </cell>
          <cell r="BD86">
            <v>18.083909331433823</v>
          </cell>
          <cell r="BE86">
            <v>351.76919521419177</v>
          </cell>
        </row>
        <row r="87">
          <cell r="AI87">
            <v>75.5</v>
          </cell>
          <cell r="AJ87">
            <v>7.6635492500447787E-5</v>
          </cell>
          <cell r="AK87">
            <v>24.171880191756571</v>
          </cell>
          <cell r="AM87">
            <v>75.5</v>
          </cell>
          <cell r="AN87">
            <v>0.10872111907312798</v>
          </cell>
          <cell r="AO87">
            <v>9.2822147477021097E-2</v>
          </cell>
          <cell r="BC87">
            <v>72</v>
          </cell>
          <cell r="BD87">
            <v>17.957791429121357</v>
          </cell>
          <cell r="BE87">
            <v>354.23588572513324</v>
          </cell>
        </row>
        <row r="88">
          <cell r="AI88">
            <v>76</v>
          </cell>
          <cell r="AJ88">
            <v>1.1399880060364211E-4</v>
          </cell>
          <cell r="AK88">
            <v>23.671931406674773</v>
          </cell>
          <cell r="AM88">
            <v>76</v>
          </cell>
          <cell r="AN88">
            <v>0.15520327183361984</v>
          </cell>
          <cell r="AO88">
            <v>0.13076914639720971</v>
          </cell>
          <cell r="BC88">
            <v>73</v>
          </cell>
          <cell r="BD88">
            <v>17.834273287700459</v>
          </cell>
          <cell r="BE88">
            <v>356.6854657540087</v>
          </cell>
        </row>
        <row r="89">
          <cell r="AI89">
            <v>76.5</v>
          </cell>
          <cell r="AJ89">
            <v>1.6784909873821668E-4</v>
          </cell>
          <cell r="AK89">
            <v>23.17200466160746</v>
          </cell>
          <cell r="AM89">
            <v>76.5</v>
          </cell>
          <cell r="AN89">
            <v>0.21919308469682058</v>
          </cell>
          <cell r="AO89">
            <v>0.18227855591573505</v>
          </cell>
          <cell r="BC89">
            <v>74</v>
          </cell>
          <cell r="BD89">
            <v>17.713266781764183</v>
          </cell>
          <cell r="BE89">
            <v>359.11828543850618</v>
          </cell>
        </row>
        <row r="90">
          <cell r="AI90">
            <v>77</v>
          </cell>
          <cell r="AJ90">
            <v>2.4466754180382973E-4</v>
          </cell>
          <cell r="AK90">
            <v>22.6721083790259</v>
          </cell>
          <cell r="AM90">
            <v>77</v>
          </cell>
          <cell r="AN90">
            <v>0.30632063679394378</v>
          </cell>
          <cell r="AO90">
            <v>0.2514353908580188</v>
          </cell>
          <cell r="BC90">
            <v>75</v>
          </cell>
          <cell r="BD90">
            <v>17.594687912230679</v>
          </cell>
          <cell r="BE90">
            <v>361.53468312802721</v>
          </cell>
        </row>
        <row r="91">
          <cell r="AI91">
            <v>77.5</v>
          </cell>
          <cell r="AJ91">
            <v>3.5315125457801438E-4</v>
          </cell>
          <cell r="AK91">
            <v>22.172253766764868</v>
          </cell>
          <cell r="AM91">
            <v>77.5</v>
          </cell>
          <cell r="AN91">
            <v>0.42367375740640462</v>
          </cell>
          <cell r="AO91">
            <v>0.34328889951486685</v>
          </cell>
          <cell r="BC91">
            <v>76</v>
          </cell>
          <cell r="BD91">
            <v>17.478456561207896</v>
          </cell>
          <cell r="BE91">
            <v>363.93498593199956</v>
          </cell>
        </row>
        <row r="92">
          <cell r="AI92">
            <v>78</v>
          </cell>
          <cell r="AJ92">
            <v>5.0484600179098033E-4</v>
          </cell>
          <cell r="AK92">
            <v>21.672455580269585</v>
          </cell>
          <cell r="AM92">
            <v>78</v>
          </cell>
          <cell r="AN92">
            <v>0.5800605811562326</v>
          </cell>
          <cell r="AO92">
            <v>0.46399761587119193</v>
          </cell>
          <cell r="BC92">
            <v>77</v>
          </cell>
          <cell r="BD92">
            <v>17.364496264425586</v>
          </cell>
          <cell r="BE92">
            <v>366.31951023582701</v>
          </cell>
        </row>
        <row r="93">
          <cell r="AI93">
            <v>78.5</v>
          </cell>
          <cell r="AJ93">
            <v>7.1491750412035898E-4</v>
          </cell>
          <cell r="AK93">
            <v>21.172733041596004</v>
          </cell>
          <cell r="AM93">
            <v>78.5</v>
          </cell>
          <cell r="AN93">
            <v>0.78628568399896992</v>
          </cell>
          <cell r="AO93">
            <v>0.62097291229583129</v>
          </cell>
          <cell r="BC93">
            <v>78</v>
          </cell>
          <cell r="BD93">
            <v>17.252733999766054</v>
          </cell>
          <cell r="BE93">
            <v>368.68856218678093</v>
          </cell>
        </row>
        <row r="94">
          <cell r="AI94">
            <v>79</v>
          </cell>
          <cell r="AJ94">
            <v>1.0030792661115048E-3</v>
          </cell>
          <cell r="AK94">
            <v>20.673110932391452</v>
          </cell>
          <cell r="AM94">
            <v>79</v>
          </cell>
          <cell r="AN94">
            <v>1.0554303347869955</v>
          </cell>
          <cell r="AO94">
            <v>0.82301356021418226</v>
          </cell>
          <cell r="BC94">
            <v>79</v>
          </cell>
          <cell r="BD94">
            <v>17.143099990564735</v>
          </cell>
          <cell r="BE94">
            <v>371.04243815194855</v>
          </cell>
        </row>
        <row r="95">
          <cell r="AI95">
            <v>79.5</v>
          </cell>
          <cell r="AJ95">
            <v>1.3946936422523093E-3</v>
          </cell>
          <cell r="AK95">
            <v>20.17362087590999</v>
          </cell>
          <cell r="AM95">
            <v>79.5</v>
          </cell>
          <cell r="AN95">
            <v>1.4031244588027658</v>
          </cell>
          <cell r="AO95">
            <v>1.0804222986179546</v>
          </cell>
          <cell r="BC95">
            <v>80</v>
          </cell>
          <cell r="BD95">
            <v>17.035527522476706</v>
          </cell>
          <cell r="BE95">
            <v>373.38142515017387</v>
          </cell>
        </row>
        <row r="96">
          <cell r="AI96">
            <v>80</v>
          </cell>
          <cell r="AJ96">
            <v>1.9220606046987943E-3</v>
          </cell>
          <cell r="AK96">
            <v>19.674302819644808</v>
          </cell>
          <cell r="AM96">
            <v>80</v>
          </cell>
          <cell r="AN96">
            <v>1.8477949818957113</v>
          </cell>
          <cell r="AO96">
            <v>1.4050941008165305</v>
          </cell>
          <cell r="BC96">
            <v>81</v>
          </cell>
          <cell r="BD96">
            <v>16.92995277281716</v>
          </cell>
          <cell r="BE96">
            <v>375.70580125977756</v>
          </cell>
        </row>
        <row r="97">
          <cell r="AI97">
            <v>80.5</v>
          </cell>
          <cell r="AJ97">
            <v>2.6259051282323254E-3</v>
          </cell>
          <cell r="AK97">
            <v>19.175206725258533</v>
          </cell>
          <cell r="AM97">
            <v>80.5</v>
          </cell>
          <cell r="AN97">
            <v>2.4108725184329516</v>
          </cell>
          <cell r="AO97">
            <v>1.8105648583064489</v>
          </cell>
          <cell r="BC97">
            <v>82</v>
          </cell>
          <cell r="BD97">
            <v>16.826314651383914</v>
          </cell>
          <cell r="BE97">
            <v>378.01583600369293</v>
          </cell>
        </row>
        <row r="98">
          <cell r="AI98">
            <v>81</v>
          </cell>
          <cell r="AJ98">
            <v>3.5570691549953459E-3</v>
          </cell>
          <cell r="AK98">
            <v>18.676394466092248</v>
          </cell>
          <cell r="AM98">
            <v>81</v>
          </cell>
          <cell r="AN98">
            <v>3.1169361265948501</v>
          </cell>
          <cell r="AO98">
            <v>2.3120087104752742</v>
          </cell>
          <cell r="BC98">
            <v>83</v>
          </cell>
          <cell r="BD98">
            <v>16.724554651860068</v>
          </cell>
          <cell r="BE98">
            <v>380.31179071352977</v>
          </cell>
        </row>
        <row r="99">
          <cell r="AI99">
            <v>81.5</v>
          </cell>
          <cell r="AJ99">
            <v>4.7784076835313549E-3</v>
          </cell>
          <cell r="AK99">
            <v>18.177941924646106</v>
          </cell>
          <cell r="AM99">
            <v>81.5</v>
          </cell>
          <cell r="AN99">
            <v>3.9937743416955165</v>
          </cell>
          <cell r="AO99">
            <v>2.9261723757639628</v>
          </cell>
          <cell r="BC99">
            <v>84</v>
          </cell>
          <cell r="BD99">
            <v>16.624616712975573</v>
          </cell>
          <cell r="BE99">
            <v>382.5939188739577</v>
          </cell>
        </row>
        <row r="100">
          <cell r="AI100">
            <v>82</v>
          </cell>
          <cell r="AJ100">
            <v>6.3668806607606876E-3</v>
          </cell>
          <cell r="AK100">
            <v>17.679941273147847</v>
          </cell>
          <cell r="AM100">
            <v>82</v>
          </cell>
          <cell r="AN100">
            <v>5.0723401725702981</v>
          </cell>
          <cell r="AO100">
            <v>3.6712356989652171</v>
          </cell>
          <cell r="BC100">
            <v>85</v>
          </cell>
          <cell r="BD100">
            <v>16.526447088679234</v>
          </cell>
          <cell r="BE100">
            <v>384.86246644869391</v>
          </cell>
        </row>
        <row r="101">
          <cell r="AI101">
            <v>82.5</v>
          </cell>
          <cell r="AJ101">
            <v>8.4158231499274483E-3</v>
          </cell>
          <cell r="AK101">
            <v>17.182503409868261</v>
          </cell>
          <cell r="AM101">
            <v>82.5</v>
          </cell>
          <cell r="AN101">
            <v>6.3865784455685155</v>
          </cell>
          <cell r="AO101">
            <v>4.5665893017594286</v>
          </cell>
          <cell r="BC101">
            <v>86</v>
          </cell>
          <cell r="BD101">
            <v>16.429994226638176</v>
          </cell>
          <cell r="BE101">
            <v>387.11767218928242</v>
          </cell>
        </row>
        <row r="102">
          <cell r="AI102">
            <v>83</v>
          </cell>
          <cell r="AJ102">
            <v>1.1037365911727937E-2</v>
          </cell>
          <cell r="AK102">
            <v>16.685760512515657</v>
          </cell>
          <cell r="AM102">
            <v>83</v>
          </cell>
          <cell r="AN102">
            <v>7.9731059971720697</v>
          </cell>
          <cell r="AO102">
            <v>5.6325227444095534</v>
          </cell>
          <cell r="BC102">
            <v>87</v>
          </cell>
          <cell r="BD102">
            <v>16.335208654440642</v>
          </cell>
          <cell r="BE102">
            <v>389.35976792776262</v>
          </cell>
        </row>
        <row r="103">
          <cell r="AI103">
            <v>83.5</v>
          </cell>
          <cell r="AJ103">
            <v>1.4364967384662641E-2</v>
          </cell>
          <cell r="AK103">
            <v>16.189868658267898</v>
          </cell>
          <cell r="AM103">
            <v>83.5</v>
          </cell>
          <cell r="AN103">
            <v>9.8707288720273123</v>
          </cell>
          <cell r="AO103">
            <v>6.889819954419246</v>
          </cell>
          <cell r="BC103">
            <v>88</v>
          </cell>
          <cell r="BD103">
            <v>16.242042872931652</v>
          </cell>
          <cell r="BE103">
            <v>391.58897885424193</v>
          </cell>
        </row>
        <row r="104">
          <cell r="AI104">
            <v>84</v>
          </cell>
          <cell r="AJ104">
            <v>1.8556006501673661E-2</v>
          </cell>
          <cell r="AK104">
            <v>15.695010448294084</v>
          </cell>
          <cell r="AM104">
            <v>84</v>
          </cell>
          <cell r="AN104">
            <v>12.119785909875803</v>
          </cell>
          <cell r="AO104">
            <v>8.3592627685273424</v>
          </cell>
          <cell r="BC104">
            <v>89</v>
          </cell>
          <cell r="BD104">
            <v>16.150451256158977</v>
          </cell>
          <cell r="BE104">
            <v>393.8055237803141</v>
          </cell>
        </row>
        <row r="105">
          <cell r="AI105">
            <v>84.5</v>
          </cell>
          <cell r="AJ105">
            <v>2.3794374343248048E-2</v>
          </cell>
          <cell r="AK105">
            <v>15.201397563574602</v>
          </cell>
          <cell r="AM105">
            <v>84.5</v>
          </cell>
          <cell r="AN105">
            <v>14.761314827066901</v>
          </cell>
          <cell r="AO105">
            <v>10.061048118071346</v>
          </cell>
          <cell r="BC105">
            <v>90</v>
          </cell>
          <cell r="BD105">
            <v>16.060389957450738</v>
          </cell>
          <cell r="BE105">
            <v>396.00961538919552</v>
          </cell>
        </row>
        <row r="106">
          <cell r="AI106">
            <v>85</v>
          </cell>
          <cell r="AJ106">
            <v>3.0292991885433329E-2</v>
          </cell>
          <cell r="AK106">
            <v>14.709273169091873</v>
          </cell>
          <cell r="AM106">
            <v>85</v>
          </cell>
          <cell r="AN106">
            <v>17.836044923941802</v>
          </cell>
          <cell r="AO106">
            <v>12.01412945280509</v>
          </cell>
          <cell r="BC106">
            <v>91</v>
          </cell>
          <cell r="BD106">
            <v>15.971816821185389</v>
          </cell>
          <cell r="BE106">
            <v>398.20146047338847</v>
          </cell>
        </row>
        <row r="107">
          <cell r="AI107">
            <v>85.5</v>
          </cell>
          <cell r="AJ107">
            <v>3.8296171685191505E-2</v>
          </cell>
          <cell r="AK107">
            <v>14.218914075696205</v>
          </cell>
          <cell r="AM107">
            <v>85.5</v>
          </cell>
          <cell r="AN107">
            <v>21.383229568595429</v>
          </cell>
          <cell r="AO107">
            <v>14.235498179564916</v>
          </cell>
          <cell r="BC107">
            <v>92</v>
          </cell>
          <cell r="BD107">
            <v>15.884691299850855</v>
          </cell>
          <cell r="BE107">
            <v>400.3812601606237</v>
          </cell>
        </row>
        <row r="108">
          <cell r="AI108">
            <v>86</v>
          </cell>
          <cell r="AJ108">
            <v>4.8081733899549839E-2</v>
          </cell>
          <cell r="AK108">
            <v>13.730632563793463</v>
          </cell>
          <cell r="AM108">
            <v>86</v>
          </cell>
          <cell r="AN108">
            <v>25.439341201439774</v>
          </cell>
          <cell r="AO108">
            <v>16.739425885209155</v>
          </cell>
          <cell r="BC108">
            <v>93</v>
          </cell>
          <cell r="BD108">
            <v>15.798974376022075</v>
          </cell>
          <cell r="BE108">
            <v>402.549210128781</v>
          </cell>
        </row>
        <row r="109">
          <cell r="AI109">
            <v>86.5</v>
          </cell>
          <cell r="AJ109">
            <v>5.9962782179816987E-2</v>
          </cell>
          <cell r="AK109">
            <v>13.244777771028708</v>
          </cell>
          <cell r="AM109">
            <v>86.5</v>
          </cell>
          <cell r="AN109">
            <v>30.036661264058274</v>
          </cell>
          <cell r="AO109">
            <v>19.536692592702764</v>
          </cell>
          <cell r="BC109">
            <v>94</v>
          </cell>
          <cell r="BD109">
            <v>15.714628488915968</v>
          </cell>
          <cell r="BE109">
            <v>404.70550081043797</v>
          </cell>
        </row>
        <row r="110">
          <cell r="AI110">
            <v>87</v>
          </cell>
          <cell r="AJ110">
            <v>7.4289043274486932E-2</v>
          </cell>
          <cell r="AK110">
            <v>12.761736547826999</v>
          </cell>
          <cell r="AM110">
            <v>87</v>
          </cell>
          <cell r="AN110">
            <v>35.201806607594328</v>
          </cell>
          <cell r="AO110">
            <v>22.633829941025994</v>
          </cell>
          <cell r="BC110">
            <v>95</v>
          </cell>
          <cell r="BD110">
            <v>15.631617465209814</v>
          </cell>
          <cell r="BE110">
            <v>406.85031758765194</v>
          </cell>
        </row>
        <row r="111">
          <cell r="AI111">
            <v>87.5</v>
          </cell>
          <cell r="AJ111">
            <v>9.1447676066028105E-2</v>
          </cell>
          <cell r="AK111">
            <v>12.281933690324692</v>
          </cell>
          <cell r="AM111">
            <v>87.5</v>
          </cell>
          <cell r="AN111">
            <v>40.954241980367918</v>
          </cell>
          <cell r="AO111">
            <v>26.032410684663798</v>
          </cell>
          <cell r="BC111">
            <v>96</v>
          </cell>
          <cell r="BD111">
            <v>15.549906453833577</v>
          </cell>
          <cell r="BE111">
            <v>408.98384097753996</v>
          </cell>
        </row>
        <row r="112">
          <cell r="AI112">
            <v>88</v>
          </cell>
          <cell r="AJ112">
            <v>0.1118634615685008</v>
          </cell>
          <cell r="AK112">
            <v>11.80583147003675</v>
          </cell>
          <cell r="AM112">
            <v>88</v>
          </cell>
          <cell r="AN112">
            <v>47.304834544715547</v>
          </cell>
          <cell r="AO112">
            <v>29.728417026207254</v>
          </cell>
          <cell r="BC112">
            <v>97</v>
          </cell>
          <cell r="BD112">
            <v>15.469461864469203</v>
          </cell>
          <cell r="BE112">
            <v>411.10624680918067</v>
          </cell>
        </row>
        <row r="113">
          <cell r="AI113">
            <v>88.5</v>
          </cell>
          <cell r="AJ113">
            <v>0.13599829526250673</v>
          </cell>
          <cell r="AK113">
            <v>11.333928393507662</v>
          </cell>
          <cell r="AM113">
            <v>88.5</v>
          </cell>
          <cell r="AN113">
            <v>54.254510498380625</v>
          </cell>
          <cell r="AO113">
            <v>33.711719845355518</v>
          </cell>
          <cell r="BC113">
            <v>98</v>
          </cell>
          <cell r="BD113">
            <v>15.39025130951037</v>
          </cell>
          <cell r="BE113">
            <v>413.21770639233239</v>
          </cell>
        </row>
        <row r="114">
          <cell r="AI114">
            <v>89</v>
          </cell>
          <cell r="AJ114">
            <v>0.16434991698385293</v>
          </cell>
          <cell r="AK114">
            <v>10.866757142927284</v>
          </cell>
          <cell r="AM114">
            <v>89</v>
          </cell>
          <cell r="AN114">
            <v>61.793075343023361</v>
          </cell>
          <cell r="AO114">
            <v>37.965698775749743</v>
          </cell>
          <cell r="BC114">
            <v>99</v>
          </cell>
          <cell r="BD114">
            <v>15.312243549254951</v>
          </cell>
          <cell r="BE114">
            <v>415.31838667842118</v>
          </cell>
        </row>
        <row r="115">
          <cell r="AI115">
            <v>89.5</v>
          </cell>
          <cell r="AJ115">
            <v>0.19744983114918302</v>
          </cell>
          <cell r="AK115">
            <v>10.404881669784842</v>
          </cell>
          <cell r="AM115">
            <v>89.5</v>
          </cell>
          <cell r="AN115">
            <v>69.898257853105321</v>
          </cell>
          <cell r="AO115">
            <v>42.467029312665559</v>
          </cell>
          <cell r="BC115">
            <v>100</v>
          </cell>
          <cell r="BD115">
            <v>15.235408440119466</v>
          </cell>
          <cell r="BE115">
            <v>417.40845041423114</v>
          </cell>
        </row>
        <row r="116">
          <cell r="AI116">
            <v>90</v>
          </cell>
          <cell r="AJ116">
            <v>0.23586039092506894</v>
          </cell>
          <cell r="AK116">
            <v>9.9488934374134175</v>
          </cell>
          <cell r="AM116">
            <v>90</v>
          </cell>
          <cell r="AN116">
            <v>78.535033217685836</v>
          </cell>
          <cell r="AO116">
            <v>47.185657818033469</v>
          </cell>
          <cell r="BC116">
            <v>101</v>
          </cell>
          <cell r="BD116">
            <v>15.159716885680592</v>
          </cell>
          <cell r="BE116">
            <v>419.48805628869508</v>
          </cell>
        </row>
        <row r="117">
          <cell r="AI117">
            <v>90.5</v>
          </cell>
          <cell r="AJ117">
            <v>0.28017104336470489</v>
          </cell>
          <cell r="AK117">
            <v>9.4994068338998261</v>
          </cell>
          <cell r="AM117">
            <v>90.5</v>
          </cell>
          <cell r="AN117">
            <v>87.655273202588177</v>
          </cell>
          <cell r="AO117">
            <v>52.08497863344779</v>
          </cell>
          <cell r="BC117">
            <v>102</v>
          </cell>
          <cell r="BD117">
            <v>15.085140790363164</v>
          </cell>
          <cell r="BE117">
            <v>421.55735907316165</v>
          </cell>
        </row>
        <row r="118">
          <cell r="AI118">
            <v>91</v>
          </cell>
          <cell r="AJ118">
            <v>0.33099375771968553</v>
          </cell>
          <cell r="AK118">
            <v>9.0570538033223897</v>
          </cell>
          <cell r="AM118">
            <v>91</v>
          </cell>
          <cell r="AN118">
            <v>97.197760745640849</v>
          </cell>
          <cell r="AO118">
            <v>57.122219815898092</v>
          </cell>
          <cell r="BC118">
            <v>103</v>
          </cell>
          <cell r="BD118">
            <v>15.011653015607124</v>
          </cell>
          <cell r="BE118">
            <v>423.61650975548787</v>
          </cell>
        </row>
        <row r="119">
          <cell r="AI119">
            <v>91.5</v>
          </cell>
          <cell r="AJ119">
            <v>0.38895768512452022</v>
          </cell>
          <cell r="AK119">
            <v>8.6224777695659469</v>
          </cell>
          <cell r="AM119">
            <v>91.5</v>
          </cell>
          <cell r="AN119">
            <v>107.08859356791726</v>
          </cell>
          <cell r="AO119">
            <v>62.249035647191285</v>
          </cell>
          <cell r="BC119">
            <v>104</v>
          </cell>
          <cell r="BD119">
            <v>14.939227338358242</v>
          </cell>
          <cell r="BE119">
            <v>425.66565566828876</v>
          </cell>
        </row>
        <row r="120">
          <cell r="AI120">
            <v>92</v>
          </cell>
          <cell r="AJ120">
            <v>0.4547031236086756</v>
          </cell>
          <cell r="AK120">
            <v>8.1963269519511925</v>
          </cell>
          <cell r="AM120">
            <v>92</v>
          </cell>
          <cell r="AN120">
            <v>117.24198673292216</v>
          </cell>
          <cell r="AO120">
            <v>67.412295459225888</v>
          </cell>
          <cell r="BC120">
            <v>105</v>
          </cell>
          <cell r="BD120">
            <v>14.867838411738363</v>
          </cell>
          <cell r="BE120">
            <v>427.70494061165067</v>
          </cell>
        </row>
        <row r="121">
          <cell r="AI121">
            <v>92.5</v>
          </cell>
          <cell r="AJ121">
            <v>0.52887488684237915</v>
          </cell>
          <cell r="AK121">
            <v>7.7792471945303134</v>
          </cell>
          <cell r="AM121">
            <v>92.5</v>
          </cell>
          <cell r="AN121">
            <v>127.56146831394359</v>
          </cell>
          <cell r="AO121">
            <v>72.555049910244023</v>
          </cell>
          <cell r="BC121">
            <v>106</v>
          </cell>
          <cell r="BD121">
            <v>14.797461727761146</v>
          </cell>
          <cell r="BE121">
            <v>429.73450497059679</v>
          </cell>
        </row>
        <row r="122">
          <cell r="AI122">
            <v>93</v>
          </cell>
          <cell r="AJ122">
            <v>0.61211519712278673</v>
          </cell>
          <cell r="AK122">
            <v>7.3718744501486242</v>
          </cell>
          <cell r="AM122">
            <v>93</v>
          </cell>
          <cell r="AN122">
            <v>137.9414462223537</v>
          </cell>
          <cell r="AO122">
            <v>77.617648084416857</v>
          </cell>
          <cell r="BC122">
            <v>107</v>
          </cell>
          <cell r="BD122">
            <v>14.728073581968863</v>
          </cell>
          <cell r="BE122">
            <v>431.75448582757951</v>
          </cell>
        </row>
        <row r="123">
          <cell r="AI123">
            <v>93.5</v>
          </cell>
          <cell r="AJ123">
            <v>0.70505624189004124</v>
          </cell>
          <cell r="AK123">
            <v>6.9748270753942876</v>
          </cell>
          <cell r="AM123">
            <v>93.5</v>
          </cell>
          <cell r="AN123">
            <v>148.26910862780949</v>
          </cell>
          <cell r="AO123">
            <v>82.538972078737117</v>
          </cell>
          <cell r="BC123">
            <v>108</v>
          </cell>
          <cell r="BD123">
            <v>14.659651039874241</v>
          </cell>
          <cell r="BE123">
            <v>433.76501707025051</v>
          </cell>
        </row>
        <row r="124">
          <cell r="AI124">
            <v>94</v>
          </cell>
          <cell r="AJ124">
            <v>0.80831254769314498</v>
          </cell>
          <cell r="AK124">
            <v>6.5886981026742433</v>
          </cell>
          <cell r="AM124">
            <v>94</v>
          </cell>
          <cell r="AN124">
            <v>158.42660607157376</v>
          </cell>
          <cell r="AO124">
            <v>87.257750439300466</v>
          </cell>
          <cell r="BC124">
            <v>109</v>
          </cell>
          <cell r="BD124">
            <v>14.592171905099578</v>
          </cell>
          <cell r="BE124">
            <v>435.76622949475353</v>
          </cell>
        </row>
        <row r="125">
          <cell r="AI125">
            <v>94.5</v>
          </cell>
          <cell r="AJ125">
            <v>0.92247333534403708</v>
          </cell>
          <cell r="AK125">
            <v>6.2140476603975401</v>
          </cell>
          <cell r="AM125">
            <v>94.5</v>
          </cell>
          <cell r="AN125">
            <v>168.29345107819839</v>
          </cell>
          <cell r="AO125">
            <v>91.7139081862843</v>
          </cell>
          <cell r="BC125">
            <v>110</v>
          </cell>
          <cell r="BD125">
            <v>14.525614689112494</v>
          </cell>
          <cell r="BE125">
            <v>437.75825090475922</v>
          </cell>
        </row>
        <row r="126">
          <cell r="AI126">
            <v>95</v>
          </cell>
          <cell r="AJ126">
            <v>1.0480950245533585</v>
          </cell>
          <cell r="AK126">
            <v>5.8513957113900972</v>
          </cell>
          <cell r="AM126">
            <v>95</v>
          </cell>
          <cell r="AN126">
            <v>177.74906144000749</v>
          </cell>
          <cell r="AO126">
            <v>95.849909400705798</v>
          </cell>
          <cell r="BC126">
            <v>111</v>
          </cell>
          <cell r="BD126">
            <v>14.459958582464719</v>
          </cell>
          <cell r="BE126">
            <v>439.74120620646033</v>
          </cell>
        </row>
        <row r="127">
          <cell r="AI127">
            <v>95.5</v>
          </cell>
          <cell r="AJ127">
            <v>1.1856940554133537</v>
          </cell>
          <cell r="AK127">
            <v>5.5012152732234085</v>
          </cell>
          <cell r="AM127">
            <v>95.5</v>
          </cell>
          <cell r="AN127">
            <v>186.67536686691992</v>
          </cell>
          <cell r="AO127">
            <v>99.61204850952663</v>
          </cell>
          <cell r="BC127">
            <v>112</v>
          </cell>
          <cell r="BD127">
            <v>14.395183427446396</v>
          </cell>
          <cell r="BE127">
            <v>441.71521749972408</v>
          </cell>
        </row>
        <row r="128">
          <cell r="AI128">
            <v>96</v>
          </cell>
          <cell r="AJ128">
            <v>1.3357401877021822</v>
          </cell>
          <cell r="AK128">
            <v>5.1639262723748942</v>
          </cell>
          <cell r="AM128">
            <v>96</v>
          </cell>
          <cell r="AN128">
            <v>194.95939566996336</v>
          </cell>
          <cell r="AO128">
            <v>102.95164846576478</v>
          </cell>
          <cell r="BC128">
            <v>113</v>
          </cell>
          <cell r="BD128">
            <v>14.331269692074349</v>
          </cell>
          <cell r="BE128">
            <v>443.68040416558847</v>
          </cell>
        </row>
        <row r="129">
          <cell r="AI129">
            <v>96.5</v>
          </cell>
          <cell r="AJ129">
            <v>1.4986504273856482</v>
          </cell>
          <cell r="AK129">
            <v>4.8398901675356001</v>
          </cell>
          <cell r="AM129">
            <v>96.5</v>
          </cell>
          <cell r="AN129">
            <v>202.49575869917774</v>
          </cell>
          <cell r="AO129">
            <v>105.82612784264438</v>
          </cell>
          <cell r="BC129">
            <v>114</v>
          </cell>
          <cell r="BD129">
            <v>14.26819844533807</v>
          </cell>
          <cell r="BE129">
            <v>445.63688295028385</v>
          </cell>
        </row>
        <row r="130">
          <cell r="AI130">
            <v>97</v>
          </cell>
          <cell r="AJ130">
            <v>1.6747837133627641</v>
          </cell>
          <cell r="AK130">
            <v>4.5294054566245308</v>
          </cell>
          <cell r="AM130">
            <v>97</v>
          </cell>
          <cell r="AN130">
            <v>209.18895181165308</v>
          </cell>
          <cell r="AO130">
            <v>108.19990422114057</v>
          </cell>
          <cell r="BC130">
            <v>115</v>
          </cell>
          <cell r="BD130">
            <v>14.2059513336322</v>
          </cell>
          <cell r="BE130">
            <v>447.58476804594511</v>
          </cell>
        </row>
        <row r="131">
          <cell r="AI131">
            <v>97.5</v>
          </cell>
          <cell r="AJ131">
            <v>1.8644364771070556</v>
          </cell>
          <cell r="AK131">
            <v>4.2327041579973894</v>
          </cell>
          <cell r="AM131">
            <v>97.5</v>
          </cell>
          <cell r="AN131">
            <v>214.95540544661034</v>
          </cell>
          <cell r="AO131">
            <v>110.04510785081786</v>
          </cell>
          <cell r="BC131">
            <v>116</v>
          </cell>
          <cell r="BD131">
            <v>14.144510558308831</v>
          </cell>
          <cell r="BE131">
            <v>449.5241711681702</v>
          </cell>
        </row>
        <row r="132">
          <cell r="AI132">
            <v>98</v>
          </cell>
          <cell r="AJ132">
            <v>2.0678391642178084</v>
          </cell>
          <cell r="AK132">
            <v>3.9499493299089892</v>
          </cell>
          <cell r="AM132">
            <v>98</v>
          </cell>
          <cell r="AN132">
            <v>219.72522001320758</v>
          </cell>
          <cell r="AO132">
            <v>111.34208705375647</v>
          </cell>
          <cell r="BC132">
            <v>117</v>
          </cell>
          <cell r="BD132">
            <v>14.08385885428733</v>
          </cell>
          <cell r="BE132">
            <v>451.45520163057921</v>
          </cell>
        </row>
        <row r="133">
          <cell r="AI133">
            <v>98.5</v>
          </cell>
          <cell r="AJ133">
            <v>2.2851537809471907</v>
          </cell>
          <cell r="AK133">
            <v>3.6812336645197945</v>
          </cell>
          <cell r="AM133">
            <v>98.5</v>
          </cell>
          <cell r="AN133">
            <v>223.44353820280608</v>
          </cell>
          <cell r="AO133">
            <v>112.0796948392029</v>
          </cell>
          <cell r="BC133">
            <v>118</v>
          </cell>
          <cell r="BD133">
            <v>14.023979469663288</v>
          </cell>
          <cell r="BE133">
            <v>453.37796641651073</v>
          </cell>
        </row>
        <row r="134">
          <cell r="AI134">
            <v>99</v>
          </cell>
          <cell r="AJ134">
            <v>2.5164725015048717</v>
          </cell>
          <cell r="AK134">
            <v>3.426579164665057</v>
          </cell>
          <cell r="AM134">
            <v>99</v>
          </cell>
          <cell r="AN134">
            <v>226.0715193753679</v>
          </cell>
          <cell r="AO134">
            <v>112.25535431351805</v>
          </cell>
          <cell r="BC134">
            <v>119</v>
          </cell>
          <cell r="BD134">
            <v>13.964856146261878</v>
          </cell>
          <cell r="BE134">
            <v>455.29257024798892</v>
          </cell>
        </row>
        <row r="135">
          <cell r="AI135">
            <v>99.5</v>
          </cell>
          <cell r="AJ135">
            <v>2.7618173443735117</v>
          </cell>
          <cell r="AK135">
            <v>3.1859378842300146</v>
          </cell>
          <cell r="AM135">
            <v>99.5</v>
          </cell>
          <cell r="AN135">
            <v>227.58689613954195</v>
          </cell>
          <cell r="AO135">
            <v>111.87490833185399</v>
          </cell>
          <cell r="BC135">
            <v>120</v>
          </cell>
          <cell r="BD135">
            <v>13.906473101084424</v>
          </cell>
          <cell r="BE135">
            <v>457.19911565208963</v>
          </cell>
        </row>
        <row r="136">
          <cell r="AI136">
            <v>100</v>
          </cell>
          <cell r="AJ136">
            <v>3.0211408989744513</v>
          </cell>
          <cell r="AK136">
            <v>2.9591936872239302</v>
          </cell>
          <cell r="AM136">
            <v>100</v>
          </cell>
          <cell r="AN136">
            <v>227.98410843495648</v>
          </cell>
          <cell r="AO136">
            <v>110.95226610501216</v>
          </cell>
          <cell r="BC136">
            <v>121</v>
          </cell>
          <cell r="BD136">
            <v>13.848815008600031</v>
          </cell>
          <cell r="BE136">
            <v>459.09770302482207</v>
          </cell>
        </row>
        <row r="137">
          <cell r="AI137">
            <v>100.5</v>
          </cell>
          <cell r="AJ137">
            <v>3.2943280587089987</v>
          </cell>
          <cell r="AK137">
            <v>2.7461649573301372</v>
          </cell>
          <cell r="AM137">
            <v>100.5</v>
          </cell>
          <cell r="AN137">
            <v>227.27402514709425</v>
          </cell>
          <cell r="AO137">
            <v>109.50886585802584</v>
          </cell>
          <cell r="BC137">
            <v>122</v>
          </cell>
          <cell r="BD137">
            <v>13.791866983837203</v>
          </cell>
          <cell r="BE137">
            <v>460.98843069263984</v>
          </cell>
        </row>
        <row r="138">
          <cell r="AI138">
            <v>101</v>
          </cell>
          <cell r="AJ138">
            <v>3.5811986934620705</v>
          </cell>
          <cell r="AK138">
            <v>2.5466081694997342</v>
          </cell>
          <cell r="AM138">
            <v>101</v>
          </cell>
          <cell r="AN138">
            <v>225.4832769159201</v>
          </cell>
          <cell r="AO138">
            <v>107.5729779097616</v>
          </cell>
          <cell r="BC138">
            <v>123</v>
          </cell>
          <cell r="BD138">
            <v>13.735614566233044</v>
          </cell>
          <cell r="BE138">
            <v>462.87139497168789</v>
          </cell>
        </row>
        <row r="139">
          <cell r="AI139">
            <v>101.5</v>
          </cell>
          <cell r="AJ139">
            <v>3.8815111747495621</v>
          </cell>
          <cell r="AK139">
            <v>2.3602222185618444</v>
          </cell>
          <cell r="AM139">
            <v>101.5</v>
          </cell>
          <cell r="AN139">
            <v>222.65323580668866</v>
          </cell>
          <cell r="AO139">
            <v>105.17887654889805</v>
          </cell>
          <cell r="BC139">
            <v>124</v>
          </cell>
          <cell r="BD139">
            <v>13.680043704200322</v>
          </cell>
          <cell r="BE139">
            <v>464.74669022488649</v>
          </cell>
        </row>
        <row r="140">
          <cell r="AI140">
            <v>102</v>
          </cell>
          <cell r="AJ140">
            <v>4.1949666503176957</v>
          </cell>
          <cell r="AK140">
            <v>2.1866533871769462</v>
          </cell>
          <cell r="AM140">
            <v>102</v>
          </cell>
          <cell r="AN140">
            <v>218.8386874758607</v>
          </cell>
          <cell r="AO140">
            <v>102.3659117373948</v>
          </cell>
          <cell r="BC140">
            <v>125</v>
          </cell>
          <cell r="BD140">
            <v>13.625140740374885</v>
          </cell>
          <cell r="BE140">
            <v>466.61440891694713</v>
          </cell>
        </row>
        <row r="141">
          <cell r="AI141">
            <v>102.5</v>
          </cell>
          <cell r="AJ141">
            <v>4.521213952494918</v>
          </cell>
          <cell r="AK141">
            <v>2.025500826926077</v>
          </cell>
          <cell r="AM141">
            <v>102.5</v>
          </cell>
          <cell r="AN141">
            <v>214.1062490943977</v>
          </cell>
          <cell r="AO141">
            <v>99.177512965400169</v>
          </cell>
          <cell r="BC141">
            <v>126</v>
          </cell>
          <cell r="BD141">
            <v>13.570892397508405</v>
          </cell>
          <cell r="BE141">
            <v>468.47464166741241</v>
          </cell>
        </row>
        <row r="142">
          <cell r="AI142">
            <v>103</v>
          </cell>
          <cell r="AJ142">
            <v>4.8598550161150769</v>
          </cell>
          <cell r="AK142">
            <v>1.8763224218995447</v>
          </cell>
          <cell r="AM142">
            <v>103</v>
          </cell>
          <cell r="AN142">
            <v>208.53259142439603</v>
          </cell>
          <cell r="AO142">
            <v>95.660157564212213</v>
          </cell>
          <cell r="BC142">
            <v>127</v>
          </cell>
          <cell r="BD142">
            <v>13.517285764973183</v>
          </cell>
          <cell r="BE142">
            <v>470.32747730180552</v>
          </cell>
        </row>
        <row r="143">
          <cell r="AI143">
            <v>103.5</v>
          </cell>
          <cell r="AJ143">
            <v>5.2104506773757464</v>
          </cell>
          <cell r="AK143">
            <v>1.7386409036676582</v>
          </cell>
          <cell r="AM143">
            <v>103.5</v>
          </cell>
          <cell r="AN143">
            <v>202.2025260518877</v>
          </cell>
          <cell r="AO143">
            <v>91.862334565802712</v>
          </cell>
          <cell r="BC143">
            <v>128</v>
          </cell>
          <cell r="BD143">
            <v>13.464308285848023</v>
          </cell>
          <cell r="BE143">
            <v>472.17300290097057</v>
          </cell>
        </row>
        <row r="144">
          <cell r="AI144">
            <v>104</v>
          </cell>
          <cell r="AJ144">
            <v>5.5725267244144447</v>
          </cell>
          <cell r="AK144">
            <v>1.6119500896895289</v>
          </cell>
          <cell r="AM144">
            <v>104</v>
          </cell>
          <cell r="AN144">
            <v>195.20701894696307</v>
          </cell>
          <cell r="AO144">
            <v>87.833532933483141</v>
          </cell>
          <cell r="BC144">
            <v>129</v>
          </cell>
          <cell r="BD144">
            <v>13.411947744555762</v>
          </cell>
          <cell r="BE144">
            <v>474.01130384868202</v>
          </cell>
        </row>
        <row r="145">
          <cell r="AI145">
            <v>104.5</v>
          </cell>
          <cell r="AJ145">
            <v>5.9455800733999808</v>
          </cell>
          <cell r="AK145">
            <v>1.4957211236463479</v>
          </cell>
          <cell r="AM145">
            <v>104.5</v>
          </cell>
          <cell r="AN145">
            <v>187.6411894447441</v>
          </cell>
          <cell r="AO145">
            <v>83.623279866708302</v>
          </cell>
          <cell r="BC145">
            <v>130</v>
          </cell>
          <cell r="BD145">
            <v>13.36019225502484</v>
          </cell>
          <cell r="BE145">
            <v>475.84246387759589</v>
          </cell>
        </row>
        <row r="146">
          <cell r="AI146">
            <v>105</v>
          </cell>
          <cell r="AJ146">
            <v>6.3290849501555471</v>
          </cell>
          <cell r="AK146">
            <v>1.389408605387743</v>
          </cell>
          <cell r="AM146">
            <v>105</v>
          </cell>
          <cell r="AN146">
            <v>179.60234969425912</v>
          </cell>
          <cell r="AO146">
            <v>79.280251112205079</v>
          </cell>
          <cell r="BC146">
            <v>131</v>
          </cell>
          <cell r="BD146">
            <v>13.309030249348833</v>
          </cell>
          <cell r="BE146">
            <v>477.66656511361458</v>
          </cell>
        </row>
        <row r="147">
          <cell r="AI147">
            <v>105.5</v>
          </cell>
          <cell r="AJ147">
            <v>6.7224989662871906</v>
          </cell>
          <cell r="AK147">
            <v>1.292456509618944</v>
          </cell>
          <cell r="AM147">
            <v>105.5</v>
          </cell>
          <cell r="AN147">
            <v>171.18813394669664</v>
          </cell>
          <cell r="AO147">
            <v>74.85147100983869</v>
          </cell>
          <cell r="BC147">
            <v>132</v>
          </cell>
          <cell r="BD147">
            <v>13.258450466919451</v>
          </cell>
          <cell r="BE147">
            <v>479.48368811872979</v>
          </cell>
        </row>
        <row r="148">
          <cell r="AI148">
            <v>106</v>
          </cell>
          <cell r="AJ148">
            <v>7.1252689899623363</v>
          </cell>
          <cell r="AK148">
            <v>1.2043038055683439</v>
          </cell>
          <cell r="AM148">
            <v>106</v>
          </cell>
          <cell r="AN148">
            <v>162.4947601288726</v>
          </cell>
          <cell r="AO148">
            <v>70.381615577356712</v>
          </cell>
          <cell r="BC148">
            <v>133</v>
          </cell>
          <cell r="BD148">
            <v>13.208441944009719</v>
          </cell>
          <cell r="BE148">
            <v>481.2939119324077</v>
          </cell>
        </row>
        <row r="149">
          <cell r="AI149">
            <v>106.5</v>
          </cell>
          <cell r="AJ149">
            <v>7.536836724315549</v>
          </cell>
          <cell r="AK149">
            <v>1.1243897040920814</v>
          </cell>
          <cell r="AM149">
            <v>106.5</v>
          </cell>
          <cell r="AN149">
            <v>153.61545836796077</v>
          </cell>
          <cell r="AO149">
            <v>65.912427492259113</v>
          </cell>
          <cell r="BC149">
            <v>134</v>
          </cell>
          <cell r="BD149">
            <v>13.158994003785532</v>
          </cell>
          <cell r="BE149">
            <v>483.09731411157719</v>
          </cell>
        </row>
        <row r="150">
          <cell r="AI150">
            <v>107</v>
          </cell>
          <cell r="AJ150">
            <v>7.9566439204022146</v>
          </cell>
          <cell r="AK150">
            <v>1.0521584734521099</v>
          </cell>
          <cell r="AM150">
            <v>107</v>
          </cell>
          <cell r="AN150">
            <v>144.63909289118891</v>
          </cell>
          <cell r="AO150">
            <v>61.482247538689208</v>
          </cell>
          <cell r="BC150">
            <v>135</v>
          </cell>
          <cell r="BD150">
            <v>13.110096246724931</v>
          </cell>
          <cell r="BE150">
            <v>484.89397076927708</v>
          </cell>
        </row>
        <row r="151">
          <cell r="AI151">
            <v>107.5</v>
          </cell>
          <cell r="AJ151">
            <v>8.384137166136739</v>
          </cell>
          <cell r="AK151">
            <v>0.98706377983857863</v>
          </cell>
          <cell r="AM151">
            <v>107.5</v>
          </cell>
          <cell r="AN151">
            <v>135.64899538857614</v>
          </cell>
          <cell r="AO151">
            <v>57.125663102165831</v>
          </cell>
          <cell r="BC151">
            <v>136</v>
          </cell>
          <cell r="BD151">
            <v>13.061738541425509</v>
          </cell>
          <cell r="BE151">
            <v>486.68395661201765</v>
          </cell>
        </row>
        <row r="152">
          <cell r="AI152">
            <v>108</v>
          </cell>
          <cell r="AJ152">
            <v>8.8187722072453738</v>
          </cell>
          <cell r="AK152">
            <v>0.92857252314601624</v>
          </cell>
          <cell r="AM152">
            <v>108</v>
          </cell>
          <cell r="AN152">
            <v>126.72201982963367</v>
          </cell>
          <cell r="AO152">
            <v>52.873270733672022</v>
          </cell>
          <cell r="BC152">
            <v>137</v>
          </cell>
          <cell r="BD152">
            <v>13.01391101578154</v>
          </cell>
          <cell r="BE152">
            <v>488.46734497590859</v>
          </cell>
        </row>
        <row r="153">
          <cell r="AI153">
            <v>108.5</v>
          </cell>
          <cell r="AJ153">
            <v>9.2600177704919986</v>
          </cell>
          <cell r="AK153">
            <v>0.87616815217221244</v>
          </cell>
          <cell r="AM153">
            <v>108.5</v>
          </cell>
          <cell r="AN153">
            <v>117.92782114976006</v>
          </cell>
          <cell r="AO153">
            <v>48.751546752928768</v>
          </cell>
          <cell r="BC153">
            <v>138</v>
          </cell>
          <cell r="BD153">
            <v>12.966604048513419</v>
          </cell>
          <cell r="BE153">
            <v>490.24420786160215</v>
          </cell>
        </row>
        <row r="154">
          <cell r="AI154">
            <v>109</v>
          </cell>
          <cell r="AJ154">
            <v>9.7073588729121383</v>
          </cell>
          <cell r="AK154">
            <v>0.8293534559705904</v>
          </cell>
          <cell r="AM154">
            <v>109</v>
          </cell>
          <cell r="AN154">
            <v>109.3283533964113</v>
          </cell>
          <cell r="AO154">
            <v>44.782817371927308</v>
          </cell>
          <cell r="BC154">
            <v>139</v>
          </cell>
          <cell r="BD154">
            <v>12.919808261032838</v>
          </cell>
          <cell r="BE154">
            <v>492.01461596809872</v>
          </cell>
        </row>
        <row r="155">
          <cell r="AI155">
            <v>109.5</v>
          </cell>
          <cell r="AJ155">
            <v>10.160299613212544</v>
          </cell>
          <cell r="AK155">
            <v>0.78765283931880958</v>
          </cell>
          <cell r="AM155">
            <v>109.5</v>
          </cell>
          <cell r="AN155">
            <v>100.97757701765829</v>
          </cell>
          <cell r="AO155">
            <v>40.985317916857774</v>
          </cell>
          <cell r="BC155">
            <v>140</v>
          </cell>
          <cell r="BD155">
            <v>12.873514509628116</v>
          </cell>
          <cell r="BE155">
            <v>493.77863872546067</v>
          </cell>
        </row>
        <row r="156">
          <cell r="AI156">
            <v>110</v>
          </cell>
          <cell r="AJ156">
            <v>10.618365452616132</v>
          </cell>
          <cell r="AK156">
            <v>0.75061409999739226</v>
          </cell>
          <cell r="AM156">
            <v>110</v>
          </cell>
          <cell r="AN156">
            <v>92.921360095673563</v>
          </cell>
          <cell r="AO156">
            <v>37.373329404871463</v>
          </cell>
          <cell r="BC156">
            <v>141</v>
          </cell>
          <cell r="BD156">
            <v>12.827713877954917</v>
          </cell>
          <cell r="BE156">
            <v>495.53634432647641</v>
          </cell>
        </row>
        <row r="157">
          <cell r="AI157">
            <v>110.5</v>
          </cell>
          <cell r="AJ157">
            <v>11.081105002094162</v>
          </cell>
          <cell r="AK157">
            <v>0.717809733713068</v>
          </cell>
          <cell r="AM157">
            <v>110.5</v>
          </cell>
          <cell r="AN157">
            <v>85.197554528137005</v>
          </cell>
          <cell r="AO157">
            <v>33.957379963850052</v>
          </cell>
          <cell r="BC157">
            <v>142</v>
          </cell>
          <cell r="BD157">
            <v>12.782397669818332</v>
          </cell>
          <cell r="BE157">
            <v>497.28779975731481</v>
          </cell>
        </row>
        <row r="158">
          <cell r="AI158">
            <v>111</v>
          </cell>
          <cell r="AJ158">
            <v>11.548091341028979</v>
          </cell>
          <cell r="AK158">
            <v>0.68883779901737796</v>
          </cell>
          <cell r="AM158">
            <v>111</v>
          </cell>
          <cell r="AN158">
            <v>77.836225443397936</v>
          </cell>
          <cell r="AO158">
            <v>30.744498321933008</v>
          </cell>
          <cell r="BC158">
            <v>143</v>
          </cell>
          <cell r="BD158">
            <v>12.737557402233037</v>
          </cell>
          <cell r="BE158">
            <v>499.03307082721085</v>
          </cell>
        </row>
        <row r="159">
          <cell r="AI159">
            <v>111.5</v>
          </cell>
          <cell r="AJ159">
            <v>12.018922898863394</v>
          </cell>
          <cell r="AK159">
            <v>0.6633223794945593</v>
          </cell>
          <cell r="AM159">
            <v>111.5</v>
          </cell>
          <cell r="AN159">
            <v>70.860010458507702</v>
          </cell>
          <cell r="AO159">
            <v>27.738506778585595</v>
          </cell>
          <cell r="BC159">
            <v>144</v>
          </cell>
          <cell r="BD159">
            <v>12.693184798748987</v>
          </cell>
          <cell r="BE159">
            <v>500.77222219721904</v>
          </cell>
        </row>
        <row r="160">
          <cell r="AI160">
            <v>112</v>
          </cell>
          <cell r="AJ160">
            <v>12.493223936231544</v>
          </cell>
          <cell r="AK160">
            <v>0.6409136838894085</v>
          </cell>
          <cell r="AM160">
            <v>112</v>
          </cell>
          <cell r="AN160">
            <v>64.284584674844297</v>
          </cell>
          <cell r="AO160">
            <v>24.940341630865401</v>
          </cell>
          <cell r="BC160">
            <v>145</v>
          </cell>
          <cell r="BD160">
            <v>12.649271783030725</v>
          </cell>
          <cell r="BE160">
            <v>502.50531740806866</v>
          </cell>
        </row>
        <row r="161">
          <cell r="AI161">
            <v>112.5</v>
          </cell>
          <cell r="AJ161">
            <v>12.9706446655089</v>
          </cell>
          <cell r="AK161">
            <v>0.62128782683707584</v>
          </cell>
          <cell r="AM161">
            <v>112.5</v>
          </cell>
          <cell r="AN161">
            <v>58.119207448759447</v>
          </cell>
          <cell r="AO161">
            <v>22.348389893053842</v>
          </cell>
          <cell r="BC161">
            <v>146</v>
          </cell>
          <cell r="BD161">
            <v>12.605810472678963</v>
          </cell>
          <cell r="BE161">
            <v>504.2324189071573</v>
          </cell>
        </row>
        <row r="162">
          <cell r="AI162">
            <v>113</v>
          </cell>
          <cell r="AJ162">
            <v>13.450861052765774</v>
          </cell>
          <cell r="AK162">
            <v>0.60414633357373759</v>
          </cell>
          <cell r="AM162">
            <v>113</v>
          </cell>
          <cell r="AN162">
            <v>52.367327850369698</v>
          </cell>
          <cell r="AO162">
            <v>19.958832239940417</v>
          </cell>
          <cell r="BC162">
            <v>147</v>
          </cell>
          <cell r="BD162">
            <v>12.562793173283714</v>
          </cell>
          <cell r="BE162">
            <v>505.95358807471274</v>
          </cell>
        </row>
        <row r="163">
          <cell r="AI163">
            <v>113.5</v>
          </cell>
          <cell r="AJ163">
            <v>13.933574343901114</v>
          </cell>
          <cell r="AK163">
            <v>0.58921541161805635</v>
          </cell>
          <cell r="AM163">
            <v>113.5</v>
          </cell>
          <cell r="AN163">
            <v>47.027227197782686</v>
          </cell>
          <cell r="AO163">
            <v>17.765983351449407</v>
          </cell>
          <cell r="BC163">
            <v>148</v>
          </cell>
          <cell r="BD163">
            <v>12.520212372698829</v>
          </cell>
          <cell r="BE163">
            <v>507.66888524915674</v>
          </cell>
        </row>
        <row r="164">
          <cell r="AI164">
            <v>114</v>
          </cell>
          <cell r="AJ164">
            <v>14.418510357420601</v>
          </cell>
          <cell r="AK164">
            <v>0.57624503108090153</v>
          </cell>
          <cell r="AM164">
            <v>114</v>
          </cell>
          <cell r="AN164">
            <v>42.092678988875704</v>
          </cell>
          <cell r="AO164">
            <v>15.76262217188841</v>
          </cell>
          <cell r="BC164">
            <v>149</v>
          </cell>
          <cell r="BD164">
            <v>12.478060735528194</v>
          </cell>
          <cell r="BE164">
            <v>509.37836975169762</v>
          </cell>
        </row>
        <row r="165">
          <cell r="AI165">
            <v>114.5</v>
          </cell>
          <cell r="AJ165">
            <v>14.905418585078749</v>
          </cell>
          <cell r="AK165">
            <v>0.56500785316471536</v>
          </cell>
          <cell r="AM165">
            <v>114.5</v>
          </cell>
          <cell r="AN165">
            <v>37.55360881365047</v>
          </cell>
          <cell r="AO165">
            <v>13.940305961093978</v>
          </cell>
          <cell r="BC165">
            <v>150</v>
          </cell>
          <cell r="BD165">
            <v>12.43633109781446</v>
          </cell>
          <cell r="BE165">
            <v>511.08209991018185</v>
          </cell>
        </row>
        <row r="166">
          <cell r="AI166">
            <v>115</v>
          </cell>
          <cell r="AJ166">
            <v>15.394071139590807</v>
          </cell>
          <cell r="AK166">
            <v>0.55529804372056901</v>
          </cell>
          <cell r="AM166">
            <v>115</v>
          </cell>
          <cell r="AN166">
            <v>33.396739290889293</v>
          </cell>
          <cell r="AO166">
            <v>12.289663355941618</v>
          </cell>
          <cell r="BC166">
            <v>151</v>
          </cell>
          <cell r="BD166">
            <v>12.395016461921529</v>
          </cell>
          <cell r="BE166">
            <v>512.78013308223183</v>
          </cell>
        </row>
        <row r="167">
          <cell r="AI167">
            <v>115.5</v>
          </cell>
          <cell r="AJ167">
            <v>15.884261586011206</v>
          </cell>
          <cell r="AK167">
            <v>0.54693000560357063</v>
          </cell>
          <cell r="AM167">
            <v>115.5</v>
          </cell>
          <cell r="AN167">
            <v>29.606207619249982</v>
          </cell>
          <cell r="AO167">
            <v>10.80066293712761</v>
          </cell>
          <cell r="BC167">
            <v>152</v>
          </cell>
          <cell r="BD167">
            <v>12.354109991602563</v>
          </cell>
          <cell r="BE167">
            <v>514.47252567769431</v>
          </cell>
        </row>
        <row r="168">
          <cell r="AI168">
            <v>116</v>
          </cell>
          <cell r="AJ168">
            <v>16.375803690324915</v>
          </cell>
          <cell r="AK168">
            <v>0.53973706015418088</v>
          </cell>
          <cell r="AM168">
            <v>116</v>
          </cell>
          <cell r="AN168">
            <v>26.164145866025716</v>
          </cell>
          <cell r="AO168">
            <v>9.4628549753263851</v>
          </cell>
          <cell r="BC168">
            <v>153</v>
          </cell>
          <cell r="BD168">
            <v>12.313605007245506</v>
          </cell>
          <cell r="BE168">
            <v>516.15933318042676</v>
          </cell>
        </row>
        <row r="169">
          <cell r="AI169">
            <v>116.5</v>
          </cell>
          <cell r="AJ169">
            <v>16.868530115457162</v>
          </cell>
          <cell r="AK169">
            <v>0.53357010456885234</v>
          </cell>
          <cell r="AM169">
            <v>116.5</v>
          </cell>
          <cell r="AN169">
            <v>23.051216553956237</v>
          </cell>
          <cell r="AO169">
            <v>8.2655850893738094</v>
          </cell>
          <cell r="BC169">
            <v>154</v>
          </cell>
          <cell r="BD169">
            <v>12.273494981288756</v>
          </cell>
          <cell r="BE169">
            <v>517.84061016944202</v>
          </cell>
        </row>
        <row r="170">
          <cell r="AI170">
            <v>117</v>
          </cell>
          <cell r="AJ170">
            <v>17.36229109140487</v>
          </cell>
          <cell r="AK170">
            <v>0.52829626832182441</v>
          </cell>
          <cell r="AM170">
            <v>117</v>
          </cell>
          <cell r="AN170">
            <v>20.247098382325078</v>
          </cell>
          <cell r="AO170">
            <v>7.1981794721295946</v>
          </cell>
          <cell r="BC170">
            <v>155</v>
          </cell>
          <cell r="BD170">
            <v>12.233773533799708</v>
          </cell>
          <cell r="BE170">
            <v>519.51641033943815</v>
          </cell>
        </row>
        <row r="171">
          <cell r="AI171">
            <v>117.5</v>
          </cell>
          <cell r="AJ171">
            <v>17.85695308264809</v>
          </cell>
          <cell r="AK171">
            <v>0.52379758826226919</v>
          </cell>
          <cell r="AM171">
            <v>117.5</v>
          </cell>
          <cell r="AN171">
            <v>17.73091898445746</v>
          </cell>
          <cell r="AO171">
            <v>6.2501021197665034</v>
          </cell>
          <cell r="BC171">
            <v>156</v>
          </cell>
          <cell r="BD171">
            <v>12.194434428209471</v>
          </cell>
          <cell r="BE171">
            <v>521.1867865207322</v>
          </cell>
        </row>
        <row r="172">
          <cell r="AI172">
            <v>118</v>
          </cell>
          <cell r="AJ172">
            <v>18.352397472505999</v>
          </cell>
          <cell r="AK172">
            <v>0.51996971861291286</v>
          </cell>
          <cell r="AM172">
            <v>118</v>
          </cell>
          <cell r="AN172">
            <v>15.481633446934522</v>
          </cell>
          <cell r="AO172">
            <v>5.4110851365805814</v>
          </cell>
          <cell r="BC172">
            <v>157</v>
          </cell>
          <cell r="BD172">
            <v>12.155471567197246</v>
          </cell>
          <cell r="BE172">
            <v>522.85179069861977</v>
          </cell>
        </row>
        <row r="173">
          <cell r="AI173">
            <v>118.5</v>
          </cell>
          <cell r="AJ173">
            <v>18.84851928074211</v>
          </cell>
          <cell r="AK173">
            <v>0.51672068890268008</v>
          </cell>
          <cell r="AM173">
            <v>118.5</v>
          </cell>
          <cell r="AN173">
            <v>13.478348877943978</v>
          </cell>
          <cell r="AO173">
            <v>4.6712336844874596</v>
          </cell>
          <cell r="BC173">
            <v>158</v>
          </cell>
          <cell r="BD173">
            <v>12.116878988718147</v>
          </cell>
          <cell r="BE173">
            <v>524.51147403218124</v>
          </cell>
        </row>
        <row r="174">
          <cell r="AI174">
            <v>119</v>
          </cell>
          <cell r="AJ174">
            <v>19.345225927557763</v>
          </cell>
          <cell r="AK174">
            <v>0.51396971992092233</v>
          </cell>
          <cell r="AM174">
            <v>119</v>
          </cell>
          <cell r="AN174">
            <v>11.700596607383281</v>
          </cell>
          <cell r="AO174">
            <v>4.0211075128356262</v>
          </cell>
          <cell r="BC174">
            <v>159</v>
          </cell>
          <cell r="BD174">
            <v>12.078650862168699</v>
          </cell>
          <cell r="BE174">
            <v>526.16588687255285</v>
          </cell>
        </row>
        <row r="175">
          <cell r="AI175">
            <v>119.5</v>
          </cell>
          <cell r="AJ175">
            <v>19.842436054187473</v>
          </cell>
          <cell r="AK175">
            <v>0.51164610511388275</v>
          </cell>
          <cell r="AM175">
            <v>119.5</v>
          </cell>
          <cell r="AN175">
            <v>10.128554634249147</v>
          </cell>
          <cell r="AO175">
            <v>3.4517812517296629</v>
          </cell>
          <cell r="BC175">
            <v>160</v>
          </cell>
          <cell r="BD175">
            <v>12.040781484684322</v>
          </cell>
          <cell r="BE175">
            <v>527.81507878068112</v>
          </cell>
        </row>
        <row r="176">
          <cell r="AI176">
            <v>120</v>
          </cell>
          <cell r="AJ176">
            <v>20.340078407657614</v>
          </cell>
          <cell r="AK176">
            <v>0.5096881624744185</v>
          </cell>
          <cell r="AM176">
            <v>120</v>
          </cell>
          <cell r="AN176">
            <v>8.7432237205791665</v>
          </cell>
          <cell r="AO176">
            <v>2.9548857944549964</v>
          </cell>
          <cell r="BC176">
            <v>161</v>
          </cell>
          <cell r="BD176">
            <v>12.003265277563489</v>
          </cell>
          <cell r="BE176">
            <v>529.45909854457989</v>
          </cell>
        </row>
        <row r="177">
          <cell r="AI177">
            <v>120.5</v>
          </cell>
          <cell r="AJ177">
            <v>20.838090794905668</v>
          </cell>
          <cell r="AK177">
            <v>0.50804225990718521</v>
          </cell>
          <cell r="AM177">
            <v>120.5</v>
          </cell>
          <cell r="AN177">
            <v>7.5265610851451923</v>
          </cell>
          <cell r="AO177">
            <v>2.5226331466542655</v>
          </cell>
          <cell r="BC177">
            <v>162</v>
          </cell>
          <cell r="BD177">
            <v>11.966096782813501</v>
          </cell>
          <cell r="BE177">
            <v>531.09799419610465</v>
          </cell>
        </row>
        <row r="178">
          <cell r="AI178">
            <v>121</v>
          </cell>
          <cell r="AJ178">
            <v>21.336419109390931</v>
          </cell>
          <cell r="AK178">
            <v>0.50666191528084425</v>
          </cell>
          <cell r="AM178">
            <v>121</v>
          </cell>
          <cell r="AN178">
            <v>6.4615759980904608</v>
          </cell>
          <cell r="AO178">
            <v>2.1478270967857553</v>
          </cell>
          <cell r="BC178">
            <v>163</v>
          </cell>
          <cell r="BD178">
            <v>11.929270659812966</v>
          </cell>
          <cell r="BE178">
            <v>532.73181302726243</v>
          </cell>
        </row>
        <row r="179">
          <cell r="AI179">
            <v>121.5</v>
          </cell>
          <cell r="AJ179">
            <v>21.835016431553996</v>
          </cell>
          <cell r="AK179">
            <v>0.50550697089568075</v>
          </cell>
          <cell r="AM179">
            <v>121.5</v>
          </cell>
          <cell r="AN179">
            <v>5.5323917462435777</v>
          </cell>
          <cell r="AO179">
            <v>1.8238619789249886</v>
          </cell>
          <cell r="BC179">
            <v>164</v>
          </cell>
          <cell r="BD179">
            <v>11.892781682086374</v>
          </cell>
          <cell r="BE179">
            <v>534.36060160607121</v>
          </cell>
        </row>
        <row r="180">
          <cell r="AI180">
            <v>122</v>
          </cell>
          <cell r="AJ180">
            <v>22.333842202992884</v>
          </cell>
          <cell r="AK180">
            <v>0.50454284088138479</v>
          </cell>
          <cell r="AM180">
            <v>122</v>
          </cell>
          <cell r="AN180">
            <v>4.7242784556315227</v>
          </cell>
          <cell r="AO180">
            <v>1.5447116691798852</v>
          </cell>
          <cell r="BC180">
            <v>165</v>
          </cell>
          <cell r="BD180">
            <v>11.856624734186388</v>
          </cell>
          <cell r="BE180">
            <v>535.98440579198598</v>
          </cell>
        </row>
        <row r="181">
          <cell r="AI181">
            <v>122.5</v>
          </cell>
          <cell r="AJ181">
            <v>22.832861473000946</v>
          </cell>
          <cell r="AK181">
            <v>0.5037398290745756</v>
          </cell>
          <cell r="AM181">
            <v>122.5</v>
          </cell>
          <cell r="AN181">
            <v>4.0236611503234885</v>
          </cell>
          <cell r="AO181">
            <v>1.3049107937186823</v>
          </cell>
          <cell r="BC181">
            <v>166</v>
          </cell>
          <cell r="BD181">
            <v>11.820794808679548</v>
          </cell>
          <cell r="BE181">
            <v>537.6032707509039</v>
          </cell>
        </row>
        <row r="182">
          <cell r="AI182">
            <v>123</v>
          </cell>
          <cell r="AJ182">
            <v>23.332044215135994</v>
          </cell>
          <cell r="AK182">
            <v>0.50307251418620069</v>
          </cell>
          <cell r="AM182">
            <v>123</v>
          </cell>
          <cell r="AN182">
            <v>3.4181072216717387</v>
          </cell>
          <cell r="AO182">
            <v>1.0995299410934272</v>
          </cell>
          <cell r="BC182">
            <v>167</v>
          </cell>
          <cell r="BD182">
            <v>11.785287003231407</v>
          </cell>
          <cell r="BE182">
            <v>539.21724096976436</v>
          </cell>
        </row>
        <row r="183">
          <cell r="AI183">
            <v>123.5</v>
          </cell>
          <cell r="AJ183">
            <v>23.831364710739152</v>
          </cell>
          <cell r="AK183">
            <v>0.50251919852968285</v>
          </cell>
          <cell r="AM183">
            <v>123.5</v>
          </cell>
          <cell r="AN183">
            <v>2.8962972038983734</v>
          </cell>
          <cell r="AO183">
            <v>0.92414647405937378</v>
          </cell>
          <cell r="BC183">
            <v>168</v>
          </cell>
          <cell r="BD183">
            <v>11.750096517787242</v>
          </cell>
          <cell r="BE183">
            <v>540.82636027075364</v>
          </cell>
        </row>
        <row r="184">
          <cell r="AI184">
            <v>124</v>
          </cell>
          <cell r="AJ184">
            <v>24.330800995769224</v>
          </cell>
          <cell r="AK184">
            <v>0.50206141621455913</v>
          </cell>
          <cell r="AM184">
            <v>124</v>
          </cell>
          <cell r="AN184">
            <v>2.4479824230644156</v>
          </cell>
          <cell r="AO184">
            <v>0.77481233473682942</v>
          </cell>
          <cell r="BC184">
            <v>169</v>
          </cell>
          <cell r="BD184">
            <v>11.715218651844651</v>
          </cell>
          <cell r="BE184">
            <v>542.43067182513448</v>
          </cell>
        </row>
        <row r="185">
          <cell r="AI185">
            <v>124.5</v>
          </cell>
          <cell r="AJ185">
            <v>24.830334366940662</v>
          </cell>
          <cell r="AK185">
            <v>0.50168349649479183</v>
          </cell>
          <cell r="AM185">
            <v>124.5</v>
          </cell>
          <cell r="AN185">
            <v>2.063932726275211</v>
          </cell>
          <cell r="AO185">
            <v>0.64802003846428458</v>
          </cell>
          <cell r="BC185">
            <v>170</v>
          </cell>
          <cell r="BD185">
            <v>11.680648801814517</v>
          </cell>
          <cell r="BE185">
            <v>544.03021816670196</v>
          </cell>
        </row>
        <row r="186">
          <cell r="AI186">
            <v>125</v>
          </cell>
          <cell r="AJ186">
            <v>25.329948942924972</v>
          </cell>
          <cell r="AK186">
            <v>0.50137217786976862</v>
          </cell>
          <cell r="AM186">
            <v>125</v>
          </cell>
          <cell r="AN186">
            <v>1.7358771231970938</v>
          </cell>
          <cell r="AO186">
            <v>0.54066786130512146</v>
          </cell>
          <cell r="BC186">
            <v>171</v>
          </cell>
          <cell r="BD186">
            <v>11.646382458466963</v>
          </cell>
          <cell r="BE186">
            <v>545.62504120488904</v>
          </cell>
        </row>
        <row r="187">
          <cell r="AI187">
            <v>125.5</v>
          </cell>
          <cell r="AJ187">
            <v>25.829631276272465</v>
          </cell>
          <cell r="AK187">
            <v>0.50111626854774727</v>
          </cell>
          <cell r="AM187">
            <v>125.5</v>
          </cell>
          <cell r="AN187">
            <v>1.4564397963692315</v>
          </cell>
          <cell r="AO187">
            <v>0.45002504779269703</v>
          </cell>
          <cell r="BC187">
            <v>172</v>
          </cell>
          <cell r="BD187">
            <v>11.612415204459133</v>
          </cell>
          <cell r="BE187">
            <v>547.21518223752469</v>
          </cell>
        </row>
        <row r="188">
          <cell r="AI188">
            <v>126</v>
          </cell>
          <cell r="AJ188">
            <v>26.329370011712186</v>
          </cell>
          <cell r="AK188">
            <v>0.50090634897485131</v>
          </cell>
          <cell r="AM188">
            <v>126</v>
          </cell>
          <cell r="AN188">
            <v>1.2190735714176149</v>
          </cell>
          <cell r="AO188">
            <v>0.37369770182869694</v>
          </cell>
          <cell r="BC188">
            <v>173</v>
          </cell>
          <cell r="BD188">
            <v>11.578742711941628</v>
          </cell>
          <cell r="BE188">
            <v>548.80068196325908</v>
          </cell>
        </row>
        <row r="189">
          <cell r="AI189">
            <v>126.5</v>
          </cell>
          <cell r="AJ189">
            <v>26.829155586571929</v>
          </cell>
          <cell r="AK189">
            <v>0.50073451229101806</v>
          </cell>
          <cell r="AM189">
            <v>126.5</v>
          </cell>
          <cell r="AN189">
            <v>1.0179925915500718</v>
          </cell>
          <cell r="AO189">
            <v>0.30959587634303609</v>
          </cell>
          <cell r="BC189">
            <v>174</v>
          </cell>
          <cell r="BD189">
            <v>11.545360740240765</v>
          </cell>
          <cell r="BE189">
            <v>550.3815804936678</v>
          </cell>
        </row>
        <row r="190">
          <cell r="AI190">
            <v>127</v>
          </cell>
          <cell r="AJ190">
            <v>27.328979969208405</v>
          </cell>
          <cell r="AK190">
            <v>0.50059413877762893</v>
          </cell>
          <cell r="AM190">
            <v>127</v>
          </cell>
          <cell r="AN190">
            <v>0.84810561874002977</v>
          </cell>
          <cell r="AO190">
            <v>0.25590224716565263</v>
          </cell>
          <cell r="BC190">
            <v>175</v>
          </cell>
          <cell r="BD190">
            <v>11.512265133613743</v>
          </cell>
          <cell r="BE190">
            <v>551.95791736504088</v>
          </cell>
        </row>
        <row r="191">
          <cell r="AI191">
            <v>127.5</v>
          </cell>
          <cell r="AJ191">
            <v>27.828836431534654</v>
          </cell>
          <cell r="AK191">
            <v>0.50047970060069247</v>
          </cell>
          <cell r="AM191">
            <v>127.5</v>
          </cell>
          <cell r="AN191">
            <v>0.70495109084647412</v>
          </cell>
          <cell r="AO191">
            <v>0.21104264362647235</v>
          </cell>
          <cell r="BC191">
            <v>176</v>
          </cell>
          <cell r="BD191">
            <v>11.479451819074075</v>
          </cell>
          <cell r="BE191">
            <v>553.5297315498716</v>
          </cell>
        </row>
        <row r="192">
          <cell r="AI192">
            <v>128</v>
          </cell>
          <cell r="AJ192">
            <v>28.328719351962889</v>
          </cell>
          <cell r="AK192">
            <v>0.50038659341112179</v>
          </cell>
          <cell r="AM192">
            <v>128</v>
          </cell>
          <cell r="AN192">
            <v>0.58463480186906736</v>
          </cell>
          <cell r="AO192">
            <v>0.17365861220882944</v>
          </cell>
          <cell r="BC192">
            <v>177</v>
          </cell>
          <cell r="BD192">
            <v>11.446916804284687</v>
          </cell>
          <cell r="BE192">
            <v>555.09706146805036</v>
          </cell>
        </row>
        <row r="193">
          <cell r="AI193">
            <v>128.5</v>
          </cell>
          <cell r="AJ193">
            <v>28.828624045334095</v>
          </cell>
          <cell r="AK193">
            <v>0.50031099163490467</v>
          </cell>
          <cell r="AM193">
            <v>128.5</v>
          </cell>
          <cell r="AN193">
            <v>0.48377084245087199</v>
          </cell>
          <cell r="AO193">
            <v>0.14258210923774228</v>
          </cell>
          <cell r="BC193">
            <v>178</v>
          </cell>
          <cell r="BD193">
            <v>11.414656175516201</v>
          </cell>
          <cell r="BE193">
            <v>556.6599449977748</v>
          </cell>
        </row>
        <row r="194">
          <cell r="AI194">
            <v>129</v>
          </cell>
          <cell r="AJ194">
            <v>29.328546616671503</v>
          </cell>
          <cell r="AK194">
            <v>0.50024972455867101</v>
          </cell>
          <cell r="AM194">
            <v>129</v>
          </cell>
          <cell r="AN194">
            <v>0.39942623929582899</v>
          </cell>
          <cell r="AO194">
            <v>0.11681235289784474</v>
          </cell>
          <cell r="BC194">
            <v>179</v>
          </cell>
          <cell r="BD194">
            <v>11.38266609566805</v>
          </cell>
          <cell r="BE194">
            <v>558.21841948618498</v>
          </cell>
        </row>
        <row r="195">
          <cell r="AI195">
            <v>129.5</v>
          </cell>
          <cell r="AJ195">
            <v>29.828483835864091</v>
          </cell>
          <cell r="AK195">
            <v>0.50020017058562871</v>
          </cell>
          <cell r="AM195">
            <v>129.5</v>
          </cell>
          <cell r="AN195">
            <v>0.32906956414625932</v>
          </cell>
          <cell r="AO195">
            <v>9.5494812471199217E-2</v>
          </cell>
          <cell r="BC195">
            <v>180</v>
          </cell>
          <cell r="BD195">
            <v>11.350942802350126</v>
          </cell>
          <cell r="BE195">
            <v>559.77252175973069</v>
          </cell>
        </row>
        <row r="196">
          <cell r="AI196">
            <v>130</v>
          </cell>
          <cell r="AJ196">
            <v>30.328433030652974</v>
          </cell>
          <cell r="AK196">
            <v>0.50016016729864532</v>
          </cell>
          <cell r="AM196">
            <v>130</v>
          </cell>
          <cell r="AN196">
            <v>0.27052364348455665</v>
          </cell>
          <cell r="AO196">
            <v>7.7902272088254995E-2</v>
          </cell>
          <cell r="BC196">
            <v>181</v>
          </cell>
          <cell r="BD196">
            <v>11.319482606022827</v>
          </cell>
          <cell r="BE196">
            <v>561.32228813428105</v>
          </cell>
        </row>
        <row r="197">
          <cell r="AI197">
            <v>130.5</v>
          </cell>
          <cell r="AJ197">
            <v>30.828391995552877</v>
          </cell>
          <cell r="AK197">
            <v>0.50012793521642607</v>
          </cell>
          <cell r="AM197">
            <v>130.5</v>
          </cell>
          <cell r="AN197">
            <v>0.22192238685095653</v>
          </cell>
          <cell r="AO197">
            <v>6.3417875995634546E-2</v>
          </cell>
          <cell r="BC197">
            <v>182</v>
          </cell>
          <cell r="BD197">
            <v>11.28828188819336</v>
          </cell>
          <cell r="BE197">
            <v>562.86775442498242</v>
          </cell>
        </row>
        <row r="198">
          <cell r="AI198">
            <v>131</v>
          </cell>
          <cell r="AJ198">
            <v>31.328358914588037</v>
          </cell>
          <cell r="AK198">
            <v>0.50010201336255022</v>
          </cell>
          <cell r="AM198">
            <v>131</v>
          </cell>
          <cell r="AN198">
            <v>0.18167166199793872</v>
          </cell>
          <cell r="AO198">
            <v>5.1520040890583409E-2</v>
          </cell>
          <cell r="BC198">
            <v>183</v>
          </cell>
          <cell r="BD198">
            <v>11.257337099666344</v>
          </cell>
          <cell r="BE198">
            <v>564.40895595587267</v>
          </cell>
        </row>
        <row r="199">
          <cell r="AI199">
            <v>131.5</v>
          </cell>
          <cell r="AJ199">
            <v>31.82833229595542</v>
          </cell>
          <cell r="AK199">
            <v>0.50008120498614517</v>
          </cell>
          <cell r="AM199">
            <v>131.5</v>
          </cell>
          <cell r="AN199">
            <v>0.14841407629879372</v>
          </cell>
          <cell r="AO199">
            <v>4.1769106853501589E-2</v>
          </cell>
          <cell r="BC199">
            <v>184</v>
          </cell>
          <cell r="BD199">
            <v>11.226644758846771</v>
          </cell>
          <cell r="BE199">
            <v>565.94592756926045</v>
          </cell>
        </row>
        <row r="200">
          <cell r="AI200">
            <v>132</v>
          </cell>
          <cell r="AJ200">
            <v>32.328310916944787</v>
          </cell>
          <cell r="AK200">
            <v>0.50006453197212863</v>
          </cell>
          <cell r="AM200">
            <v>132</v>
          </cell>
          <cell r="AN200">
            <v>0.12099747315032795</v>
          </cell>
          <cell r="AO200">
            <v>3.3795590526377185E-2</v>
          </cell>
          <cell r="BC200">
            <v>185</v>
          </cell>
          <cell r="BD200">
            <v>11.196201450093483</v>
          </cell>
          <cell r="BE200">
            <v>567.47870363487357</v>
          </cell>
        </row>
        <row r="201">
          <cell r="AI201">
            <v>132.5</v>
          </cell>
          <cell r="AJ201">
            <v>32.828293777646408</v>
          </cell>
          <cell r="AK201">
            <v>0.50005119666371911</v>
          </cell>
          <cell r="AM201">
            <v>132.5</v>
          </cell>
          <cell r="AN201">
            <v>9.844691689831285E-2</v>
          </cell>
          <cell r="AO201">
            <v>2.7289901254830762E-2</v>
          </cell>
          <cell r="BC201">
            <v>186</v>
          </cell>
          <cell r="BD201">
            <v>11.166003822121404</v>
          </cell>
          <cell r="BE201">
            <v>569.00731805878763</v>
          </cell>
        </row>
        <row r="202">
          <cell r="AI202">
            <v>133</v>
          </cell>
          <cell r="AJ202">
            <v>33.328280062158811</v>
          </cell>
          <cell r="AK202">
            <v>0.50004054998373704</v>
          </cell>
          <cell r="AM202">
            <v>133</v>
          </cell>
          <cell r="AN202">
            <v>7.9939917557640378E-2</v>
          </cell>
          <cell r="AO202">
            <v>2.1993381882178184E-2</v>
          </cell>
          <cell r="BC202">
            <v>187</v>
          </cell>
          <cell r="BD202">
            <v>11.136048586450835</v>
          </cell>
          <cell r="BE202">
            <v>570.53180429213717</v>
          </cell>
        </row>
        <row r="203">
          <cell r="AI203">
            <v>133.5</v>
          </cell>
          <cell r="AJ203">
            <v>33.828269106175782</v>
          </cell>
          <cell r="AK203">
            <v>0.50003206489128615</v>
          </cell>
          <cell r="AM203">
            <v>133.5</v>
          </cell>
          <cell r="AN203">
            <v>6.4784634981532196E-2</v>
          </cell>
          <cell r="AO203">
            <v>1.7690539835138099E-2</v>
          </cell>
          <cell r="BC203">
            <v>188</v>
          </cell>
          <cell r="BD203">
            <v>11.106332515902176</v>
          </cell>
          <cell r="BE203">
            <v>572.05219533961724</v>
          </cell>
        </row>
        <row r="204">
          <cell r="AI204">
            <v>134</v>
          </cell>
          <cell r="AJ204">
            <v>34.328260369980171</v>
          </cell>
          <cell r="AK204">
            <v>0.5000253143410589</v>
          </cell>
          <cell r="AM204">
            <v>134</v>
          </cell>
          <cell r="AN204">
            <v>5.2400799062254935E-2</v>
          </cell>
          <cell r="AO204">
            <v>1.4202340281965585E-2</v>
          </cell>
          <cell r="BC204">
            <v>189</v>
          </cell>
          <cell r="BD204">
            <v>11.076852443134477</v>
          </cell>
          <cell r="BE204">
            <v>573.56852376778363</v>
          </cell>
        </row>
        <row r="205">
          <cell r="AI205">
            <v>134.5</v>
          </cell>
          <cell r="AJ205">
            <v>34.828253416004372</v>
          </cell>
          <cell r="AK205">
            <v>0.50001995303179569</v>
          </cell>
          <cell r="AM205">
            <v>134.5</v>
          </cell>
          <cell r="AN205">
            <v>4.2303086163992448E-2</v>
          </cell>
          <cell r="AO205">
            <v>1.138044080824919E-2</v>
          </cell>
          <cell r="BC205">
            <v>190</v>
          </cell>
          <cell r="BD205">
            <v>11.047605259226405</v>
          </cell>
          <cell r="BE205">
            <v>575.08082171315368</v>
          </cell>
        </row>
        <row r="206">
          <cell r="AI206">
            <v>135</v>
          </cell>
          <cell r="AJ206">
            <v>35.328247890236185</v>
          </cell>
          <cell r="AK206">
            <v>0.50001570233217763</v>
          </cell>
          <cell r="AM206">
            <v>135</v>
          </cell>
          <cell r="AN206">
            <v>3.4086700680007985E-2</v>
          </cell>
          <cell r="AO206">
            <v>9.1022556914150277E-3</v>
          </cell>
          <cell r="BC206">
            <v>191</v>
          </cell>
          <cell r="BD206">
            <v>11.018587912298072</v>
          </cell>
          <cell r="BE206">
            <v>576.58912089011665</v>
          </cell>
        </row>
        <row r="207">
          <cell r="AI207">
            <v>135.5</v>
          </cell>
          <cell r="AJ207">
            <v>35.82824350685182</v>
          </cell>
          <cell r="AK207">
            <v>0.50001233786315424</v>
          </cell>
          <cell r="AM207">
            <v>135.5</v>
          </cell>
          <cell r="AN207">
            <v>2.7414922987872379E-2</v>
          </cell>
          <cell r="AO207">
            <v>7.2667470145729093E-3</v>
          </cell>
          <cell r="BC207">
            <v>192</v>
          </cell>
          <cell r="BD207">
            <v>10.989797406172439</v>
          </cell>
          <cell r="BE207">
            <v>578.09345259865813</v>
          </cell>
        </row>
        <row r="208">
          <cell r="AI208">
            <v>136</v>
          </cell>
          <cell r="AJ208">
            <v>36.328240035549044</v>
          </cell>
          <cell r="AK208">
            <v>0.50000967929491935</v>
          </cell>
          <cell r="AM208">
            <v>136</v>
          </cell>
          <cell r="AN208">
            <v>2.2008399985286815E-2</v>
          </cell>
          <cell r="AO208">
            <v>5.7908491887468912E-3</v>
          </cell>
          <cell r="BC208">
            <v>193</v>
          </cell>
          <cell r="BD208">
            <v>10.961230799074873</v>
          </cell>
          <cell r="BE208">
            <v>579.59384773190254</v>
          </cell>
        </row>
        <row r="209">
          <cell r="AI209">
            <v>136.5</v>
          </cell>
          <cell r="AJ209">
            <v>36.828237291132353</v>
          </cell>
          <cell r="AK209">
            <v>0.50000758198430617</v>
          </cell>
          <cell r="AM209">
            <v>136.5</v>
          </cell>
          <cell r="AN209">
            <v>1.763597086558491E-2</v>
          </cell>
          <cell r="AO209">
            <v>4.6064426757823958E-3</v>
          </cell>
          <cell r="BC209">
            <v>194</v>
          </cell>
          <cell r="BD209">
            <v>10.932885202369654</v>
          </cell>
          <cell r="BE209">
            <v>581.09033678348135</v>
          </cell>
        </row>
        <row r="210">
          <cell r="AI210">
            <v>137</v>
          </cell>
          <cell r="AJ210">
            <v>37.328235124971584</v>
          </cell>
          <cell r="AK210">
            <v>0.5000059301374904</v>
          </cell>
          <cell r="AM210">
            <v>137</v>
          </cell>
          <cell r="AN210">
            <v>1.4106838060716619E-2</v>
          </cell>
          <cell r="AO210">
            <v>3.6578016176756472E-3</v>
          </cell>
          <cell r="BC210">
            <v>195</v>
          </cell>
          <cell r="BD210">
            <v>10.904757779332153</v>
          </cell>
          <cell r="BE210">
            <v>582.58294985472969</v>
          </cell>
        </row>
        <row r="211">
          <cell r="AI211">
            <v>137.5</v>
          </cell>
          <cell r="AJ211">
            <v>37.828233418013752</v>
          </cell>
          <cell r="AK211">
            <v>0.50000463123308236</v>
          </cell>
          <cell r="AM211">
            <v>137.5</v>
          </cell>
          <cell r="AN211">
            <v>1.1263910727811436E-2</v>
          </cell>
          <cell r="AO211">
            <v>2.8994485355556491E-3</v>
          </cell>
          <cell r="BC211">
            <v>196</v>
          </cell>
          <cell r="BD211">
            <v>10.876845743955489</v>
          </cell>
          <cell r="BE211">
            <v>584.07171666171769</v>
          </cell>
        </row>
        <row r="212">
          <cell r="AI212">
            <v>138</v>
          </cell>
          <cell r="AJ212">
            <v>38.328232075079924</v>
          </cell>
          <cell r="AK212">
            <v>0.50000361148426009</v>
          </cell>
          <cell r="AM212">
            <v>138</v>
          </cell>
          <cell r="AN212">
            <v>8.978165312364882E-3</v>
          </cell>
          <cell r="AO212">
            <v>2.2943571651706097E-3</v>
          </cell>
          <cell r="BC212">
            <v>197</v>
          </cell>
          <cell r="BD212">
            <v>10.849146359790572</v>
          </cell>
          <cell r="BE212">
            <v>585.5566665421195</v>
          </cell>
        </row>
        <row r="213">
          <cell r="AI213">
            <v>138.5</v>
          </cell>
          <cell r="AJ213">
            <v>38.828231020220926</v>
          </cell>
          <cell r="AK213">
            <v>0.50000281215440623</v>
          </cell>
          <cell r="AM213">
            <v>138.5</v>
          </cell>
          <cell r="AN213">
            <v>7.1438842371363631E-3</v>
          </cell>
          <cell r="AO213">
            <v>1.8124517868027459E-3</v>
          </cell>
          <cell r="BC213">
            <v>198</v>
          </cell>
          <cell r="BD213">
            <v>10.821656938818398</v>
          </cell>
          <cell r="BE213">
            <v>587.03782846192792</v>
          </cell>
        </row>
        <row r="214">
          <cell r="AI214">
            <v>139</v>
          </cell>
          <cell r="AJ214">
            <v>39.32823019294527</v>
          </cell>
          <cell r="AK214">
            <v>0.50000218657328332</v>
          </cell>
          <cell r="AM214">
            <v>139</v>
          </cell>
          <cell r="AN214">
            <v>5.6746493932326326E-3</v>
          </cell>
          <cell r="AO214">
            <v>1.4293580584372177E-3</v>
          </cell>
          <cell r="BC214">
            <v>199</v>
          </cell>
          <cell r="BD214">
            <v>10.794374840353546</v>
          </cell>
          <cell r="BE214">
            <v>588.5152310220135</v>
          </cell>
        </row>
        <row r="215">
          <cell r="AI215">
            <v>139.5</v>
          </cell>
          <cell r="AJ215">
            <v>39.82822954516142</v>
          </cell>
          <cell r="AK215">
            <v>0.50000169772505387</v>
          </cell>
          <cell r="AM215">
            <v>139.5</v>
          </cell>
          <cell r="AN215">
            <v>4.4999816849600506E-3</v>
          </cell>
          <cell r="AO215">
            <v>1.1253663682021342E-3</v>
          </cell>
          <cell r="BC215">
            <v>200</v>
          </cell>
          <cell r="BD215">
            <v>10.76729746997786</v>
          </cell>
          <cell r="BE215">
            <v>589.98890246453868</v>
          </cell>
        </row>
        <row r="216">
          <cell r="AI216">
            <v>140</v>
          </cell>
          <cell r="AJ216">
            <v>40.328229038705047</v>
          </cell>
          <cell r="AK216">
            <v>0.50000131630366695</v>
          </cell>
          <cell r="AM216">
            <v>140</v>
          </cell>
          <cell r="AN216">
            <v>3.5625313072541365E-3</v>
          </cell>
          <cell r="AO216">
            <v>8.8457410010051691E-4</v>
          </cell>
          <cell r="BC216">
            <v>201</v>
          </cell>
          <cell r="BD216">
            <v>10.740422278503376</v>
          </cell>
          <cell r="BE216">
            <v>591.45887067922524</v>
          </cell>
        </row>
        <row r="217">
          <cell r="AI217">
            <v>140.5</v>
          </cell>
          <cell r="AJ217">
            <v>40.828228643344119</v>
          </cell>
          <cell r="AK217">
            <v>0.5000010191476747</v>
          </cell>
          <cell r="AM217">
            <v>140.5</v>
          </cell>
          <cell r="AN217">
            <v>2.8157356721183694E-3</v>
          </cell>
          <cell r="AO217">
            <v>6.9417798344209082E-4</v>
          </cell>
          <cell r="BC217">
            <v>202</v>
          </cell>
          <cell r="BD217">
            <v>10.713746760963462</v>
          </cell>
          <cell r="BE217">
            <v>592.925163209483</v>
          </cell>
        </row>
        <row r="218">
          <cell r="AI218">
            <v>141</v>
          </cell>
          <cell r="AJ218">
            <v>41.328228335172199</v>
          </cell>
          <cell r="AK218">
            <v>0.50000078798370851</v>
          </cell>
          <cell r="AM218">
            <v>141</v>
          </cell>
          <cell r="AN218">
            <v>2.2218729484362073E-3</v>
          </cell>
          <cell r="AO218">
            <v>5.4389190763658136E-4</v>
          </cell>
          <cell r="BC218">
            <v>203</v>
          </cell>
          <cell r="BD218">
            <v>10.687268455631399</v>
          </cell>
          <cell r="BE218">
            <v>594.38780725840195</v>
          </cell>
        </row>
        <row r="219">
          <cell r="AI219">
            <v>141.5</v>
          </cell>
          <cell r="AJ219">
            <v>41.828228095317783</v>
          </cell>
          <cell r="AK219">
            <v>0.50000060841966842</v>
          </cell>
          <cell r="AM219">
            <v>141.5</v>
          </cell>
          <cell r="AN219">
            <v>1.7504490687993597E-3</v>
          </cell>
          <cell r="AO219">
            <v>4.2546927217588186E-4</v>
          </cell>
          <cell r="BC219">
            <v>204</v>
          </cell>
          <cell r="BD219">
            <v>10.660984943065387</v>
          </cell>
          <cell r="BE219">
            <v>595.84682969461176</v>
          </cell>
        </row>
        <row r="220">
          <cell r="AI220">
            <v>142</v>
          </cell>
          <cell r="AJ220">
            <v>42.328227908909554</v>
          </cell>
          <cell r="AK220">
            <v>0.50000046913930873</v>
          </cell>
          <cell r="AM220">
            <v>142</v>
          </cell>
          <cell r="AN220">
            <v>1.3768648410852633E-3</v>
          </cell>
          <cell r="AO220">
            <v>3.3231215168691479E-4</v>
          </cell>
          <cell r="BC220">
            <v>205</v>
          </cell>
          <cell r="BD220">
            <v>10.634893845179258</v>
          </cell>
          <cell r="BE220">
            <v>597.30225705801149</v>
          </cell>
        </row>
        <row r="221">
          <cell r="AI221">
            <v>142.5</v>
          </cell>
          <cell r="AJ221">
            <v>42.828227764248098</v>
          </cell>
          <cell r="AK221">
            <v>0.50000036125976521</v>
          </cell>
          <cell r="AM221">
            <v>142.5</v>
          </cell>
          <cell r="AN221">
            <v>1.0813175500522987E-3</v>
          </cell>
          <cell r="AO221">
            <v>2.5915233373573101E-4</v>
          </cell>
          <cell r="BC221">
            <v>206</v>
          </cell>
          <cell r="BD221">
            <v>10.60899282433798</v>
          </cell>
          <cell r="BE221">
            <v>598.75411556537472</v>
          </cell>
        </row>
        <row r="222">
          <cell r="AI222">
            <v>143</v>
          </cell>
          <cell r="AJ222">
            <v>43.328227652144804</v>
          </cell>
          <cell r="AK222">
            <v>0.50000027781976542</v>
          </cell>
          <cell r="AM222">
            <v>143</v>
          </cell>
          <cell r="AN222">
            <v>8.4789822323875651E-4</v>
          </cell>
          <cell r="AO222">
            <v>2.0179167782101562E-4</v>
          </cell>
          <cell r="BC222">
            <v>207</v>
          </cell>
          <cell r="BD222">
            <v>10.583279582477267</v>
          </cell>
          <cell r="BE222">
            <v>600.20243111583227</v>
          </cell>
        </row>
        <row r="223">
          <cell r="AI223">
            <v>143.5</v>
          </cell>
          <cell r="AJ223">
            <v>43.828227565394897</v>
          </cell>
          <cell r="AK223">
            <v>0.50000021337268663</v>
          </cell>
          <cell r="AM223">
            <v>143.5</v>
          </cell>
          <cell r="AN223">
            <v>6.6385164875635118E-4</v>
          </cell>
          <cell r="AO223">
            <v>1.5689129117091346E-4</v>
          </cell>
          <cell r="BC223">
            <v>208</v>
          </cell>
          <cell r="BD223">
            <v>10.55775186024646</v>
          </cell>
          <cell r="BE223">
            <v>601.64722929623485</v>
          </cell>
        </row>
        <row r="224">
          <cell r="AI224">
            <v>144</v>
          </cell>
          <cell r="AJ224">
            <v>44.328227498358288</v>
          </cell>
          <cell r="AK224">
            <v>0.50000016366402633</v>
          </cell>
          <cell r="AM224">
            <v>144</v>
          </cell>
          <cell r="AN224">
            <v>5.1897135422145394E-4</v>
          </cell>
          <cell r="AO224">
            <v>1.2180076150387777E-4</v>
          </cell>
          <cell r="BC224">
            <v>209</v>
          </cell>
          <cell r="BD224">
            <v>10.532407436174012</v>
          </cell>
          <cell r="BE224">
            <v>603.08853538640062</v>
          </cell>
        </row>
        <row r="225">
          <cell r="AI225">
            <v>144.5</v>
          </cell>
          <cell r="AJ225">
            <v>44.828227446626897</v>
          </cell>
          <cell r="AK225">
            <v>0.50000012537554994</v>
          </cell>
          <cell r="AM225">
            <v>144.5</v>
          </cell>
          <cell r="AN225">
            <v>4.0510616870000743E-4</v>
          </cell>
          <cell r="AO225">
            <v>9.4420166792704574E-5</v>
          </cell>
          <cell r="BC225">
            <v>210</v>
          </cell>
          <cell r="BD225">
            <v>10.507244125854857</v>
          </cell>
          <cell r="BE225">
            <v>604.52637436425039</v>
          </cell>
        </row>
        <row r="226">
          <cell r="AI226">
            <v>145</v>
          </cell>
          <cell r="AJ226">
            <v>45.328227406760831</v>
          </cell>
          <cell r="AK226">
            <v>0.50000009592321248</v>
          </cell>
          <cell r="AM226">
            <v>145</v>
          </cell>
          <cell r="AN226">
            <v>3.1575877246294476E-4</v>
          </cell>
          <cell r="AO226">
            <v>7.3088831993008222E-5</v>
          </cell>
          <cell r="BC226">
            <v>211</v>
          </cell>
          <cell r="BD226">
            <v>10.482259781158973</v>
          </cell>
          <cell r="BE226">
            <v>605.96077091083191</v>
          </cell>
        </row>
        <row r="227">
          <cell r="AI227">
            <v>145.5</v>
          </cell>
          <cell r="AJ227">
            <v>45.828227376080108</v>
          </cell>
          <cell r="AK227">
            <v>0.50000007329799701</v>
          </cell>
          <cell r="AM227">
            <v>145.5</v>
          </cell>
          <cell r="AN227">
            <v>2.4575986721471005E-4</v>
          </cell>
          <cell r="AO227">
            <v>5.6495854029983384E-5</v>
          </cell>
          <cell r="BC227">
            <v>212</v>
          </cell>
          <cell r="BD227">
            <v>10.457452289460495</v>
          </cell>
          <cell r="BE227">
            <v>607.391749415238</v>
          </cell>
        </row>
        <row r="228">
          <cell r="AI228">
            <v>146</v>
          </cell>
          <cell r="AJ228">
            <v>46.328227352499823</v>
          </cell>
          <cell r="AK228">
            <v>0.5000000559402622</v>
          </cell>
          <cell r="AM228">
            <v>146</v>
          </cell>
          <cell r="AN228">
            <v>1.9100434145632273E-4</v>
          </cell>
          <cell r="AO228">
            <v>4.3608297136146742E-5</v>
          </cell>
          <cell r="BC228">
            <v>213</v>
          </cell>
          <cell r="BD228">
            <v>10.432819572886791</v>
          </cell>
          <cell r="BE228">
            <v>608.81933397941896</v>
          </cell>
        </row>
        <row r="229">
          <cell r="AI229">
            <v>146.5</v>
          </cell>
          <cell r="AJ229">
            <v>46.828227334400651</v>
          </cell>
          <cell r="AK229">
            <v>0.50000004264092013</v>
          </cell>
          <cell r="AM229">
            <v>146.5</v>
          </cell>
          <cell r="AN229">
            <v>1.4823812504488067E-4</v>
          </cell>
          <cell r="AO229">
            <v>3.3613695762796814E-5</v>
          </cell>
          <cell r="BC229">
            <v>214</v>
          </cell>
          <cell r="BD229">
            <v>10.408359587586821</v>
          </cell>
          <cell r="BE229">
            <v>610.24354842289665</v>
          </cell>
        </row>
        <row r="230">
          <cell r="AI230">
            <v>147</v>
          </cell>
          <cell r="AJ230">
            <v>47.32822732052658</v>
          </cell>
          <cell r="AK230">
            <v>0.50000003246418601</v>
          </cell>
          <cell r="AM230">
            <v>147</v>
          </cell>
          <cell r="AN230">
            <v>1.1488638101484164E-4</v>
          </cell>
          <cell r="AO230">
            <v>2.5874113607242171E-5</v>
          </cell>
          <cell r="BC230">
            <v>215</v>
          </cell>
          <cell r="BD230">
            <v>10.384070323018253</v>
          </cell>
          <cell r="BE230">
            <v>611.66441628737482</v>
          </cell>
        </row>
        <row r="231">
          <cell r="AI231">
            <v>147.5</v>
          </cell>
          <cell r="AJ231">
            <v>47.828227309905031</v>
          </cell>
          <cell r="AK231">
            <v>0.50000002468678417</v>
          </cell>
          <cell r="AM231">
            <v>147.5</v>
          </cell>
          <cell r="AN231">
            <v>8.8915322529794849E-5</v>
          </cell>
          <cell r="AO231">
            <v>1.9889513878157693E-5</v>
          </cell>
          <cell r="BC231">
            <v>216</v>
          </cell>
          <cell r="BD231">
            <v>10.359949801252757</v>
          </cell>
          <cell r="BE231">
            <v>613.08196084125734</v>
          </cell>
        </row>
        <row r="232">
          <cell r="AI232">
            <v>148</v>
          </cell>
          <cell r="AJ232">
            <v>48.328227301783812</v>
          </cell>
          <cell r="AK232">
            <v>0.50000001875048383</v>
          </cell>
          <cell r="AM232">
            <v>148</v>
          </cell>
          <cell r="AN232">
            <v>6.8721313856540537E-5</v>
          </cell>
          <cell r="AO232">
            <v>1.5268614291232834E-5</v>
          </cell>
          <cell r="BC232">
            <v>217</v>
          </cell>
          <cell r="BD232">
            <v>10.335996076298908</v>
          </cell>
          <cell r="BE232">
            <v>614.49620508407031</v>
          </cell>
        </row>
        <row r="233">
          <cell r="AI233">
            <v>148.5</v>
          </cell>
          <cell r="AJ233">
            <v>48.828227295582138</v>
          </cell>
          <cell r="AK233">
            <v>0.50000001422506557</v>
          </cell>
          <cell r="AM233">
            <v>148.5</v>
          </cell>
          <cell r="AN233">
            <v>5.3042056466513768E-5</v>
          </cell>
          <cell r="AO233">
            <v>1.1705744680793735E-5</v>
          </cell>
          <cell r="BC233">
            <v>218</v>
          </cell>
          <cell r="BD233">
            <v>10.312207233442207</v>
          </cell>
          <cell r="BE233">
            <v>615.90717175079294</v>
          </cell>
        </row>
        <row r="234">
          <cell r="AI234">
            <v>149</v>
          </cell>
          <cell r="AJ234">
            <v>49.328227290852212</v>
          </cell>
          <cell r="AK234">
            <v>0.50000001077938805</v>
          </cell>
          <cell r="AM234">
            <v>149</v>
          </cell>
          <cell r="AN234">
            <v>4.0885609695497057E-5</v>
          </cell>
          <cell r="AO234">
            <v>8.9625077181847231E-6</v>
          </cell>
          <cell r="BC234">
            <v>219</v>
          </cell>
          <cell r="BD234">
            <v>10.288581388601688</v>
          </cell>
          <cell r="BE234">
            <v>617.31488331609955</v>
          </cell>
        </row>
        <row r="235">
          <cell r="AI235">
            <v>149.5</v>
          </cell>
          <cell r="AJ235">
            <v>49.828227287249192</v>
          </cell>
          <cell r="AK235">
            <v>0.50000000815907697</v>
          </cell>
          <cell r="AM235">
            <v>149.5</v>
          </cell>
          <cell r="AN235">
            <v>3.1473780138707786E-5</v>
          </cell>
          <cell r="AO235">
            <v>6.8532744231068796E-6</v>
          </cell>
          <cell r="BC235">
            <v>220</v>
          </cell>
          <cell r="BD235">
            <v>10.265116687702642</v>
          </cell>
          <cell r="BE235">
            <v>618.71936199851359</v>
          </cell>
        </row>
        <row r="236">
          <cell r="AI236">
            <v>150</v>
          </cell>
          <cell r="AJ236">
            <v>50.328227284507889</v>
          </cell>
          <cell r="AK236">
            <v>0.5000000061687615</v>
          </cell>
          <cell r="AM236">
            <v>150</v>
          </cell>
          <cell r="AN236">
            <v>2.4197061267777295E-5</v>
          </cell>
          <cell r="AO236">
            <v>5.2337347334747942E-6</v>
          </cell>
          <cell r="BC236">
            <v>221</v>
          </cell>
          <cell r="BD236">
            <v>10.241811306064928</v>
          </cell>
          <cell r="BE236">
            <v>620.12062976447737</v>
          </cell>
        </row>
        <row r="237">
          <cell r="AI237">
            <v>150.5</v>
          </cell>
          <cell r="AJ237">
            <v>50.828227282424749</v>
          </cell>
          <cell r="AK237">
            <v>0.50000000465877292</v>
          </cell>
          <cell r="AM237">
            <v>150.5</v>
          </cell>
          <cell r="AN237">
            <v>1.8578837050097825E-5</v>
          </cell>
          <cell r="AO237">
            <v>3.9918767773928647E-6</v>
          </cell>
          <cell r="BC237">
            <v>222</v>
          </cell>
          <cell r="BD237">
            <v>10.218663447806525</v>
          </cell>
          <cell r="BE237">
            <v>621.51870833234022</v>
          </cell>
        </row>
        <row r="238">
          <cell r="AI238">
            <v>151</v>
          </cell>
          <cell r="AJ238">
            <v>51.32822728084362</v>
          </cell>
          <cell r="AK238">
            <v>0.50000000351457174</v>
          </cell>
          <cell r="AM238">
            <v>151</v>
          </cell>
          <cell r="AN238">
            <v>1.424699975746264E-5</v>
          </cell>
          <cell r="AO238">
            <v>3.0408928915245609E-6</v>
          </cell>
          <cell r="BC238">
            <v>223</v>
          </cell>
          <cell r="BD238">
            <v>10.195671345261735</v>
          </cell>
          <cell r="BE238">
            <v>622.91361917626296</v>
          </cell>
        </row>
        <row r="239">
          <cell r="AI239">
            <v>151.5</v>
          </cell>
          <cell r="AJ239">
            <v>51.828227279644892</v>
          </cell>
          <cell r="AK239">
            <v>0.50000000264844857</v>
          </cell>
          <cell r="AM239">
            <v>151.5</v>
          </cell>
          <cell r="AN239">
            <v>1.0911488906438923E-5</v>
          </cell>
          <cell r="AO239">
            <v>2.3136110553287552E-6</v>
          </cell>
          <cell r="BC239">
            <v>224</v>
          </cell>
          <cell r="BD239">
            <v>10.172833258413744</v>
          </cell>
          <cell r="BE239">
            <v>624.30538353004704</v>
          </cell>
        </row>
        <row r="240">
          <cell r="AI240">
            <v>152</v>
          </cell>
          <cell r="AJ240">
            <v>52.328227278737174</v>
          </cell>
          <cell r="AK240">
            <v>0.50000000199366923</v>
          </cell>
          <cell r="AM240">
            <v>152</v>
          </cell>
          <cell r="AN240">
            <v>8.346549095283205E-6</v>
          </cell>
          <cell r="AO240">
            <v>1.7581315903614785E-6</v>
          </cell>
          <cell r="BC240">
            <v>225</v>
          </cell>
          <cell r="BD240">
            <v>10.150147474341036</v>
          </cell>
          <cell r="BE240">
            <v>625.69402239088402</v>
          </cell>
        </row>
        <row r="241">
          <cell r="AI241">
            <v>152.5</v>
          </cell>
          <cell r="AJ241">
            <v>52.828227278050576</v>
          </cell>
          <cell r="AK241">
            <v>0.50000000149915991</v>
          </cell>
          <cell r="AM241">
            <v>152.5</v>
          </cell>
          <cell r="AN241">
            <v>6.3767409295773724E-6</v>
          </cell>
          <cell r="AO241">
            <v>1.3344142982614658E-6</v>
          </cell>
          <cell r="BC241">
            <v>226</v>
          </cell>
          <cell r="BD241">
            <v>10.127612306677314</v>
          </cell>
          <cell r="BE241">
            <v>627.07955652303178</v>
          </cell>
        </row>
        <row r="242">
          <cell r="AI242">
            <v>153</v>
          </cell>
          <cell r="AJ242">
            <v>53.328227277531838</v>
          </cell>
          <cell r="AK242">
            <v>0.50000000112612497</v>
          </cell>
          <cell r="AM242">
            <v>153</v>
          </cell>
          <cell r="AN242">
            <v>4.8659309250260451E-6</v>
          </cell>
          <cell r="AO242">
            <v>1.0116136458253987E-6</v>
          </cell>
          <cell r="BC242">
            <v>227</v>
          </cell>
          <cell r="BD242">
            <v>10.105226095084506</v>
          </cell>
          <cell r="BE242">
            <v>628.46200646141824</v>
          </cell>
        </row>
        <row r="243">
          <cell r="AI243">
            <v>153.5</v>
          </cell>
          <cell r="AJ243">
            <v>53.828227277140343</v>
          </cell>
          <cell r="AK243">
            <v>0.50000000084503426</v>
          </cell>
          <cell r="AM243">
            <v>153.5</v>
          </cell>
          <cell r="AN243">
            <v>3.708641302756035E-6</v>
          </cell>
          <cell r="AO243">
            <v>7.6600159181512967E-7</v>
          </cell>
          <cell r="BC243">
            <v>228</v>
          </cell>
          <cell r="BD243">
            <v>10.08298720473851</v>
          </cell>
          <cell r="BE243">
            <v>629.84139251517058</v>
          </cell>
        </row>
        <row r="244">
          <cell r="AI244">
            <v>154</v>
          </cell>
          <cell r="AJ244">
            <v>54.328227276845226</v>
          </cell>
          <cell r="AK244">
            <v>0.50000000063346306</v>
          </cell>
          <cell r="AM244">
            <v>154</v>
          </cell>
          <cell r="AN244">
            <v>2.8232656492769441E-6</v>
          </cell>
          <cell r="AO244">
            <v>5.7935119018726309E-7</v>
          </cell>
          <cell r="BC244">
            <v>229</v>
          </cell>
          <cell r="BD244">
            <v>10.060894025827274</v>
          </cell>
          <cell r="BE244">
            <v>631.21773477107922</v>
          </cell>
        </row>
        <row r="245">
          <cell r="AI245">
            <v>154.5</v>
          </cell>
          <cell r="AJ245">
            <v>54.828227276622968</v>
          </cell>
          <cell r="AK245">
            <v>0.50000000047435833</v>
          </cell>
          <cell r="AM245">
            <v>154.5</v>
          </cell>
          <cell r="AN245">
            <v>2.1467570468562654E-6</v>
          </cell>
          <cell r="AO245">
            <v>4.3768083540671578E-7</v>
          </cell>
          <cell r="BC245">
            <v>230</v>
          </cell>
          <cell r="BD245">
            <v>10.038944973060957</v>
          </cell>
          <cell r="BE245">
            <v>632.59105309698987</v>
          </cell>
        </row>
        <row r="246">
          <cell r="AI246">
            <v>155</v>
          </cell>
          <cell r="AJ246">
            <v>55.328227276455806</v>
          </cell>
          <cell r="AK246">
            <v>0.50000000035487346</v>
          </cell>
          <cell r="AM246">
            <v>155</v>
          </cell>
          <cell r="AN246">
            <v>1.6304760668477698E-6</v>
          </cell>
          <cell r="AO246">
            <v>3.3028027160565301E-7</v>
          </cell>
          <cell r="BC246">
            <v>231</v>
          </cell>
          <cell r="BD246">
            <v>10.01713848519368</v>
          </cell>
          <cell r="BE246">
            <v>633.96136714513227</v>
          </cell>
        </row>
        <row r="247">
          <cell r="AI247">
            <v>155.5</v>
          </cell>
          <cell r="AJ247">
            <v>55.828227276330196</v>
          </cell>
          <cell r="AK247">
            <v>0.50000000026523139</v>
          </cell>
          <cell r="AM247">
            <v>155.5</v>
          </cell>
          <cell r="AN247">
            <v>1.236950721600864E-6</v>
          </cell>
          <cell r="AO247">
            <v>2.4895635260695012E-7</v>
          </cell>
          <cell r="BC247">
            <v>232</v>
          </cell>
          <cell r="BD247">
            <v>9.9954730245566896</v>
          </cell>
          <cell r="BE247">
            <v>635.32869635538202</v>
          </cell>
        </row>
        <row r="248">
          <cell r="AI248">
            <v>156</v>
          </cell>
          <cell r="AJ248">
            <v>56.328227276235879</v>
          </cell>
          <cell r="AK248">
            <v>0.50000000019804247</v>
          </cell>
          <cell r="AM248">
            <v>156</v>
          </cell>
          <cell r="AN248">
            <v>9.3735217420879781E-7</v>
          </cell>
          <cell r="AO248">
            <v>1.8744989238779924E-7</v>
          </cell>
          <cell r="BC248">
            <v>233</v>
          </cell>
          <cell r="BD248">
            <v>9.9739470766025331</v>
          </cell>
          <cell r="BE248">
            <v>636.69305995846105</v>
          </cell>
        </row>
        <row r="249">
          <cell r="AI249">
            <v>156.5</v>
          </cell>
          <cell r="AJ249">
            <v>56.82822727616518</v>
          </cell>
          <cell r="AK249">
            <v>0.50000000014773605</v>
          </cell>
          <cell r="AM249">
            <v>156.5</v>
          </cell>
          <cell r="AN249">
            <v>7.0953122950330532E-7</v>
          </cell>
          <cell r="AO249">
            <v>1.4098549474151015E-7</v>
          </cell>
          <cell r="BC249">
            <v>234</v>
          </cell>
          <cell r="BD249">
            <v>9.9525591494599492</v>
          </cell>
          <cell r="BE249">
            <v>638.05447697907437</v>
          </cell>
        </row>
        <row r="250">
          <cell r="AI250">
            <v>157</v>
          </cell>
          <cell r="AJ250">
            <v>57.328227276112202</v>
          </cell>
          <cell r="AK250">
            <v>0.5000000001101057</v>
          </cell>
          <cell r="AM250">
            <v>157</v>
          </cell>
          <cell r="AN250">
            <v>5.3649342706047799E-7</v>
          </cell>
          <cell r="AO250">
            <v>1.0592456807014453E-7</v>
          </cell>
          <cell r="BC250">
            <v>235</v>
          </cell>
          <cell r="BD250">
            <v>9.9313077734992063</v>
          </cell>
          <cell r="BE250">
            <v>639.41296623898791</v>
          </cell>
        </row>
        <row r="251">
          <cell r="AI251">
            <v>157.5</v>
          </cell>
          <cell r="AJ251">
            <v>57.828227276072568</v>
          </cell>
          <cell r="AK251">
            <v>0.50000000008193979</v>
          </cell>
          <cell r="AM251">
            <v>157.5</v>
          </cell>
          <cell r="AN251">
            <v>4.0521659475647295E-7</v>
          </cell>
          <cell r="AO251">
            <v>7.9498275413716362E-8</v>
          </cell>
          <cell r="BC251">
            <v>236</v>
          </cell>
          <cell r="BD251">
            <v>9.9101915009075547</v>
          </cell>
          <cell r="BE251">
            <v>640.76854636004816</v>
          </cell>
        </row>
        <row r="252">
          <cell r="AI252">
            <v>158</v>
          </cell>
          <cell r="AJ252">
            <v>58.328227276042938</v>
          </cell>
          <cell r="AK252">
            <v>0.50000000006093615</v>
          </cell>
          <cell r="AM252">
            <v>158</v>
          </cell>
          <cell r="AN252">
            <v>3.0573534986722071E-7</v>
          </cell>
          <cell r="AO252">
            <v>5.9602308765441187E-8</v>
          </cell>
          <cell r="BC252">
            <v>237</v>
          </cell>
          <cell r="BD252">
            <v>9.8892089052745753</v>
          </cell>
          <cell r="BE252">
            <v>642.1212357671418</v>
          </cell>
        </row>
        <row r="253">
          <cell r="AI253">
            <v>158.5</v>
          </cell>
          <cell r="AJ253">
            <v>58.828227276020812</v>
          </cell>
          <cell r="AK253">
            <v>0.5000000000453042</v>
          </cell>
          <cell r="AM253">
            <v>158.5</v>
          </cell>
          <cell r="AN253">
            <v>2.3043334444765817E-7</v>
          </cell>
          <cell r="AO253">
            <v>4.4639404365131958E-8</v>
          </cell>
          <cell r="BC253">
            <v>238</v>
          </cell>
          <cell r="BD253">
            <v>9.8683585811870973</v>
          </cell>
          <cell r="BE253">
            <v>643.47105269110193</v>
          </cell>
        </row>
        <row r="254">
          <cell r="AI254">
            <v>159</v>
          </cell>
          <cell r="AJ254">
            <v>59.328227276004299</v>
          </cell>
          <cell r="AK254">
            <v>0.50000000003362288</v>
          </cell>
          <cell r="AM254">
            <v>159</v>
          </cell>
          <cell r="AN254">
            <v>1.734969212782538E-7</v>
          </cell>
          <cell r="AO254">
            <v>3.3398666332588446E-8</v>
          </cell>
          <cell r="BC254">
            <v>239</v>
          </cell>
          <cell r="BD254">
            <v>9.8476391438334439</v>
          </cell>
          <cell r="BE254">
            <v>644.81801517155759</v>
          </cell>
        </row>
        <row r="255">
          <cell r="AI255">
            <v>159.5</v>
          </cell>
          <cell r="AJ255">
            <v>59.828227275991992</v>
          </cell>
          <cell r="AK255">
            <v>0.50000000002495426</v>
          </cell>
          <cell r="AM255">
            <v>159.5</v>
          </cell>
          <cell r="AN255">
            <v>1.3049398190307459E-7</v>
          </cell>
          <cell r="AO255">
            <v>2.4963226066107701E-8</v>
          </cell>
          <cell r="BC255">
            <v>240</v>
          </cell>
          <cell r="BD255">
            <v>9.8270492286167723</v>
          </cell>
          <cell r="BE255">
            <v>646.16214105973097</v>
          </cell>
        </row>
        <row r="256">
          <cell r="AI256">
            <v>160</v>
          </cell>
          <cell r="AJ256">
            <v>60.32822727598284</v>
          </cell>
          <cell r="AK256">
            <v>0.50000000001850253</v>
          </cell>
          <cell r="AM256">
            <v>160</v>
          </cell>
          <cell r="AN256">
            <v>9.8049834931304124E-8</v>
          </cell>
          <cell r="AO256">
            <v>1.8639682161419795E-8</v>
          </cell>
          <cell r="BC256">
            <v>241</v>
          </cell>
          <cell r="BD256">
            <v>9.8065874907772397</v>
          </cell>
          <cell r="BE256">
            <v>647.50344802118013</v>
          </cell>
        </row>
        <row r="257">
          <cell r="AI257">
            <v>160.5</v>
          </cell>
          <cell r="AJ257">
            <v>60.828227275976005</v>
          </cell>
          <cell r="AK257">
            <v>0.50000000001369926</v>
          </cell>
          <cell r="AM257">
            <v>160.5</v>
          </cell>
          <cell r="AN257">
            <v>7.3598043138688151E-8</v>
          </cell>
          <cell r="AO257">
            <v>1.3904257267493485E-8</v>
          </cell>
          <cell r="BC257">
            <v>242</v>
          </cell>
          <cell r="BD257">
            <v>9.7862526050227707</v>
          </cell>
          <cell r="BE257">
            <v>648.84195353849407</v>
          </cell>
        </row>
        <row r="258">
          <cell r="AI258">
            <v>161</v>
          </cell>
          <cell r="AJ258">
            <v>61.328227275970946</v>
          </cell>
          <cell r="AK258">
            <v>0.50000000001011813</v>
          </cell>
          <cell r="AM258">
            <v>161</v>
          </cell>
          <cell r="AN258">
            <v>5.5189182752396316E-8</v>
          </cell>
          <cell r="AO258">
            <v>1.0361766755204741E-8</v>
          </cell>
          <cell r="BC258">
            <v>243</v>
          </cell>
          <cell r="BD258">
            <v>9.7660432651681734</v>
          </cell>
          <cell r="BE258">
            <v>650.17767491393386</v>
          </cell>
        </row>
        <row r="259">
          <cell r="AI259">
            <v>161.5</v>
          </cell>
          <cell r="AJ259">
            <v>61.828227275967194</v>
          </cell>
          <cell r="AK259">
            <v>0.50000000000750333</v>
          </cell>
          <cell r="AM259">
            <v>161.5</v>
          </cell>
          <cell r="AN259">
            <v>4.1344254721657755E-8</v>
          </cell>
          <cell r="AO259">
            <v>7.7143922135577927E-9</v>
          </cell>
          <cell r="BC259">
            <v>244</v>
          </cell>
          <cell r="BD259">
            <v>9.7459581837824167</v>
          </cell>
          <cell r="BE259">
            <v>651.51062927202793</v>
          </cell>
        </row>
        <row r="260">
          <cell r="AI260">
            <v>162</v>
          </cell>
          <cell r="AJ260">
            <v>62.328227275964394</v>
          </cell>
          <cell r="AK260">
            <v>0.50000000000551381</v>
          </cell>
          <cell r="AM260">
            <v>162</v>
          </cell>
          <cell r="AN260">
            <v>3.0942473712199333E-8</v>
          </cell>
          <cell r="AO260">
            <v>5.7379479271212503E-9</v>
          </cell>
          <cell r="BC260">
            <v>245</v>
          </cell>
          <cell r="BD260">
            <v>9.7259960918438271</v>
          </cell>
          <cell r="BE260">
            <v>652.84083356211784</v>
          </cell>
        </row>
        <row r="261">
          <cell r="AI261">
            <v>162.5</v>
          </cell>
          <cell r="AJ261">
            <v>62.82822727596232</v>
          </cell>
          <cell r="AK261">
            <v>0.50000000000409273</v>
          </cell>
          <cell r="AM261">
            <v>162.5</v>
          </cell>
          <cell r="AN261">
            <v>2.3135486604462502E-8</v>
          </cell>
          <cell r="AO261">
            <v>4.2638656179900926E-9</v>
          </cell>
          <cell r="BC261">
            <v>246</v>
          </cell>
          <cell r="BD261">
            <v>9.7061557384029999</v>
          </cell>
          <cell r="BE261">
            <v>654.16830456085779</v>
          </cell>
        </row>
        <row r="262">
          <cell r="AI262">
            <v>163</v>
          </cell>
          <cell r="AJ262">
            <v>63.328227275960785</v>
          </cell>
          <cell r="AK262">
            <v>0.5000000000030127</v>
          </cell>
          <cell r="AM262">
            <v>163</v>
          </cell>
          <cell r="AN262">
            <v>1.7281881188798513E-8</v>
          </cell>
          <cell r="AO262">
            <v>3.1655370965719234E-9</v>
          </cell>
          <cell r="BC262">
            <v>247</v>
          </cell>
          <cell r="BD262">
            <v>9.6864358902532324</v>
          </cell>
          <cell r="BE262">
            <v>655.4930588746688</v>
          </cell>
        </row>
        <row r="263">
          <cell r="AI263">
            <v>163.5</v>
          </cell>
          <cell r="AJ263">
            <v>63.828227275959662</v>
          </cell>
          <cell r="AK263">
            <v>0.50000000000221689</v>
          </cell>
          <cell r="AM263">
            <v>163.5</v>
          </cell>
          <cell r="AN263">
            <v>1.2897250163557178E-8</v>
          </cell>
          <cell r="AO263">
            <v>2.3479736072588333E-9</v>
          </cell>
          <cell r="BC263">
            <v>248</v>
          </cell>
          <cell r="BD263">
            <v>9.666835331608258</v>
          </cell>
          <cell r="BE263">
            <v>656.81511294214795</v>
          </cell>
        </row>
        <row r="264">
          <cell r="AI264">
            <v>164</v>
          </cell>
          <cell r="AJ264">
            <v>64.328227275958795</v>
          </cell>
          <cell r="AK264">
            <v>0.50000000000162004</v>
          </cell>
          <cell r="AM264">
            <v>164</v>
          </cell>
          <cell r="AN264">
            <v>9.6161641253303855E-9</v>
          </cell>
          <cell r="AO264">
            <v>1.7399860726480227E-9</v>
          </cell>
          <cell r="BC264">
            <v>249</v>
          </cell>
          <cell r="BD264">
            <v>9.6473528637871162</v>
          </cell>
          <cell r="BE264">
            <v>658.13448303643406</v>
          </cell>
        </row>
        <row r="265">
          <cell r="AI265">
            <v>164.5</v>
          </cell>
          <cell r="AJ265">
            <v>64.828227275958199</v>
          </cell>
          <cell r="AK265">
            <v>0.50000000000119371</v>
          </cell>
          <cell r="AM265">
            <v>164.5</v>
          </cell>
          <cell r="AN265">
            <v>7.1632496659579439E-9</v>
          </cell>
          <cell r="AO265">
            <v>1.2882788730454693E-9</v>
          </cell>
          <cell r="BC265">
            <v>250</v>
          </cell>
          <cell r="BD265">
            <v>9.6279873049059681</v>
          </cell>
          <cell r="BE265">
            <v>659.45118526752992</v>
          </cell>
        </row>
        <row r="266">
          <cell r="AI266">
            <v>165</v>
          </cell>
          <cell r="AJ266">
            <v>65.32822727595773</v>
          </cell>
          <cell r="AK266">
            <v>0.50000000000090949</v>
          </cell>
          <cell r="AM266">
            <v>165</v>
          </cell>
          <cell r="AN266">
            <v>5.3312195940096792E-9</v>
          </cell>
          <cell r="AO266">
            <v>9.5299425861697365E-10</v>
          </cell>
          <cell r="BC266">
            <v>251</v>
          </cell>
          <cell r="BD266">
            <v>9.6087374895766544</v>
          </cell>
          <cell r="BE266">
            <v>660.76523558458439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topics/research/seasonal-adjustment.html" TargetMode="External"/><Relationship Id="rId2" Type="http://schemas.openxmlformats.org/officeDocument/2006/relationships/hyperlink" Target="https://www.statistics.gov.hk/wsc/CPS008-P3-S.pdf" TargetMode="External"/><Relationship Id="rId1" Type="http://schemas.openxmlformats.org/officeDocument/2006/relationships/hyperlink" Target="https://www.abs.gov.au/websitedbs/d3310114.nsf/4a256353001af3ed4b2562bb00121564/c890aa8e65957397ca256ce10018c9d8!OpenDocument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D5FB-CE82-4CB8-B1C6-7C4FCFB5F614}">
  <dimension ref="A2:BH267"/>
  <sheetViews>
    <sheetView tabSelected="1" zoomScale="88" zoomScaleNormal="88" workbookViewId="0">
      <selection activeCell="I6" sqref="I6"/>
    </sheetView>
  </sheetViews>
  <sheetFormatPr defaultRowHeight="14.4" x14ac:dyDescent="0.3"/>
  <cols>
    <col min="1" max="1" width="14.21875" bestFit="1" customWidth="1"/>
    <col min="2" max="2" width="12.5546875" bestFit="1" customWidth="1"/>
    <col min="3" max="5" width="12.5546875" customWidth="1"/>
    <col min="6" max="6" width="8.88671875" bestFit="1" customWidth="1"/>
    <col min="7" max="7" width="13.6640625" bestFit="1" customWidth="1"/>
    <col min="8" max="8" width="20.44140625" bestFit="1" customWidth="1"/>
    <col min="9" max="9" width="19.77734375" bestFit="1" customWidth="1"/>
    <col min="11" max="11" width="14.33203125" bestFit="1" customWidth="1"/>
    <col min="12" max="12" width="20.33203125" bestFit="1" customWidth="1"/>
    <col min="13" max="13" width="12.88671875" bestFit="1" customWidth="1"/>
    <col min="14" max="14" width="17.88671875" bestFit="1" customWidth="1"/>
    <col min="15" max="15" width="14.109375" bestFit="1" customWidth="1"/>
    <col min="17" max="17" width="18.88671875" bestFit="1" customWidth="1"/>
    <col min="18" max="18" width="15.109375" bestFit="1" customWidth="1"/>
    <col min="23" max="23" width="12.6640625" bestFit="1" customWidth="1"/>
    <col min="34" max="34" width="12.88671875" bestFit="1" customWidth="1"/>
    <col min="38" max="39" width="12.88671875" bestFit="1" customWidth="1"/>
    <col min="49" max="49" width="12" bestFit="1" customWidth="1"/>
    <col min="60" max="60" width="11.21875" bestFit="1" customWidth="1"/>
  </cols>
  <sheetData>
    <row r="2" spans="1:60" x14ac:dyDescent="0.3">
      <c r="B2" t="s">
        <v>7</v>
      </c>
      <c r="C2">
        <v>100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4" spans="1:60" x14ac:dyDescent="0.3">
      <c r="D4" t="s">
        <v>29</v>
      </c>
      <c r="E4">
        <v>0</v>
      </c>
      <c r="K4">
        <f>C2</f>
        <v>100</v>
      </c>
      <c r="L4" s="5">
        <f>E4*K4</f>
        <v>0</v>
      </c>
      <c r="M4">
        <f>1*E4*C2</f>
        <v>0</v>
      </c>
      <c r="N4">
        <v>0</v>
      </c>
    </row>
    <row r="5" spans="1:60" x14ac:dyDescent="0.3">
      <c r="D5" t="s">
        <v>30</v>
      </c>
      <c r="E5">
        <v>2000</v>
      </c>
      <c r="F5">
        <v>0.25</v>
      </c>
      <c r="G5" s="1">
        <f ca="1">TODAY()+30</f>
        <v>45716</v>
      </c>
      <c r="H5">
        <v>100</v>
      </c>
      <c r="I5" t="s">
        <v>31</v>
      </c>
      <c r="J5">
        <v>0.04</v>
      </c>
      <c r="K5">
        <f ca="1">C2*X5-H5*EXP(-J5*T5)*Y5</f>
        <v>3.0211408989744513</v>
      </c>
      <c r="L5" s="5">
        <f ca="1">E5*K5</f>
        <v>6042.2817979489027</v>
      </c>
      <c r="M5" s="6">
        <f ca="1">X5*E5*C2</f>
        <v>106512.02568237914</v>
      </c>
      <c r="N5" s="6">
        <f ca="1">((C2*F5*SQRT(T5))^-1)*Z5*E5</f>
        <v>110.95226610501216</v>
      </c>
      <c r="O5" s="6">
        <f ca="1">(E5*C2/100)*SQRT(T5)*Z5</f>
        <v>227.98410843495648</v>
      </c>
      <c r="P5" s="6">
        <f ca="1">E5*(1/T5)*(-(C2*F5)/(2*SQRT(T5))*Z5-J5*H5*EXP(-J5*T5)*Y5)/365</f>
        <v>-1289.7124304397835</v>
      </c>
      <c r="Q5" s="6">
        <f ca="1">(H5/100)*T5*EXP(-J5*T5)*Y5*E5</f>
        <v>82.577871685833088</v>
      </c>
      <c r="S5">
        <f>LN(C2/H5)</f>
        <v>0</v>
      </c>
      <c r="T5" s="7">
        <f ca="1">(G5-TODAY())/365</f>
        <v>8.2191780821917804E-2</v>
      </c>
      <c r="U5" s="8">
        <f>F5*F5/2</f>
        <v>3.125E-2</v>
      </c>
      <c r="V5">
        <f ca="1">(S5+T5*(J5+U5))/(F5*SQRT(T5))</f>
        <v>8.1706960519041916E-2</v>
      </c>
      <c r="W5">
        <f ca="1">V5-F5*SQRT(T5)</f>
        <v>1.0034188133917432E-2</v>
      </c>
      <c r="X5">
        <f ca="1">_xlfn.NORM.S.DIST(V5,TRUE)</f>
        <v>0.53256012841189571</v>
      </c>
      <c r="Y5">
        <f ca="1">_xlfn.NORM.S.DIST(W5,TRUE)</f>
        <v>0.50400299472246779</v>
      </c>
      <c r="Z5">
        <f ca="1">(1/(SQRT(2*PI())))*EXP(-0.5*V5*V5)</f>
        <v>0.3976128257079149</v>
      </c>
    </row>
    <row r="6" spans="1:60" x14ac:dyDescent="0.3">
      <c r="D6" t="s">
        <v>32</v>
      </c>
      <c r="E6">
        <v>2000</v>
      </c>
      <c r="F6">
        <v>0.25</v>
      </c>
      <c r="G6" s="1">
        <f ca="1">G5+10</f>
        <v>45726</v>
      </c>
      <c r="H6">
        <v>90</v>
      </c>
      <c r="I6" t="s">
        <v>31</v>
      </c>
      <c r="J6">
        <v>0.04</v>
      </c>
      <c r="K6">
        <f ca="1">C2*X6-H6*EXP(-J6*T6)*Y6</f>
        <v>10.730830578968863</v>
      </c>
      <c r="L6" s="5">
        <f ca="1">E6*K6</f>
        <v>21461.661157937728</v>
      </c>
      <c r="M6" s="6">
        <f ca="1">X6*E6*C2</f>
        <v>182850.72508817067</v>
      </c>
      <c r="N6" s="6">
        <f ca="1">((C2*F6*SQRT(T6))^-1)*Z6*E6</f>
        <v>37.851635366596923</v>
      </c>
      <c r="O6" s="6">
        <f ca="1">(E6*C2/100)*SQRT(T6)*Z6</f>
        <v>103.70311059341624</v>
      </c>
      <c r="P6" s="6">
        <f ca="1">E6*(1/T6)*(-((C2*F6)/(2*SQRT(T6)))*(1/(SQRT(2*PI())))*EXP(-0.5*V5*V5)-J6*H6*EXP(-J6*T6)*Y6)/365</f>
        <v>-912.07250966766753</v>
      </c>
      <c r="Q6" s="6">
        <f ca="1">(H6/100)*T6*EXP(-J6*T6)*Y6*E6</f>
        <v>176.86472759477581</v>
      </c>
      <c r="S6">
        <f>LN(C2/H6)</f>
        <v>0.10536051565782635</v>
      </c>
      <c r="T6" s="7">
        <f ca="1">(G6-TODAY())/365</f>
        <v>0.1095890410958904</v>
      </c>
      <c r="U6" s="8">
        <f>F6*F6/2</f>
        <v>3.125E-2</v>
      </c>
      <c r="V6">
        <f ca="1">(S6+T6*(J6+U6))/(F6*SQRT(T6))</f>
        <v>1.3674230257958164</v>
      </c>
      <c r="W6">
        <f ca="1">V6-F6*SQRT(T6)</f>
        <v>1.2846624369355797</v>
      </c>
      <c r="X6">
        <f ca="1">_xlfn.NORM.S.DIST(V6,TRUE)</f>
        <v>0.91425362544085331</v>
      </c>
      <c r="Y6">
        <f ca="1">_xlfn.NORM.S.DIST(W6,TRUE)</f>
        <v>0.90054486502043707</v>
      </c>
      <c r="Z6">
        <f ca="1">(1/(SQRT(2*PI())))*EXP(-0.5*V6*V6)</f>
        <v>0.15663118161312634</v>
      </c>
    </row>
    <row r="7" spans="1:60" x14ac:dyDescent="0.3">
      <c r="L7" s="9">
        <f ca="1">SUM(L4:L6)</f>
        <v>27503.942955886632</v>
      </c>
      <c r="M7" s="9">
        <f ca="1">SUM(M4:M6)</f>
        <v>289362.75077054981</v>
      </c>
      <c r="N7" s="9">
        <f ca="1">SUM(N4:N6)</f>
        <v>148.80390147160909</v>
      </c>
    </row>
    <row r="9" spans="1:60" x14ac:dyDescent="0.3">
      <c r="L9" s="23" t="s">
        <v>54</v>
      </c>
      <c r="M9" s="24">
        <f ca="1">M7/C2</f>
        <v>2893.6275077054979</v>
      </c>
    </row>
    <row r="11" spans="1:60" x14ac:dyDescent="0.3">
      <c r="A11" s="10" t="s">
        <v>33</v>
      </c>
      <c r="B11" s="11">
        <f>'Scenarios &amp; Pics'!K4</f>
        <v>100</v>
      </c>
      <c r="C11" s="11"/>
      <c r="D11" s="11"/>
      <c r="E11" s="11"/>
      <c r="G11" t="s">
        <v>34</v>
      </c>
      <c r="O11" s="12" t="s">
        <v>30</v>
      </c>
      <c r="P11" s="13"/>
      <c r="Q11" s="13"/>
      <c r="R11" s="13"/>
      <c r="S11" s="13"/>
      <c r="T11" s="13"/>
      <c r="U11" s="13"/>
      <c r="V11" s="13"/>
      <c r="W11" s="13"/>
      <c r="Y11" s="14" t="s">
        <v>32</v>
      </c>
      <c r="Z11" s="15"/>
      <c r="AA11" s="15"/>
      <c r="AB11" s="15"/>
      <c r="AC11" s="15"/>
      <c r="AD11" s="15"/>
      <c r="AE11" s="15"/>
      <c r="AF11" s="15"/>
      <c r="AG11" s="15"/>
    </row>
    <row r="12" spans="1:60" x14ac:dyDescent="0.3">
      <c r="A12" s="10" t="s">
        <v>35</v>
      </c>
      <c r="B12" s="11">
        <f ca="1">'Scenarios &amp; Pics'!L7</f>
        <v>27503.942955886632</v>
      </c>
      <c r="C12" s="11"/>
      <c r="D12" s="11"/>
      <c r="E12" s="11"/>
      <c r="G12" s="5">
        <f ca="1">'Scenarios &amp; Pics'!$E$4*'Scenarios &amp; Pics'!C2+'Scenarios &amp; Pics'!$E$5*'Scenarios &amp; Pics'!W14+'Scenarios &amp; Pics'!$E$6*'Scenarios &amp; Pics'!AG14</f>
        <v>27503.942955886632</v>
      </c>
    </row>
    <row r="13" spans="1:60" x14ac:dyDescent="0.3">
      <c r="O13" t="s">
        <v>21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 t="s">
        <v>28</v>
      </c>
      <c r="W13" t="s">
        <v>36</v>
      </c>
      <c r="Y13" t="s">
        <v>21</v>
      </c>
      <c r="Z13" t="s">
        <v>22</v>
      </c>
      <c r="AA13" t="s">
        <v>23</v>
      </c>
      <c r="AB13" t="s">
        <v>24</v>
      </c>
      <c r="AC13" t="s">
        <v>25</v>
      </c>
      <c r="AD13" t="s">
        <v>26</v>
      </c>
      <c r="AE13" t="s">
        <v>27</v>
      </c>
      <c r="AF13" t="s">
        <v>28</v>
      </c>
      <c r="AG13" t="s">
        <v>37</v>
      </c>
      <c r="AH13" t="s">
        <v>32</v>
      </c>
      <c r="AO13" t="s">
        <v>38</v>
      </c>
      <c r="AP13" t="s">
        <v>39</v>
      </c>
    </row>
    <row r="14" spans="1:60" x14ac:dyDescent="0.3">
      <c r="A14" s="16"/>
      <c r="F14" s="2"/>
      <c r="G14" s="2"/>
      <c r="O14" s="17">
        <f>LN('Scenarios &amp; Pics'!C2/'Scenarios &amp; Pics'!$H$5)</f>
        <v>0</v>
      </c>
      <c r="P14" s="18">
        <f ca="1">'Scenarios &amp; Pics'!$T$5</f>
        <v>8.2191780821917804E-2</v>
      </c>
      <c r="Q14" s="17">
        <f>'Scenarios &amp; Pics'!$F$5*'Scenarios &amp; Pics'!$F$5/2</f>
        <v>3.125E-2</v>
      </c>
      <c r="R14" s="17">
        <f ca="1">(O14+P14*('Scenarios &amp; Pics'!$J$5+$Q$14))/('Scenarios &amp; Pics'!$F$5*SQRT(P14))</f>
        <v>8.1706960519041916E-2</v>
      </c>
      <c r="S14" s="17">
        <f ca="1">R14-'Scenarios &amp; Pics'!$F$5*SQRT(P14)</f>
        <v>1.0034188133917432E-2</v>
      </c>
      <c r="T14" s="17">
        <f ca="1">_xlfn.NORM.S.DIST(R14,TRUE)</f>
        <v>0.53256012841189571</v>
      </c>
      <c r="U14" s="17">
        <f ca="1">_xlfn.NORM.S.DIST(S14,TRUE)</f>
        <v>0.50400299472246779</v>
      </c>
      <c r="V14" s="17">
        <f ca="1">(1/(SQRT(2*PI())))*EXP(-0.5*R14*R14)</f>
        <v>0.3976128257079149</v>
      </c>
      <c r="W14" s="17">
        <f ca="1">'Scenarios &amp; Pics'!C2*T14-'Scenarios &amp; Pics'!$H$5*EXP(-'Scenarios &amp; Pics'!$J$5*'Scenarios &amp; Pics'!P14)*'Scenarios &amp; Pics'!U14</f>
        <v>3.0211408989744513</v>
      </c>
      <c r="Y14" s="6">
        <f>LN('Scenarios &amp; Pics'!C2/'Scenarios &amp; Pics'!$H$6)</f>
        <v>0.10536051565782635</v>
      </c>
      <c r="Z14" s="19">
        <f ca="1">'Scenarios &amp; Pics'!$T$6</f>
        <v>0.1095890410958904</v>
      </c>
      <c r="AA14" s="6">
        <f>'Scenarios &amp; Pics'!$F$6*'Scenarios &amp; Pics'!$F$6/2</f>
        <v>3.125E-2</v>
      </c>
      <c r="AB14" s="6">
        <f ca="1">(Y14+Z14*('Scenarios &amp; Pics'!$J$6+$AA$14))/('Scenarios &amp; Pics'!$F$6*SQRT(Z14))</f>
        <v>1.3674230257958164</v>
      </c>
      <c r="AC14" s="6">
        <f ca="1">AB14-'Scenarios &amp; Pics'!$F$6*SQRT(Z14)</f>
        <v>1.2846624369355797</v>
      </c>
      <c r="AD14" s="6">
        <f ca="1">_xlfn.NORM.S.DIST(AB14,TRUE)</f>
        <v>0.91425362544085331</v>
      </c>
      <c r="AE14" s="6">
        <f ca="1">_xlfn.NORM.S.DIST(AC14,TRUE)</f>
        <v>0.90054486502043707</v>
      </c>
      <c r="AF14" s="6">
        <f ca="1">(1/(SQRT(2*PI())))*EXP(-0.5*AB14*AB14)</f>
        <v>0.15663118161312634</v>
      </c>
      <c r="AG14" s="6">
        <f ca="1">'Scenarios &amp; Pics'!C2*AD14-'Scenarios &amp; Pics'!$H$6*EXP(-'Scenarios &amp; Pics'!$J$6*'Scenarios &amp; Pics'!Z14)*'Scenarios &amp; Pics'!AE14</f>
        <v>10.730830578968863</v>
      </c>
      <c r="AH14">
        <f ca="1">AG14+'Scenarios &amp; Pics'!$H$5*EXP(-'Scenarios &amp; Pics'!$J$5*'Scenarios &amp; Pics'!$T$5)-'Scenarios &amp; Pics'!$C$2</f>
        <v>10.402603303012398</v>
      </c>
      <c r="AO14">
        <f ca="1">(E5*C2/100)*SQRT(T5)*Z5</f>
        <v>227.98410843495648</v>
      </c>
      <c r="AP14">
        <f ca="1">((C2*F5*SQRT(T5))^-1)*Z5*E5</f>
        <v>110.95226610501216</v>
      </c>
    </row>
    <row r="15" spans="1:60" x14ac:dyDescent="0.3">
      <c r="A15" s="16"/>
      <c r="F15" s="5"/>
      <c r="G15" s="2" t="s">
        <v>40</v>
      </c>
      <c r="H15" s="2" t="s">
        <v>41</v>
      </c>
      <c r="I15" s="2" t="s">
        <v>42</v>
      </c>
      <c r="J15" s="2"/>
      <c r="K15" s="20" t="s">
        <v>43</v>
      </c>
      <c r="L15" s="2" t="s">
        <v>44</v>
      </c>
      <c r="AJ15" t="s">
        <v>45</v>
      </c>
      <c r="AK15" t="s">
        <v>46</v>
      </c>
      <c r="AL15" t="s">
        <v>47</v>
      </c>
      <c r="AM15" t="s">
        <v>53</v>
      </c>
      <c r="AN15" t="s">
        <v>45</v>
      </c>
      <c r="AO15" t="s">
        <v>18</v>
      </c>
      <c r="AP15" t="s">
        <v>17</v>
      </c>
      <c r="AR15" t="s">
        <v>48</v>
      </c>
      <c r="AS15" t="s">
        <v>49</v>
      </c>
      <c r="AT15" t="s">
        <v>21</v>
      </c>
      <c r="AU15" t="s">
        <v>22</v>
      </c>
      <c r="AV15" t="s">
        <v>23</v>
      </c>
      <c r="AW15" t="s">
        <v>24</v>
      </c>
      <c r="AX15" t="s">
        <v>25</v>
      </c>
      <c r="AY15" t="s">
        <v>26</v>
      </c>
      <c r="AZ15" t="s">
        <v>27</v>
      </c>
      <c r="BA15" t="s">
        <v>28</v>
      </c>
      <c r="BB15" t="s">
        <v>36</v>
      </c>
      <c r="BC15" t="s">
        <v>16</v>
      </c>
      <c r="BD15" t="s">
        <v>50</v>
      </c>
      <c r="BE15" t="s">
        <v>17</v>
      </c>
      <c r="BF15" t="s">
        <v>18</v>
      </c>
      <c r="BG15" t="s">
        <v>52</v>
      </c>
      <c r="BH15" t="s">
        <v>51</v>
      </c>
    </row>
    <row r="16" spans="1:60" x14ac:dyDescent="0.3">
      <c r="A16" s="16"/>
      <c r="F16" s="5"/>
      <c r="G16" s="5">
        <f>0.4*'Scenarios &amp; Pics'!$C$2</f>
        <v>40</v>
      </c>
      <c r="H16" s="5">
        <f>'Scenarios &amp; Pics'!$F$5</f>
        <v>0.25</v>
      </c>
      <c r="I16" s="5">
        <f>'Scenarios &amp; Pics'!$F$6</f>
        <v>0.25</v>
      </c>
      <c r="O16" s="17">
        <f>LN(G16/'Scenarios &amp; Pics'!$H$5)</f>
        <v>-0.916290731874155</v>
      </c>
      <c r="P16" s="18">
        <f ca="1">'Scenarios &amp; Pics'!$T$5</f>
        <v>8.2191780821917804E-2</v>
      </c>
      <c r="Q16" s="17">
        <f>'Scenarios &amp; Pics'!$H16*'Scenarios &amp; Pics'!$H16/2</f>
        <v>3.125E-2</v>
      </c>
      <c r="R16" s="21">
        <f ca="1">(O16+P16*('Scenarios &amp; Pics'!$J$5+$Q16))/(H16*SQRT(P16))</f>
        <v>-12.702655934648231</v>
      </c>
      <c r="S16" s="21">
        <f ca="1">R16-H16*SQRT(P16)</f>
        <v>-12.774328707033355</v>
      </c>
      <c r="T16" s="17">
        <f t="shared" ref="T16:U31" ca="1" si="0">_xlfn.NORM.S.DIST(R16,TRUE)</f>
        <v>2.8578245763321689E-37</v>
      </c>
      <c r="U16" s="17">
        <f t="shared" ca="1" si="0"/>
        <v>1.1405361442367314E-37</v>
      </c>
      <c r="V16" s="17">
        <f ca="1">(1/(SQRT(2*PI())))*EXP(-0.5*R16*R16)</f>
        <v>3.6524234915598247E-36</v>
      </c>
      <c r="W16" s="17">
        <f ca="1">(G16*T16-'Scenarios &amp; Pics'!$H$5*EXP(-'Scenarios &amp; Pics'!$J$5*'Scenarios &amp; Pics'!P16)*'Scenarios &amp; Pics'!U16)*$E$5</f>
        <v>1.2674474027326781E-34</v>
      </c>
      <c r="Y16" s="6">
        <f>LN(G16/'Scenarios &amp; Pics'!$H$6)</f>
        <v>-0.81093021621632877</v>
      </c>
      <c r="Z16" s="19">
        <f ca="1">'Scenarios &amp; Pics'!$T$6</f>
        <v>0.1095890410958904</v>
      </c>
      <c r="AA16" s="6">
        <f>'Scenarios &amp; Pics'!$F$6*'Scenarios &amp; Pics'!$F$6/2</f>
        <v>3.125E-2</v>
      </c>
      <c r="AB16" s="22">
        <f ca="1">(Y16+Z16*('Scenarios &amp; Pics'!$J$6+$AA16))/(H16*SQRT(Z16))</f>
        <v>-9.7041600126182175</v>
      </c>
      <c r="AC16" s="22">
        <f t="shared" ref="AC16:AC79" ca="1" si="1">AB16-H17*SQRT(Z16)</f>
        <v>-9.7869206014784549</v>
      </c>
      <c r="AD16" s="6">
        <f t="shared" ref="AD16:AE31" ca="1" si="2">_xlfn.NORM.S.DIST(AB16,TRUE)</f>
        <v>1.4472529299642638E-22</v>
      </c>
      <c r="AE16" s="6">
        <f t="shared" ca="1" si="2"/>
        <v>6.4069513738616865E-23</v>
      </c>
      <c r="AF16" s="6">
        <f ca="1">(1/(SQRT(2*PI())))*EXP(-0.5*AB16*AB16)</f>
        <v>1.4190500153004952E-21</v>
      </c>
      <c r="AG16" s="6">
        <f ca="1">G16*AD16-'Scenarios &amp; Pics'!$H$6*EXP(-'Scenarios &amp; Pics'!$J$6*'Scenarios &amp; Pics'!Z16)*'Scenarios &amp; Pics'!AE16</f>
        <v>4.7976902837740915E-23</v>
      </c>
      <c r="AH16" s="9">
        <f ca="1">(AG16+'Scenarios &amp; Pics'!$H$5*EXP(-'Scenarios &amp; Pics'!$J$5*'Scenarios &amp; Pics'!$T$5)-G16)*$E$6</f>
        <v>119343.54544808707</v>
      </c>
      <c r="AJ16" s="9">
        <f t="shared" ref="AJ16:AJ79" si="3">G16</f>
        <v>40</v>
      </c>
      <c r="AK16">
        <f t="shared" ref="AK16:AK79" ca="1" si="4">W16</f>
        <v>1.2674474027326781E-34</v>
      </c>
      <c r="AL16" s="9">
        <f t="shared" ref="AL16:AL79" ca="1" si="5">AH16</f>
        <v>119343.54544808707</v>
      </c>
      <c r="AM16" s="9">
        <f ca="1">AK16+AL16+G16*$E$4</f>
        <v>119343.54544808707</v>
      </c>
      <c r="AN16" s="9">
        <f>G16</f>
        <v>40</v>
      </c>
      <c r="AO16" s="9">
        <f ca="1">($E$5*$G16/100)*SQRT(P16)*V16</f>
        <v>8.376938162068767E-34</v>
      </c>
      <c r="AP16" s="9">
        <f ca="1">((G16*$F$5*SQRT(P16))^-1)*V16*$E$5</f>
        <v>2.5479853576292499E-33</v>
      </c>
      <c r="AR16">
        <f>1/365</f>
        <v>2.7397260273972603E-3</v>
      </c>
      <c r="AS16">
        <f>$H$5*(EXP($J$5*AR16))</f>
        <v>100.01095950461942</v>
      </c>
      <c r="AT16">
        <f>LN($C$2/AS16)</f>
        <v>-1.0958904109588095E-4</v>
      </c>
      <c r="AU16">
        <f>AR16</f>
        <v>2.7397260273972603E-3</v>
      </c>
      <c r="AV16">
        <f>($F$5^2)/2</f>
        <v>3.125E-2</v>
      </c>
      <c r="AW16">
        <f>(AT16+AR16*($J$5+0.5*AV16))/($F$5*SQRT(AR16))</f>
        <v>3.2713995161895598E-3</v>
      </c>
      <c r="AX16">
        <f>AW16-F$5*SQRT(AR16)</f>
        <v>-9.8141985485657827E-3</v>
      </c>
      <c r="AY16" s="17">
        <f t="shared" ref="AY16:AZ31" si="6">_xlfn.NORM.S.DIST(AW16,TRUE)</f>
        <v>0.50130509725522199</v>
      </c>
      <c r="AZ16" s="17">
        <f>_xlfn.NORM.S.DIST(AX16,TRUE)</f>
        <v>0.4960847641024273</v>
      </c>
      <c r="BA16" s="17">
        <f>(1/(SQRT(2*PI())))*EXP(-0.5*AW16*AW16)</f>
        <v>0.39894014565607189</v>
      </c>
      <c r="BB16">
        <f>$C$2*AY16-AS16*EXP(-$J$5*AU16)*AZ16</f>
        <v>0.52203331527947228</v>
      </c>
      <c r="BC16">
        <f>$E$5*AY16</f>
        <v>1002.610194510444</v>
      </c>
      <c r="BD16">
        <f>1</f>
        <v>1</v>
      </c>
      <c r="BE16">
        <f>$E$5*BA16/($C$2*SQRT(AU16))</f>
        <v>152.43481562014901</v>
      </c>
      <c r="BF16">
        <f>($E$5*$C$2/100)*SQRT(AR16)*BA16</f>
        <v>41.762963183602466</v>
      </c>
      <c r="BG16" s="9">
        <f>G16</f>
        <v>40</v>
      </c>
      <c r="BH16" s="9">
        <f ca="1">((G16*$F$6*SQRT(Z16))^-1)*AF16*$E$6+AP16</f>
        <v>8.5732232868530084E-19</v>
      </c>
    </row>
    <row r="17" spans="1:60" x14ac:dyDescent="0.3">
      <c r="A17" s="16"/>
      <c r="F17" s="5"/>
      <c r="G17" s="5">
        <f>G16+0.5</f>
        <v>40.5</v>
      </c>
      <c r="H17" s="5">
        <f>'Scenarios &amp; Pics'!$F$5</f>
        <v>0.25</v>
      </c>
      <c r="I17" s="5">
        <f>'Scenarios &amp; Pics'!$F$6</f>
        <v>0.25</v>
      </c>
      <c r="K17" s="9">
        <f ca="1">'Scenarios &amp; Pics'!$E$4*'Scenarios &amp; Pics'!G17+'Scenarios &amp; Pics'!$E$5*W16+'Scenarios &amp; Pics'!$E$6*'Scenarios &amp; Pics'!AG16</f>
        <v>9.5953805675735319E-20</v>
      </c>
      <c r="L17" s="9">
        <f ca="1">K17-$G$12</f>
        <v>-27503.942955886632</v>
      </c>
      <c r="O17" s="17">
        <f>LN(G17/'Scenarios &amp; Pics'!$H$5)</f>
        <v>-0.90386821187559785</v>
      </c>
      <c r="P17" s="18">
        <f ca="1">'Scenarios &amp; Pics'!$T$5</f>
        <v>8.2191780821917804E-2</v>
      </c>
      <c r="Q17" s="17">
        <f>'Scenarios &amp; Pics'!$F$5*'Scenarios &amp; Pics'!$F$5/2</f>
        <v>3.125E-2</v>
      </c>
      <c r="R17" s="21">
        <f ca="1">(O17+P17*('Scenarios &amp; Pics'!$J$5+$Q17))/(I18*SQRT(P17))</f>
        <v>-12.529333212711283</v>
      </c>
      <c r="S17" s="21">
        <f t="shared" ref="S17:S80" ca="1" si="7">R17-I18*SQRT(P17)</f>
        <v>-12.601005985096407</v>
      </c>
      <c r="T17" s="17">
        <f t="shared" ca="1" si="0"/>
        <v>2.5797312075025646E-36</v>
      </c>
      <c r="U17" s="17">
        <f t="shared" ca="1" si="0"/>
        <v>1.0423425602707059E-36</v>
      </c>
      <c r="V17" s="17">
        <f t="shared" ref="V17:V80" ca="1" si="8">(1/(SQRT(2*PI())))*EXP(-0.5*R17*R17)</f>
        <v>3.2525663926831606E-35</v>
      </c>
      <c r="W17" s="17">
        <f ca="1">(G17*T17-'Scenarios &amp; Pics'!$H$5*EXP(-'Scenarios &amp; Pics'!$J$5*'Scenarios &amp; Pics'!P17)*'Scenarios &amp; Pics'!U17)*$E$5</f>
        <v>1.1739662719088652E-33</v>
      </c>
      <c r="Y17" s="6">
        <f>LN(G17/'Scenarios &amp; Pics'!$H$6)</f>
        <v>-0.79850769621777162</v>
      </c>
      <c r="Z17" s="19">
        <f ca="1">'Scenarios &amp; Pics'!$T$6</f>
        <v>0.1095890410958904</v>
      </c>
      <c r="AA17" s="6">
        <f>'Scenarios &amp; Pics'!$F$6*'Scenarios &amp; Pics'!$F$6/2</f>
        <v>3.125E-2</v>
      </c>
      <c r="AB17" s="22">
        <f ca="1">(Y17+Z17*('Scenarios &amp; Pics'!$J$6+$AA17))/(H18*SQRT(Z17))</f>
        <v>-9.5540581323677536</v>
      </c>
      <c r="AC17" s="22">
        <f t="shared" ca="1" si="1"/>
        <v>-9.636818721227991</v>
      </c>
      <c r="AD17" s="6">
        <f t="shared" ca="1" si="2"/>
        <v>6.2356560993026573E-22</v>
      </c>
      <c r="AE17" s="6">
        <f t="shared" ca="1" si="2"/>
        <v>2.7946658525674629E-22</v>
      </c>
      <c r="AF17" s="6">
        <f t="shared" ref="AF17:AF80" ca="1" si="9">(1/(SQRT(2*PI())))*EXP(-0.5*AB17*AB17)</f>
        <v>6.0214917121376469E-21</v>
      </c>
      <c r="AG17" s="6">
        <f ca="1">G18*AD17-'Scenarios &amp; Pics'!$H$6*EXP(-'Scenarios &amp; Pics'!$J$6*'Scenarios &amp; Pics'!Z17)*'Scenarios &amp; Pics'!AE17</f>
        <v>5.2421134162412987E-22</v>
      </c>
      <c r="AH17" s="9">
        <f ca="1">(AG17+'Scenarios &amp; Pics'!$H$5*EXP(-'Scenarios &amp; Pics'!$J$5*'Scenarios &amp; Pics'!$T$5)-G17)*$E$6</f>
        <v>118343.54544808707</v>
      </c>
      <c r="AJ17" s="9">
        <f t="shared" si="3"/>
        <v>40.5</v>
      </c>
      <c r="AK17">
        <f t="shared" ca="1" si="4"/>
        <v>1.1739662719088652E-33</v>
      </c>
      <c r="AL17" s="9">
        <f t="shared" ca="1" si="5"/>
        <v>118343.54544808707</v>
      </c>
      <c r="AM17" s="9">
        <f t="shared" ref="AM17:AM80" ca="1" si="10">AK17+AL17+G17*$E$4</f>
        <v>118343.54544808707</v>
      </c>
      <c r="AN17" s="9">
        <f t="shared" ref="AN17:AN80" si="11">G17</f>
        <v>40.5</v>
      </c>
      <c r="AO17" s="9">
        <f t="shared" ref="AO17:AO80" ca="1" si="12">($E$5*$G17/100)*SQRT(P17)*V17</f>
        <v>7.5531026036612536E-33</v>
      </c>
      <c r="AP17" s="9">
        <f t="shared" ref="AP17:AP80" ca="1" si="13">((G17*$F$5*SQRT(P17))^-1)*V17*$E$5</f>
        <v>2.2410262259504E-32</v>
      </c>
      <c r="AR17">
        <f>AR16+1/365</f>
        <v>5.4794520547945206E-3</v>
      </c>
      <c r="AS17">
        <f t="shared" ref="AS17:AS80" si="14">$H$5*(EXP($J$5*AR17))</f>
        <v>100.02192021034627</v>
      </c>
      <c r="AT17">
        <f t="shared" ref="AT17:AT80" si="15">LN($C$2/AS17)</f>
        <v>-2.1917808219184003E-4</v>
      </c>
      <c r="AU17">
        <f t="shared" ref="AU17:AU80" si="16">AR17</f>
        <v>5.4794520547945206E-3</v>
      </c>
      <c r="AV17">
        <f t="shared" ref="AV17:AV80" si="17">($F$5^2)/2</f>
        <v>3.125E-2</v>
      </c>
      <c r="AW17">
        <f t="shared" ref="AW17:AW80" si="18">(AT17+AR17*($J$5+0.5*AV17))/($F$5*SQRT(AR17))</f>
        <v>4.6264575637318351E-3</v>
      </c>
      <c r="AX17">
        <f t="shared" ref="AX17:AX80" si="19">AW17-F$5*SQRT(AR17)</f>
        <v>-1.3879372691208296E-2</v>
      </c>
      <c r="AY17" s="17">
        <f t="shared" si="6"/>
        <v>0.50184568294645326</v>
      </c>
      <c r="AZ17" s="17">
        <f t="shared" si="6"/>
        <v>0.49446310917692565</v>
      </c>
      <c r="BA17" s="17">
        <f t="shared" ref="BA17:BA80" si="20">(1/(SQRT(2*PI())))*EXP(-0.5*AW17*AW17)</f>
        <v>0.39893801092213416</v>
      </c>
      <c r="BB17">
        <f t="shared" ref="BB17:BB80" si="21">$C$2*AY17-AS17*EXP(-$J$5*AU17)*AZ17</f>
        <v>0.73825737695275251</v>
      </c>
      <c r="BC17">
        <f t="shared" ref="BC17:BC80" si="22">$E$5*AY17</f>
        <v>1003.6913658929066</v>
      </c>
      <c r="BD17">
        <f>BD16+1</f>
        <v>2</v>
      </c>
      <c r="BE17">
        <f t="shared" ref="BE17:BE80" si="23">$E$5*BA17/($C$2*SQRT(AU17))</f>
        <v>107.78711504057961</v>
      </c>
      <c r="BF17">
        <f t="shared" ref="BF17:BF80" si="24">($E$5*$C$2/100)*SQRT(AR17)*BA17</f>
        <v>59.061432898947736</v>
      </c>
      <c r="BG17" s="9">
        <f t="shared" ref="BG17:BG80" si="25">G17</f>
        <v>40.5</v>
      </c>
      <c r="BH17" s="9">
        <f t="shared" ref="BH17:BH80" ca="1" si="26">((G17*$F$6*SQRT(Z17))^-1)*AF17*$E$6+AP17</f>
        <v>3.5929857376483122E-18</v>
      </c>
    </row>
    <row r="18" spans="1:60" x14ac:dyDescent="0.3">
      <c r="A18" s="16"/>
      <c r="F18" s="5"/>
      <c r="G18" s="5">
        <f t="shared" ref="G18:G81" si="27">G17+0.5</f>
        <v>41</v>
      </c>
      <c r="H18" s="5">
        <f>'Scenarios &amp; Pics'!$F$5</f>
        <v>0.25</v>
      </c>
      <c r="I18" s="5">
        <f>'Scenarios &amp; Pics'!$F$6</f>
        <v>0.25</v>
      </c>
      <c r="K18" s="9">
        <f ca="1">'Scenarios &amp; Pics'!$E$4*'Scenarios &amp; Pics'!G18+'Scenarios &amp; Pics'!$E$5*W17+'Scenarios &amp; Pics'!$E$6*'Scenarios &amp; Pics'!AG17</f>
        <v>1.0484226832506077E-18</v>
      </c>
      <c r="L18" s="9">
        <f t="shared" ref="L18:L81" ca="1" si="28">K18-$G$12</f>
        <v>-27503.942955886632</v>
      </c>
      <c r="O18" s="17">
        <f>LN(G18/'Scenarios &amp; Pics'!$H$5)</f>
        <v>-0.89159811928378363</v>
      </c>
      <c r="P18" s="18">
        <f ca="1">'Scenarios &amp; Pics'!$T$5</f>
        <v>8.2191780821917804E-2</v>
      </c>
      <c r="Q18" s="17">
        <f>'Scenarios &amp; Pics'!$F$5*'Scenarios &amp; Pics'!$F$5/2</f>
        <v>3.125E-2</v>
      </c>
      <c r="R18" s="21">
        <f ca="1">(O18+P18*('Scenarios &amp; Pics'!$J$5+$Q18))/(I19*SQRT(P18))</f>
        <v>-12.358137203634328</v>
      </c>
      <c r="S18" s="21">
        <f t="shared" ca="1" si="7"/>
        <v>-12.429809976019452</v>
      </c>
      <c r="T18" s="17">
        <f t="shared" ca="1" si="0"/>
        <v>2.2012018717270815E-35</v>
      </c>
      <c r="U18" s="17">
        <f t="shared" ca="1" si="0"/>
        <v>9.0030933771696068E-36</v>
      </c>
      <c r="V18" s="17">
        <f t="shared" ca="1" si="8"/>
        <v>2.7378612685104351E-34</v>
      </c>
      <c r="W18" s="17">
        <f ca="1">(G18*T18-'Scenarios &amp; Pics'!$H$5*EXP(-'Scenarios &amp; Pics'!$J$5*'Scenarios &amp; Pics'!P18)*'Scenarios &amp; Pics'!U18)*$E$5</f>
        <v>1.0276981011025591E-32</v>
      </c>
      <c r="Y18" s="6">
        <f>LN(G18/'Scenarios &amp; Pics'!$H$6)</f>
        <v>-0.78623760362595729</v>
      </c>
      <c r="Z18" s="19">
        <f ca="1">'Scenarios &amp; Pics'!$T$6</f>
        <v>0.1095890410958904</v>
      </c>
      <c r="AA18" s="6">
        <f>'Scenarios &amp; Pics'!$F$6*'Scenarios &amp; Pics'!$F$6/2</f>
        <v>3.125E-2</v>
      </c>
      <c r="AB18" s="22">
        <f ca="1">(Y18+Z18*('Scenarios &amp; Pics'!$J$6+$AA18))/(H19*SQRT(Z18))</f>
        <v>-9.4057980394805991</v>
      </c>
      <c r="AC18" s="22">
        <f t="shared" ca="1" si="1"/>
        <v>-9.4885586283408365</v>
      </c>
      <c r="AD18" s="6">
        <f t="shared" ca="1" si="2"/>
        <v>2.5818423930529942E-21</v>
      </c>
      <c r="AE18" s="6">
        <f t="shared" ca="1" si="2"/>
        <v>1.1712539746766426E-21</v>
      </c>
      <c r="AF18" s="6">
        <f t="shared" ca="1" si="9"/>
        <v>2.4552901629935973E-20</v>
      </c>
      <c r="AG18" s="6">
        <f ca="1">G19*AD18-'Scenarios &amp; Pics'!$H$6*EXP(-'Scenarios &amp; Pics'!$J$6*'Scenarios &amp; Pics'!Z18)*'Scenarios &amp; Pics'!AE18</f>
        <v>2.1946740426009321E-21</v>
      </c>
      <c r="AH18" s="9">
        <f ca="1">(AG18+'Scenarios &amp; Pics'!$H$5*EXP(-'Scenarios &amp; Pics'!$J$5*'Scenarios &amp; Pics'!$T$5)-G18)*$E$6</f>
        <v>117343.54544808707</v>
      </c>
      <c r="AJ18" s="9">
        <f t="shared" si="3"/>
        <v>41</v>
      </c>
      <c r="AK18">
        <f t="shared" ca="1" si="4"/>
        <v>1.0276981011025591E-32</v>
      </c>
      <c r="AL18" s="9">
        <f t="shared" ca="1" si="5"/>
        <v>117343.54544808707</v>
      </c>
      <c r="AM18" s="9">
        <f t="shared" ca="1" si="10"/>
        <v>117343.54544808707</v>
      </c>
      <c r="AN18" s="9">
        <f t="shared" si="11"/>
        <v>41</v>
      </c>
      <c r="AO18" s="9">
        <f t="shared" ca="1" si="12"/>
        <v>6.4363475266558894E-32</v>
      </c>
      <c r="AP18" s="9">
        <f t="shared" ca="1" si="13"/>
        <v>1.8633883380760656E-31</v>
      </c>
      <c r="AR18">
        <f t="shared" ref="AR18:AR81" si="29">AR17+1/365</f>
        <v>8.2191780821917818E-3</v>
      </c>
      <c r="AS18">
        <f t="shared" si="14"/>
        <v>100.03288211731214</v>
      </c>
      <c r="AT18">
        <f t="shared" si="15"/>
        <v>-3.2876712328768095E-4</v>
      </c>
      <c r="AU18">
        <f t="shared" si="16"/>
        <v>8.2191780821917818E-3</v>
      </c>
      <c r="AV18">
        <f t="shared" si="17"/>
        <v>3.125E-2</v>
      </c>
      <c r="AW18">
        <f t="shared" si="18"/>
        <v>5.6662301738948824E-3</v>
      </c>
      <c r="AX18">
        <f t="shared" si="19"/>
        <v>-1.6998690521686347E-2</v>
      </c>
      <c r="AY18" s="17">
        <f t="shared" si="6"/>
        <v>0.50226048669092038</v>
      </c>
      <c r="AZ18" s="17">
        <f t="shared" si="6"/>
        <v>0.49321883021704049</v>
      </c>
      <c r="BA18" s="17">
        <f t="shared" si="20"/>
        <v>0.3989358761996194</v>
      </c>
      <c r="BB18">
        <f t="shared" si="21"/>
        <v>0.9041656473879911</v>
      </c>
      <c r="BC18">
        <f t="shared" si="22"/>
        <v>1004.5209733818408</v>
      </c>
      <c r="BD18">
        <f t="shared" ref="BD18:BD81" si="30">BD17+1</f>
        <v>3</v>
      </c>
      <c r="BE18">
        <f t="shared" si="23"/>
        <v>88.007339967749431</v>
      </c>
      <c r="BF18">
        <f t="shared" si="24"/>
        <v>72.334799973492679</v>
      </c>
      <c r="BG18" s="9">
        <f t="shared" si="25"/>
        <v>41</v>
      </c>
      <c r="BH18" s="9">
        <f t="shared" ca="1" si="26"/>
        <v>1.4471894594130015E-17</v>
      </c>
    </row>
    <row r="19" spans="1:60" x14ac:dyDescent="0.3">
      <c r="A19" s="16"/>
      <c r="F19" s="5"/>
      <c r="G19" s="5">
        <f t="shared" si="27"/>
        <v>41.5</v>
      </c>
      <c r="H19" s="5">
        <f>'Scenarios &amp; Pics'!$F$5</f>
        <v>0.25</v>
      </c>
      <c r="I19" s="5">
        <f>'Scenarios &amp; Pics'!$F$6</f>
        <v>0.25</v>
      </c>
      <c r="K19" s="9">
        <f ca="1">'Scenarios &amp; Pics'!$E$4*'Scenarios &amp; Pics'!G19+'Scenarios &amp; Pics'!$E$5*W18+'Scenarios &amp; Pics'!$E$6*'Scenarios &amp; Pics'!AG18</f>
        <v>4.3893480852224184E-18</v>
      </c>
      <c r="L19" s="9">
        <f t="shared" ca="1" si="28"/>
        <v>-27503.942955886632</v>
      </c>
      <c r="O19" s="17">
        <f>LN(G19/'Scenarios &amp; Pics'!$H$5)</f>
        <v>-0.87947675875143883</v>
      </c>
      <c r="P19" s="18">
        <f ca="1">'Scenarios &amp; Pics'!$T$5</f>
        <v>8.2191780821917804E-2</v>
      </c>
      <c r="Q19" s="17">
        <f>'Scenarios &amp; Pics'!$F$5*'Scenarios &amp; Pics'!$F$5/2</f>
        <v>3.125E-2</v>
      </c>
      <c r="R19" s="21">
        <f ca="1">(O19+P19*('Scenarios &amp; Pics'!$J$5+$Q19))/(I20*SQRT(P19))</f>
        <v>-12.189016348824747</v>
      </c>
      <c r="S19" s="21">
        <f t="shared" ca="1" si="7"/>
        <v>-12.260689121209872</v>
      </c>
      <c r="T19" s="17">
        <f t="shared" ca="1" si="0"/>
        <v>1.7784434843759923E-34</v>
      </c>
      <c r="U19" s="17">
        <f t="shared" ca="1" si="0"/>
        <v>7.3621175999275053E-35</v>
      </c>
      <c r="V19" s="17">
        <f t="shared" ca="1" si="8"/>
        <v>2.1821481022306473E-33</v>
      </c>
      <c r="W19" s="17">
        <f ca="1">(G19*T19-'Scenarios &amp; Pics'!$H$5*EXP(-'Scenarios &amp; Pics'!$J$5*'Scenarios &amp; Pics'!P19)*'Scenarios &amp; Pics'!U19)*$E$5</f>
        <v>8.5174676567631823E-32</v>
      </c>
      <c r="Y19" s="6">
        <f>LN(G19/'Scenarios &amp; Pics'!$H$6)</f>
        <v>-0.77411624309361238</v>
      </c>
      <c r="Z19" s="19">
        <f ca="1">'Scenarios &amp; Pics'!$T$6</f>
        <v>0.1095890410958904</v>
      </c>
      <c r="AA19" s="6">
        <f>'Scenarios &amp; Pics'!$F$6*'Scenarios &amp; Pics'!$F$6/2</f>
        <v>3.125E-2</v>
      </c>
      <c r="AB19" s="22">
        <f ca="1">(Y19+Z19*('Scenarios &amp; Pics'!$J$6+$AA19))/(H20*SQRT(Z19))</f>
        <v>-9.2593350829057606</v>
      </c>
      <c r="AC19" s="22">
        <f t="shared" ca="1" si="1"/>
        <v>-9.342095671765998</v>
      </c>
      <c r="AD19" s="6">
        <f t="shared" ca="1" si="2"/>
        <v>1.0285460530648129E-20</v>
      </c>
      <c r="AE19" s="6">
        <f t="shared" ca="1" si="2"/>
        <v>4.7222955283233478E-21</v>
      </c>
      <c r="AF19" s="6">
        <f t="shared" ca="1" si="9"/>
        <v>9.6322826970400842E-20</v>
      </c>
      <c r="AG19" s="6">
        <f ca="1">G20*AD19-'Scenarios &amp; Pics'!$H$6*EXP(-'Scenarios &amp; Pics'!$J$6*'Scenarios &amp; Pics'!Z19)*'Scenarios &amp; Pics'!AE19</f>
        <v>8.8417099364811509E-21</v>
      </c>
      <c r="AH19" s="9">
        <f ca="1">(AG19+'Scenarios &amp; Pics'!$H$5*EXP(-'Scenarios &amp; Pics'!$J$5*'Scenarios &amp; Pics'!$T$5)-G19)*$E$6</f>
        <v>116343.54544808707</v>
      </c>
      <c r="AJ19" s="9">
        <f t="shared" si="3"/>
        <v>41.5</v>
      </c>
      <c r="AK19">
        <f t="shared" ca="1" si="4"/>
        <v>8.5174676567631823E-32</v>
      </c>
      <c r="AL19" s="9">
        <f t="shared" ca="1" si="5"/>
        <v>116343.54544808707</v>
      </c>
      <c r="AM19" s="9">
        <f t="shared" ca="1" si="10"/>
        <v>116343.54544808707</v>
      </c>
      <c r="AN19" s="9">
        <f t="shared" si="11"/>
        <v>41.5</v>
      </c>
      <c r="AO19" s="9">
        <f t="shared" ca="1" si="12"/>
        <v>5.1925000608280434E-31</v>
      </c>
      <c r="AP19" s="9">
        <f t="shared" ca="1" si="13"/>
        <v>1.467276351441224E-30</v>
      </c>
      <c r="AR19">
        <f t="shared" si="29"/>
        <v>1.0958904109589041E-2</v>
      </c>
      <c r="AS19">
        <f t="shared" si="14"/>
        <v>100.04384522564874</v>
      </c>
      <c r="AT19">
        <f t="shared" si="15"/>
        <v>-4.383561643835738E-4</v>
      </c>
      <c r="AU19">
        <f t="shared" si="16"/>
        <v>1.0958904109589041E-2</v>
      </c>
      <c r="AV19">
        <f t="shared" si="17"/>
        <v>3.125E-2</v>
      </c>
      <c r="AW19">
        <f t="shared" si="18"/>
        <v>6.5427990323772096E-3</v>
      </c>
      <c r="AX19">
        <f t="shared" si="19"/>
        <v>-1.9628397097133474E-2</v>
      </c>
      <c r="AY19" s="17">
        <f t="shared" si="6"/>
        <v>0.50261018054330808</v>
      </c>
      <c r="AZ19" s="17">
        <f t="shared" si="6"/>
        <v>0.49216990529328847</v>
      </c>
      <c r="BA19" s="17">
        <f t="shared" si="20"/>
        <v>0.3989337414885275</v>
      </c>
      <c r="BB19">
        <f t="shared" si="21"/>
        <v>1.0440275250019582</v>
      </c>
      <c r="BC19">
        <f t="shared" si="22"/>
        <v>1005.2203610866162</v>
      </c>
      <c r="BD19">
        <f t="shared" si="30"/>
        <v>4</v>
      </c>
      <c r="BE19">
        <f t="shared" si="23"/>
        <v>76.216184295583105</v>
      </c>
      <c r="BF19">
        <f t="shared" si="24"/>
        <v>83.524585529406139</v>
      </c>
      <c r="BG19" s="9">
        <f t="shared" si="25"/>
        <v>41.5</v>
      </c>
      <c r="BH19" s="9">
        <f t="shared" ca="1" si="26"/>
        <v>5.6090272124818262E-17</v>
      </c>
    </row>
    <row r="20" spans="1:60" x14ac:dyDescent="0.3">
      <c r="A20" s="16"/>
      <c r="F20" s="5"/>
      <c r="G20" s="5">
        <f t="shared" si="27"/>
        <v>42</v>
      </c>
      <c r="H20" s="5">
        <f>'Scenarios &amp; Pics'!$F$5</f>
        <v>0.25</v>
      </c>
      <c r="I20" s="5">
        <f>'Scenarios &amp; Pics'!$F$6</f>
        <v>0.25</v>
      </c>
      <c r="K20" s="9">
        <f ca="1">'Scenarios &amp; Pics'!$E$4*'Scenarios &amp; Pics'!G20+'Scenarios &amp; Pics'!$E$5*W19+'Scenarios &amp; Pics'!$E$6*'Scenarios &amp; Pics'!AG19</f>
        <v>1.7683419873132652E-17</v>
      </c>
      <c r="L20" s="9">
        <f t="shared" ca="1" si="28"/>
        <v>-27503.942955886632</v>
      </c>
      <c r="O20" s="17">
        <f>LN(G20/'Scenarios &amp; Pics'!$H$5)</f>
        <v>-0.86750056770472306</v>
      </c>
      <c r="P20" s="18">
        <f ca="1">'Scenarios &amp; Pics'!$T$5</f>
        <v>8.2191780821917804E-2</v>
      </c>
      <c r="Q20" s="17">
        <f>'Scenarios &amp; Pics'!$F$5*'Scenarios &amp; Pics'!$F$5/2</f>
        <v>3.125E-2</v>
      </c>
      <c r="R20" s="21">
        <f ca="1">(O20+P20*('Scenarios &amp; Pics'!$J$5+$Q20))/(I21*SQRT(P20))</f>
        <v>-12.021920942184646</v>
      </c>
      <c r="S20" s="21">
        <f t="shared" ca="1" si="7"/>
        <v>-12.093593714569771</v>
      </c>
      <c r="T20" s="17">
        <f t="shared" ca="1" si="0"/>
        <v>1.3628020156364312E-33</v>
      </c>
      <c r="U20" s="17">
        <f t="shared" ca="1" si="0"/>
        <v>5.7090351589891744E-34</v>
      </c>
      <c r="V20" s="17">
        <f t="shared" ca="1" si="8"/>
        <v>1.6495340804231548E-32</v>
      </c>
      <c r="W20" s="17">
        <f ca="1">(G20*T20-'Scenarios &amp; Pics'!$H$5*EXP(-'Scenarios &amp; Pics'!$J$5*'Scenarios &amp; Pics'!P20)*'Scenarios &amp; Pics'!U20)*$E$5</f>
        <v>6.6943834539166985E-31</v>
      </c>
      <c r="Y20" s="6">
        <f>LN(G20/'Scenarios &amp; Pics'!$H$6)</f>
        <v>-0.76214005204689672</v>
      </c>
      <c r="Z20" s="19">
        <f ca="1">'Scenarios &amp; Pics'!$T$6</f>
        <v>0.1095890410958904</v>
      </c>
      <c r="AA20" s="6">
        <f>'Scenarios &amp; Pics'!$F$6*'Scenarios &amp; Pics'!$F$6/2</f>
        <v>3.125E-2</v>
      </c>
      <c r="AB20" s="22">
        <f ca="1">(Y20+Z20*('Scenarios &amp; Pics'!$J$6+$AA20))/(H21*SQRT(Z20))</f>
        <v>-9.1146262158997438</v>
      </c>
      <c r="AC20" s="22">
        <f t="shared" ca="1" si="1"/>
        <v>-9.1973868047599812</v>
      </c>
      <c r="AD20" s="6">
        <f t="shared" ca="1" si="2"/>
        <v>3.9471061034679759E-20</v>
      </c>
      <c r="AE20" s="6">
        <f t="shared" ca="1" si="2"/>
        <v>1.8338012486030939E-20</v>
      </c>
      <c r="AF20" s="6">
        <f t="shared" ca="1" si="9"/>
        <v>3.6399600484896363E-19</v>
      </c>
      <c r="AG20" s="6">
        <f ca="1">G21*AD20-'Scenarios &amp; Pics'!$H$6*EXP(-'Scenarios &amp; Pics'!$J$6*'Scenarios &amp; Pics'!Z20)*'Scenarios &amp; Pics'!AE20</f>
        <v>3.43178591833485E-20</v>
      </c>
      <c r="AH20" s="9">
        <f ca="1">(AG20+'Scenarios &amp; Pics'!$H$5*EXP(-'Scenarios &amp; Pics'!$J$5*'Scenarios &amp; Pics'!$T$5)-G20)*$E$6</f>
        <v>115343.54544808707</v>
      </c>
      <c r="AJ20" s="9">
        <f t="shared" si="3"/>
        <v>42</v>
      </c>
      <c r="AK20">
        <f t="shared" ca="1" si="4"/>
        <v>6.6943834539166985E-31</v>
      </c>
      <c r="AL20" s="9">
        <f t="shared" ca="1" si="5"/>
        <v>115343.54544808707</v>
      </c>
      <c r="AM20" s="9">
        <f t="shared" ca="1" si="10"/>
        <v>115343.54544808707</v>
      </c>
      <c r="AN20" s="9">
        <f t="shared" si="11"/>
        <v>42</v>
      </c>
      <c r="AO20" s="9">
        <f t="shared" ca="1" si="12"/>
        <v>3.9724164711058593E-30</v>
      </c>
      <c r="AP20" s="9">
        <f t="shared" ca="1" si="13"/>
        <v>1.09594256383495E-29</v>
      </c>
      <c r="AR20">
        <f t="shared" si="29"/>
        <v>1.3698630136986301E-2</v>
      </c>
      <c r="AS20">
        <f t="shared" si="14"/>
        <v>100.05480953548769</v>
      </c>
      <c r="AT20">
        <f t="shared" si="15"/>
        <v>-5.4794520547949972E-4</v>
      </c>
      <c r="AU20">
        <f t="shared" si="16"/>
        <v>1.3698630136986301E-2</v>
      </c>
      <c r="AV20">
        <f t="shared" si="17"/>
        <v>3.125E-2</v>
      </c>
      <c r="AW20">
        <f t="shared" si="18"/>
        <v>7.3150716997565299E-3</v>
      </c>
      <c r="AX20">
        <f t="shared" si="19"/>
        <v>-2.1945215099276109E-2</v>
      </c>
      <c r="AY20" s="17">
        <f t="shared" si="6"/>
        <v>0.50291826535898121</v>
      </c>
      <c r="AZ20" s="17">
        <f t="shared" si="6"/>
        <v>0.49124582850720649</v>
      </c>
      <c r="BA20" s="17">
        <f t="shared" si="20"/>
        <v>0.39893160678885858</v>
      </c>
      <c r="BB20">
        <f t="shared" si="21"/>
        <v>1.1672436851774748</v>
      </c>
      <c r="BC20">
        <f t="shared" si="22"/>
        <v>1005.8365307179624</v>
      </c>
      <c r="BD20">
        <f t="shared" si="30"/>
        <v>5</v>
      </c>
      <c r="BE20">
        <f t="shared" si="23"/>
        <v>68.169462850590975</v>
      </c>
      <c r="BF20">
        <f t="shared" si="24"/>
        <v>93.382825822727341</v>
      </c>
      <c r="BG20" s="9">
        <f t="shared" si="25"/>
        <v>42</v>
      </c>
      <c r="BH20" s="9">
        <f t="shared" ca="1" si="26"/>
        <v>2.0943716479976243E-16</v>
      </c>
    </row>
    <row r="21" spans="1:60" x14ac:dyDescent="0.3">
      <c r="A21" s="16"/>
      <c r="F21" s="5"/>
      <c r="G21" s="5">
        <f t="shared" si="27"/>
        <v>42.5</v>
      </c>
      <c r="H21" s="5">
        <f>'Scenarios &amp; Pics'!$F$5</f>
        <v>0.25</v>
      </c>
      <c r="I21" s="5">
        <f>'Scenarios &amp; Pics'!$F$6</f>
        <v>0.25</v>
      </c>
      <c r="K21" s="9">
        <f ca="1">'Scenarios &amp; Pics'!$E$4*'Scenarios &amp; Pics'!G21+'Scenarios &amp; Pics'!$E$5*W20+'Scenarios &amp; Pics'!$E$6*'Scenarios &amp; Pics'!AG20</f>
        <v>6.8635718368035878E-17</v>
      </c>
      <c r="L21" s="9">
        <f t="shared" ca="1" si="28"/>
        <v>-27503.942955886632</v>
      </c>
      <c r="O21" s="17">
        <f>LN(G21/'Scenarios &amp; Pics'!$H$5)</f>
        <v>-0.8556661100577202</v>
      </c>
      <c r="P21" s="18">
        <f ca="1">'Scenarios &amp; Pics'!$T$5</f>
        <v>8.2191780821917804E-2</v>
      </c>
      <c r="Q21" s="17">
        <f>'Scenarios &amp; Pics'!$F$5*'Scenarios &amp; Pics'!$F$5/2</f>
        <v>3.125E-2</v>
      </c>
      <c r="R21" s="21">
        <f ca="1">(O21+P21*('Scenarios &amp; Pics'!$J$5+$Q21))/(I22*SQRT(P21))</f>
        <v>-11.85680304241356</v>
      </c>
      <c r="S21" s="21">
        <f t="shared" ca="1" si="7"/>
        <v>-11.928475814798684</v>
      </c>
      <c r="T21" s="17">
        <f t="shared" ca="1" si="0"/>
        <v>9.9203441575690491E-33</v>
      </c>
      <c r="U21" s="17">
        <f t="shared" ca="1" si="0"/>
        <v>4.2049603545216709E-33</v>
      </c>
      <c r="V21" s="17">
        <f t="shared" ca="1" si="8"/>
        <v>1.1844874582254194E-31</v>
      </c>
      <c r="W21" s="17">
        <f ca="1">(G21*T21-'Scenarios &amp; Pics'!$H$5*EXP(-'Scenarios &amp; Pics'!$J$5*'Scenarios &amp; Pics'!P21)*'Scenarios &amp; Pics'!U21)*$E$5</f>
        <v>4.9975478543740617E-30</v>
      </c>
      <c r="Y21" s="6">
        <f>LN(G21/'Scenarios &amp; Pics'!$H$6)</f>
        <v>-0.75030559439989397</v>
      </c>
      <c r="Z21" s="19">
        <f ca="1">'Scenarios &amp; Pics'!$T$6</f>
        <v>0.1095890410958904</v>
      </c>
      <c r="AA21" s="6">
        <f>'Scenarios &amp; Pics'!$F$6*'Scenarios &amp; Pics'!$F$6/2</f>
        <v>3.125E-2</v>
      </c>
      <c r="AB21" s="22">
        <f ca="1">(Y21+Z21*('Scenarios &amp; Pics'!$J$6+$AA21))/(H22*SQRT(Z21))</f>
        <v>-8.9716299200784508</v>
      </c>
      <c r="AC21" s="22">
        <f t="shared" ca="1" si="1"/>
        <v>-9.0543905089386882</v>
      </c>
      <c r="AD21" s="6">
        <f t="shared" ca="1" si="2"/>
        <v>1.4607929347973641E-19</v>
      </c>
      <c r="AE21" s="6">
        <f t="shared" ca="1" si="2"/>
        <v>6.8666292897206855E-20</v>
      </c>
      <c r="AF21" s="6">
        <f t="shared" ca="1" si="9"/>
        <v>1.3264702000732382E-18</v>
      </c>
      <c r="AG21" s="6">
        <f ca="1">G22*AD21-'Scenarios &amp; Pics'!$H$6*EXP(-'Scenarios &amp; Pics'!$J$6*'Scenarios &amp; Pics'!Z21)*'Scenarios &amp; Pics'!AE21</f>
        <v>1.2847423312356314E-19</v>
      </c>
      <c r="AH21" s="9">
        <f ca="1">(AG21+'Scenarios &amp; Pics'!$H$5*EXP(-'Scenarios &amp; Pics'!$J$5*'Scenarios &amp; Pics'!$T$5)-G21)*$E$6</f>
        <v>114343.54544808707</v>
      </c>
      <c r="AJ21" s="9">
        <f t="shared" si="3"/>
        <v>42.5</v>
      </c>
      <c r="AK21">
        <f t="shared" ca="1" si="4"/>
        <v>4.9975478543740617E-30</v>
      </c>
      <c r="AL21" s="9">
        <f t="shared" ca="1" si="5"/>
        <v>114343.54544808707</v>
      </c>
      <c r="AM21" s="9">
        <f t="shared" ca="1" si="10"/>
        <v>114343.54544808707</v>
      </c>
      <c r="AN21" s="9">
        <f t="shared" si="11"/>
        <v>42.5</v>
      </c>
      <c r="AO21" s="9">
        <f t="shared" ca="1" si="12"/>
        <v>2.8864469995384545E-29</v>
      </c>
      <c r="AP21" s="9">
        <f t="shared" ca="1" si="13"/>
        <v>7.7770936458152599E-29</v>
      </c>
      <c r="AR21">
        <f t="shared" si="29"/>
        <v>1.643835616438356E-2</v>
      </c>
      <c r="AS21">
        <f t="shared" si="14"/>
        <v>100.06577504696068</v>
      </c>
      <c r="AT21">
        <f t="shared" si="15"/>
        <v>-6.57534246575362E-4</v>
      </c>
      <c r="AU21">
        <f t="shared" si="16"/>
        <v>1.643835616438356E-2</v>
      </c>
      <c r="AV21">
        <f t="shared" si="17"/>
        <v>3.125E-2</v>
      </c>
      <c r="AW21">
        <f t="shared" si="18"/>
        <v>8.0132595594497921E-3</v>
      </c>
      <c r="AX21">
        <f t="shared" si="19"/>
        <v>-2.4039778678351824E-2</v>
      </c>
      <c r="AY21" s="17">
        <f t="shared" si="6"/>
        <v>0.5031967938297961</v>
      </c>
      <c r="AZ21" s="17">
        <f t="shared" si="6"/>
        <v>0.49041043953462171</v>
      </c>
      <c r="BA21" s="17">
        <f t="shared" si="20"/>
        <v>0.39892947210061241</v>
      </c>
      <c r="BB21">
        <f t="shared" si="21"/>
        <v>1.2786354295174363</v>
      </c>
      <c r="BC21">
        <f t="shared" si="22"/>
        <v>1006.3935876595922</v>
      </c>
      <c r="BD21">
        <f t="shared" si="30"/>
        <v>6</v>
      </c>
      <c r="BE21">
        <f t="shared" si="23"/>
        <v>62.229587900677792</v>
      </c>
      <c r="BF21">
        <f t="shared" si="24"/>
        <v>102.29521298741554</v>
      </c>
      <c r="BG21" s="9">
        <f t="shared" si="25"/>
        <v>42.5</v>
      </c>
      <c r="BH21" s="9">
        <f t="shared" ca="1" si="26"/>
        <v>7.5424943106304853E-16</v>
      </c>
    </row>
    <row r="22" spans="1:60" x14ac:dyDescent="0.3">
      <c r="A22" s="16"/>
      <c r="F22" s="5"/>
      <c r="G22" s="5">
        <f t="shared" si="27"/>
        <v>43</v>
      </c>
      <c r="H22" s="5">
        <f>'Scenarios &amp; Pics'!$F$5</f>
        <v>0.25</v>
      </c>
      <c r="I22" s="5">
        <f>'Scenarios &amp; Pics'!$F$6</f>
        <v>0.25</v>
      </c>
      <c r="K22" s="9">
        <f ca="1">'Scenarios &amp; Pics'!$E$4*'Scenarios &amp; Pics'!G22+'Scenarios &amp; Pics'!$E$5*W21+'Scenarios &amp; Pics'!$E$6*'Scenarios &amp; Pics'!AG21</f>
        <v>2.5694846625712139E-16</v>
      </c>
      <c r="L22" s="9">
        <f t="shared" ca="1" si="28"/>
        <v>-27503.942955886632</v>
      </c>
      <c r="O22" s="17">
        <f>LN(G22/'Scenarios &amp; Pics'!$H$5)</f>
        <v>-0.84397007029452897</v>
      </c>
      <c r="P22" s="18">
        <f ca="1">'Scenarios &amp; Pics'!$T$5</f>
        <v>8.2191780821917804E-2</v>
      </c>
      <c r="Q22" s="17">
        <f>'Scenarios &amp; Pics'!$F$5*'Scenarios &amp; Pics'!$F$5/2</f>
        <v>3.125E-2</v>
      </c>
      <c r="R22" s="21">
        <f ca="1">(O22+P22*('Scenarios &amp; Pics'!$J$5+$Q22))/(I23*SQRT(P22))</f>
        <v>-11.693616390440004</v>
      </c>
      <c r="S22" s="21">
        <f t="shared" ca="1" si="7"/>
        <v>-11.765289162825129</v>
      </c>
      <c r="T22" s="17">
        <f t="shared" ca="1" si="0"/>
        <v>6.8704198464088779E-32</v>
      </c>
      <c r="U22" s="17">
        <f t="shared" ca="1" si="0"/>
        <v>2.9462054890362176E-32</v>
      </c>
      <c r="V22" s="17">
        <f t="shared" ca="1" si="8"/>
        <v>8.0919294940774004E-31</v>
      </c>
      <c r="W22" s="17">
        <f ca="1">(G22*T22-'Scenarios &amp; Pics'!$H$5*EXP(-'Scenarios &amp; Pics'!$J$5*'Scenarios &amp; Pics'!P22)*'Scenarios &amp; Pics'!U22)*$E$5</f>
        <v>3.5490589880686293E-29</v>
      </c>
      <c r="Y22" s="6">
        <f>LN(G22/'Scenarios &amp; Pics'!$H$6)</f>
        <v>-0.73860955463670264</v>
      </c>
      <c r="Z22" s="19">
        <f ca="1">'Scenarios &amp; Pics'!$T$6</f>
        <v>0.1095890410958904</v>
      </c>
      <c r="AA22" s="6">
        <f>'Scenarios &amp; Pics'!$F$6*'Scenarios &amp; Pics'!$F$6/2</f>
        <v>3.125E-2</v>
      </c>
      <c r="AB22" s="22">
        <f ca="1">(Y22+Z22*('Scenarios &amp; Pics'!$J$6+$AA22))/(H23*SQRT(Z22))</f>
        <v>-8.8303061339108204</v>
      </c>
      <c r="AC22" s="22">
        <f t="shared" ca="1" si="1"/>
        <v>-8.9130667227710578</v>
      </c>
      <c r="AD22" s="6">
        <f t="shared" ca="1" si="2"/>
        <v>5.2194806891329262E-19</v>
      </c>
      <c r="AE22" s="6">
        <f t="shared" ca="1" si="2"/>
        <v>2.4820044877048776E-19</v>
      </c>
      <c r="AF22" s="6">
        <f t="shared" ca="1" si="9"/>
        <v>4.6666428221584596E-18</v>
      </c>
      <c r="AG22" s="6">
        <f ca="1">G23*AD22-'Scenarios &amp; Pics'!$H$6*EXP(-'Scenarios &amp; Pics'!$J$6*'Scenarios &amp; Pics'!Z22)*'Scenarios &amp; Pics'!AE22</f>
        <v>4.6440647912337191E-19</v>
      </c>
      <c r="AH22" s="9">
        <f ca="1">(AG22+'Scenarios &amp; Pics'!$H$5*EXP(-'Scenarios &amp; Pics'!$J$5*'Scenarios &amp; Pics'!$T$5)-G22)*$E$6</f>
        <v>113343.54544808707</v>
      </c>
      <c r="AJ22" s="9">
        <f t="shared" si="3"/>
        <v>43</v>
      </c>
      <c r="AK22">
        <f t="shared" ca="1" si="4"/>
        <v>3.5490589880686293E-29</v>
      </c>
      <c r="AL22" s="9">
        <f t="shared" ca="1" si="5"/>
        <v>113343.54544808707</v>
      </c>
      <c r="AM22" s="9">
        <f t="shared" ca="1" si="10"/>
        <v>113343.54544808707</v>
      </c>
      <c r="AN22" s="9">
        <f t="shared" si="11"/>
        <v>43</v>
      </c>
      <c r="AO22" s="9">
        <f t="shared" ca="1" si="12"/>
        <v>1.9951003115020685E-28</v>
      </c>
      <c r="AP22" s="9">
        <f t="shared" ca="1" si="13"/>
        <v>5.2512104827709034E-28</v>
      </c>
      <c r="AR22">
        <f t="shared" si="29"/>
        <v>1.9178082191780819E-2</v>
      </c>
      <c r="AS22">
        <f t="shared" si="14"/>
        <v>100.07674176019941</v>
      </c>
      <c r="AT22">
        <f t="shared" si="15"/>
        <v>-7.6712328767120802E-4</v>
      </c>
      <c r="AU22">
        <f t="shared" si="16"/>
        <v>1.9178082191780819E-2</v>
      </c>
      <c r="AV22">
        <f t="shared" si="17"/>
        <v>3.125E-2</v>
      </c>
      <c r="AW22">
        <f t="shared" si="18"/>
        <v>8.6553095589733953E-3</v>
      </c>
      <c r="AX22">
        <f t="shared" si="19"/>
        <v>-2.596592867691732E-2</v>
      </c>
      <c r="AY22" s="17">
        <f t="shared" si="6"/>
        <v>0.5034529258206818</v>
      </c>
      <c r="AZ22" s="17">
        <f t="shared" si="6"/>
        <v>0.48964225712984977</v>
      </c>
      <c r="BA22" s="17">
        <f t="shared" si="20"/>
        <v>0.39892733742378894</v>
      </c>
      <c r="BB22">
        <f t="shared" si="21"/>
        <v>1.381066869083206</v>
      </c>
      <c r="BC22">
        <f t="shared" si="22"/>
        <v>1006.9058516413636</v>
      </c>
      <c r="BD22">
        <f t="shared" si="30"/>
        <v>7</v>
      </c>
      <c r="BE22">
        <f t="shared" si="23"/>
        <v>57.6130949889357</v>
      </c>
      <c r="BF22">
        <f t="shared" si="24"/>
        <v>110.49086710206846</v>
      </c>
      <c r="BG22" s="9">
        <f t="shared" si="25"/>
        <v>43</v>
      </c>
      <c r="BH22" s="9">
        <f t="shared" ca="1" si="26"/>
        <v>2.6226632447673059E-15</v>
      </c>
    </row>
    <row r="23" spans="1:60" x14ac:dyDescent="0.3">
      <c r="A23" s="16"/>
      <c r="F23" s="5"/>
      <c r="G23" s="5">
        <f t="shared" si="27"/>
        <v>43.5</v>
      </c>
      <c r="H23" s="5">
        <f>'Scenarios &amp; Pics'!$F$5</f>
        <v>0.25</v>
      </c>
      <c r="I23" s="5">
        <f>'Scenarios &amp; Pics'!$F$6</f>
        <v>0.25</v>
      </c>
      <c r="K23" s="9">
        <f ca="1">'Scenarios &amp; Pics'!$E$4*'Scenarios &amp; Pics'!G23+'Scenarios &amp; Pics'!$E$5*W22+'Scenarios &amp; Pics'!$E$6*'Scenarios &amp; Pics'!AG22</f>
        <v>9.2881295831772499E-16</v>
      </c>
      <c r="L23" s="9">
        <f t="shared" ca="1" si="28"/>
        <v>-27503.942955886632</v>
      </c>
      <c r="O23" s="17">
        <f>LN(G23/'Scenarios &amp; Pics'!$H$5)</f>
        <v>-0.83240924789345294</v>
      </c>
      <c r="P23" s="18">
        <f ca="1">'Scenarios &amp; Pics'!$T$5</f>
        <v>8.2191780821917804E-2</v>
      </c>
      <c r="Q23" s="17">
        <f>'Scenarios &amp; Pics'!$F$5*'Scenarios &amp; Pics'!$F$5/2</f>
        <v>3.125E-2</v>
      </c>
      <c r="R23" s="21">
        <f ca="1">(O23+P23*('Scenarios &amp; Pics'!$J$5+$Q23))/(I24*SQRT(P23))</f>
        <v>-11.532316331626101</v>
      </c>
      <c r="S23" s="21">
        <f t="shared" ca="1" si="7"/>
        <v>-11.603989104011225</v>
      </c>
      <c r="T23" s="17">
        <f t="shared" ca="1" si="0"/>
        <v>4.5335413941808185E-31</v>
      </c>
      <c r="U23" s="17">
        <f t="shared" ca="1" si="0"/>
        <v>1.9665395444124609E-31</v>
      </c>
      <c r="V23" s="17">
        <f t="shared" ca="1" si="8"/>
        <v>5.2669648680178984E-30</v>
      </c>
      <c r="W23" s="17">
        <f ca="1">(G23*T23-'Scenarios &amp; Pics'!$H$5*EXP(-'Scenarios &amp; Pics'!$J$5*'Scenarios &amp; Pics'!P23)*'Scenarios &amp; Pics'!U23)*$E$5</f>
        <v>2.401136246685354E-28</v>
      </c>
      <c r="Y23" s="6">
        <f>LN(G23/'Scenarios &amp; Pics'!$H$6)</f>
        <v>-0.7270487322356266</v>
      </c>
      <c r="Z23" s="19">
        <f ca="1">'Scenarios &amp; Pics'!$T$6</f>
        <v>0.1095890410958904</v>
      </c>
      <c r="AA23" s="6">
        <f>'Scenarios &amp; Pics'!$F$6*'Scenarios &amp; Pics'!$F$6/2</f>
        <v>3.125E-2</v>
      </c>
      <c r="AB23" s="22">
        <f ca="1">(Y23+Z23*('Scenarios &amp; Pics'!$J$6+$AA23))/(H24*SQRT(Z23))</f>
        <v>-8.6906161853460571</v>
      </c>
      <c r="AC23" s="22">
        <f t="shared" ca="1" si="1"/>
        <v>-8.7733767742062945</v>
      </c>
      <c r="AD23" s="6">
        <f t="shared" ca="1" si="2"/>
        <v>1.8023947289421809E-18</v>
      </c>
      <c r="AE23" s="6">
        <f t="shared" ca="1" si="2"/>
        <v>8.669333439590631E-19</v>
      </c>
      <c r="AF23" s="6">
        <f t="shared" ca="1" si="9"/>
        <v>1.5866156206440153E-17</v>
      </c>
      <c r="AG23" s="6">
        <f ca="1">G24*AD23-'Scenarios &amp; Pics'!$H$6*EXP(-'Scenarios &amp; Pics'!$J$6*'Scenarios &amp; Pics'!Z23)*'Scenarios &amp; Pics'!AE23</f>
        <v>1.6226415897040112E-18</v>
      </c>
      <c r="AH23" s="9">
        <f ca="1">(AG23+'Scenarios &amp; Pics'!$H$5*EXP(-'Scenarios &amp; Pics'!$J$5*'Scenarios &amp; Pics'!$T$5)-G23)*$E$6</f>
        <v>112343.54544808707</v>
      </c>
      <c r="AJ23" s="9">
        <f t="shared" si="3"/>
        <v>43.5</v>
      </c>
      <c r="AK23">
        <f t="shared" ca="1" si="4"/>
        <v>2.401136246685354E-28</v>
      </c>
      <c r="AL23" s="9">
        <f t="shared" ca="1" si="5"/>
        <v>112343.54544808707</v>
      </c>
      <c r="AM23" s="9">
        <f t="shared" ca="1" si="10"/>
        <v>112343.54544808707</v>
      </c>
      <c r="AN23" s="9">
        <f t="shared" si="11"/>
        <v>43.5</v>
      </c>
      <c r="AO23" s="9">
        <f t="shared" ca="1" si="12"/>
        <v>1.3136929500277113E-27</v>
      </c>
      <c r="AP23" s="9">
        <f t="shared" ca="1" si="13"/>
        <v>3.3786791862253203E-27</v>
      </c>
      <c r="AR23">
        <f t="shared" si="29"/>
        <v>2.1917808219178079E-2</v>
      </c>
      <c r="AS23">
        <f t="shared" si="14"/>
        <v>100.08770967533557</v>
      </c>
      <c r="AT23">
        <f t="shared" si="15"/>
        <v>-8.7671232876700719E-4</v>
      </c>
      <c r="AU23">
        <f t="shared" si="16"/>
        <v>2.1917808219178079E-2</v>
      </c>
      <c r="AV23">
        <f t="shared" si="17"/>
        <v>3.125E-2</v>
      </c>
      <c r="AW23">
        <f t="shared" si="18"/>
        <v>9.2529151274732008E-3</v>
      </c>
      <c r="AX23">
        <f t="shared" si="19"/>
        <v>-2.7758745382407059E-2</v>
      </c>
      <c r="AY23" s="17">
        <f t="shared" si="6"/>
        <v>0.50369132638820358</v>
      </c>
      <c r="AZ23" s="17">
        <f t="shared" si="6"/>
        <v>0.48892728484397008</v>
      </c>
      <c r="BA23" s="17">
        <f t="shared" si="20"/>
        <v>0.39892520275838822</v>
      </c>
      <c r="BB23">
        <f t="shared" si="21"/>
        <v>1.4764041544233564</v>
      </c>
      <c r="BC23">
        <f t="shared" si="22"/>
        <v>1007.3826527764071</v>
      </c>
      <c r="BD23">
        <f t="shared" si="30"/>
        <v>8</v>
      </c>
      <c r="BE23">
        <f t="shared" si="23"/>
        <v>53.89182723264944</v>
      </c>
      <c r="BF23">
        <f t="shared" si="24"/>
        <v>118.1190733866289</v>
      </c>
      <c r="BG23" s="9">
        <f t="shared" si="25"/>
        <v>43.5</v>
      </c>
      <c r="BH23" s="9">
        <f t="shared" ca="1" si="26"/>
        <v>8.8143216030677102E-15</v>
      </c>
    </row>
    <row r="24" spans="1:60" x14ac:dyDescent="0.3">
      <c r="A24" s="16"/>
      <c r="F24" s="5"/>
      <c r="G24" s="5">
        <f t="shared" si="27"/>
        <v>44</v>
      </c>
      <c r="H24" s="5">
        <f>'Scenarios &amp; Pics'!$F$5</f>
        <v>0.25</v>
      </c>
      <c r="I24" s="5">
        <f>'Scenarios &amp; Pics'!$F$6</f>
        <v>0.25</v>
      </c>
      <c r="K24" s="9">
        <f ca="1">'Scenarios &amp; Pics'!$E$4*'Scenarios &amp; Pics'!G24+'Scenarios &amp; Pics'!$E$5*W23+'Scenarios &amp; Pics'!$E$6*'Scenarios &amp; Pics'!AG23</f>
        <v>3.2452831798882495E-15</v>
      </c>
      <c r="L24" s="9">
        <f t="shared" ca="1" si="28"/>
        <v>-27503.942955886632</v>
      </c>
      <c r="O24" s="17">
        <f>LN(G24/'Scenarios &amp; Pics'!$H$5)</f>
        <v>-0.82098055206983023</v>
      </c>
      <c r="P24" s="18">
        <f ca="1">'Scenarios &amp; Pics'!$T$5</f>
        <v>8.2191780821917804E-2</v>
      </c>
      <c r="Q24" s="17">
        <f>'Scenarios &amp; Pics'!$F$5*'Scenarios &amp; Pics'!$F$5/2</f>
        <v>3.125E-2</v>
      </c>
      <c r="R24" s="21">
        <f ca="1">(O24+P24*('Scenarios &amp; Pics'!$J$5+$Q24))/(I25*SQRT(P24))</f>
        <v>-11.372859742417969</v>
      </c>
      <c r="S24" s="21">
        <f t="shared" ca="1" si="7"/>
        <v>-11.444532514803093</v>
      </c>
      <c r="T24" s="17">
        <f t="shared" ca="1" si="0"/>
        <v>2.8543030339706894E-30</v>
      </c>
      <c r="U24" s="17">
        <f t="shared" ca="1" si="0"/>
        <v>1.2522544923895863E-30</v>
      </c>
      <c r="V24" s="17">
        <f t="shared" ca="1" si="8"/>
        <v>3.270882425072006E-29</v>
      </c>
      <c r="W24" s="17">
        <f ca="1">(G24*T24-'Scenarios &amp; Pics'!$H$5*EXP(-'Scenarios &amp; Pics'!$J$5*'Scenarios &amp; Pics'!P24)*'Scenarios &amp; Pics'!U24)*$E$5</f>
        <v>1.5498166731859824E-27</v>
      </c>
      <c r="Y24" s="6">
        <f>LN(G24/'Scenarios &amp; Pics'!$H$6)</f>
        <v>-0.71562003641200389</v>
      </c>
      <c r="Z24" s="19">
        <f ca="1">'Scenarios &amp; Pics'!$T$6</f>
        <v>0.1095890410958904</v>
      </c>
      <c r="AA24" s="6">
        <f>'Scenarios &amp; Pics'!$F$6*'Scenarios &amp; Pics'!$F$6/2</f>
        <v>3.125E-2</v>
      </c>
      <c r="AB24" s="22">
        <f ca="1">(Y24+Z24*('Scenarios &amp; Pics'!$J$6+$AA24))/(H25*SQRT(Z24))</f>
        <v>-8.5525227282909952</v>
      </c>
      <c r="AC24" s="22">
        <f t="shared" ca="1" si="1"/>
        <v>-8.6352833171512327</v>
      </c>
      <c r="AD24" s="6">
        <f t="shared" ca="1" si="2"/>
        <v>6.0213499389153746E-18</v>
      </c>
      <c r="AE24" s="6">
        <f t="shared" ca="1" si="2"/>
        <v>2.9290832394932619E-18</v>
      </c>
      <c r="AF24" s="6">
        <f t="shared" ca="1" si="9"/>
        <v>5.2183723280844833E-17</v>
      </c>
      <c r="AG24" s="6">
        <f ca="1">G25*AD24-'Scenarios &amp; Pics'!$H$6*EXP(-'Scenarios &amp; Pics'!$J$6*'Scenarios &amp; Pics'!Z24)*'Scenarios &amp; Pics'!AE24</f>
        <v>5.4856351629772465E-18</v>
      </c>
      <c r="AH24" s="9">
        <f ca="1">(AG24+'Scenarios &amp; Pics'!$H$5*EXP(-'Scenarios &amp; Pics'!$J$5*'Scenarios &amp; Pics'!$T$5)-G24)*$E$6</f>
        <v>111343.54544808707</v>
      </c>
      <c r="AJ24" s="9">
        <f t="shared" si="3"/>
        <v>44</v>
      </c>
      <c r="AK24">
        <f t="shared" ca="1" si="4"/>
        <v>1.5498166731859824E-27</v>
      </c>
      <c r="AL24" s="9">
        <f t="shared" ca="1" si="5"/>
        <v>111343.54544808707</v>
      </c>
      <c r="AM24" s="9">
        <f t="shared" ca="1" si="10"/>
        <v>111343.54544808707</v>
      </c>
      <c r="AN24" s="9">
        <f t="shared" si="11"/>
        <v>44</v>
      </c>
      <c r="AO24" s="9">
        <f t="shared" ca="1" si="12"/>
        <v>8.2520490465842834E-27</v>
      </c>
      <c r="AP24" s="9">
        <f t="shared" ca="1" si="13"/>
        <v>2.0743787203879226E-26</v>
      </c>
      <c r="AR24">
        <f t="shared" si="29"/>
        <v>2.4657534246575338E-2</v>
      </c>
      <c r="AS24">
        <f t="shared" si="14"/>
        <v>100.09867879250093</v>
      </c>
      <c r="AT24">
        <f t="shared" si="15"/>
        <v>-9.8630136986309564E-4</v>
      </c>
      <c r="AU24">
        <f t="shared" si="16"/>
        <v>2.4657534246575338E-2</v>
      </c>
      <c r="AV24">
        <f t="shared" si="17"/>
        <v>3.125E-2</v>
      </c>
      <c r="AW24">
        <f t="shared" si="18"/>
        <v>9.8141985485644123E-3</v>
      </c>
      <c r="AX24">
        <f t="shared" si="19"/>
        <v>-2.9442595645701612E-2</v>
      </c>
      <c r="AY24" s="17">
        <f t="shared" si="6"/>
        <v>0.50391523589757214</v>
      </c>
      <c r="AZ24" s="17">
        <f t="shared" si="6"/>
        <v>0.48825580055206669</v>
      </c>
      <c r="BA24" s="17">
        <f t="shared" si="20"/>
        <v>0.39892306810441008</v>
      </c>
      <c r="BB24">
        <f t="shared" si="21"/>
        <v>1.5659435345505415</v>
      </c>
      <c r="BC24">
        <f t="shared" si="22"/>
        <v>1007.8304717951443</v>
      </c>
      <c r="BD24">
        <f t="shared" si="30"/>
        <v>9</v>
      </c>
      <c r="BE24">
        <f t="shared" si="23"/>
        <v>50.809430098940439</v>
      </c>
      <c r="BF24">
        <f t="shared" si="24"/>
        <v>125.28352627135996</v>
      </c>
      <c r="BG24" s="9">
        <f t="shared" si="25"/>
        <v>44</v>
      </c>
      <c r="BH24" s="9">
        <f t="shared" ca="1" si="26"/>
        <v>2.86608330671019E-14</v>
      </c>
    </row>
    <row r="25" spans="1:60" x14ac:dyDescent="0.3">
      <c r="A25" s="16"/>
      <c r="F25" s="5"/>
      <c r="G25" s="5">
        <f t="shared" si="27"/>
        <v>44.5</v>
      </c>
      <c r="H25" s="5">
        <f>'Scenarios &amp; Pics'!$F$5</f>
        <v>0.25</v>
      </c>
      <c r="I25" s="5">
        <f>'Scenarios &amp; Pics'!$F$6</f>
        <v>0.25</v>
      </c>
      <c r="K25" s="9">
        <f ca="1">'Scenarios &amp; Pics'!$E$4*'Scenarios &amp; Pics'!G25+'Scenarios &amp; Pics'!$E$5*W24+'Scenarios &amp; Pics'!$E$6*'Scenarios &amp; Pics'!AG24</f>
        <v>1.0971270329054127E-14</v>
      </c>
      <c r="L25" s="9">
        <f t="shared" ca="1" si="28"/>
        <v>-27503.942955886632</v>
      </c>
      <c r="O25" s="17">
        <f>LN(G25/'Scenarios &amp; Pics'!$H$5)</f>
        <v>-0.80968099681589678</v>
      </c>
      <c r="P25" s="18">
        <f ca="1">'Scenarios &amp; Pics'!$T$5</f>
        <v>8.2191780821917804E-2</v>
      </c>
      <c r="Q25" s="17">
        <f>'Scenarios &amp; Pics'!$F$5*'Scenarios &amp; Pics'!$F$5/2</f>
        <v>3.125E-2</v>
      </c>
      <c r="R25" s="21">
        <f ca="1">(O25+P25*('Scenarios &amp; Pics'!$J$5+$Q25))/(I26*SQRT(P25))</f>
        <v>-11.215204961140405</v>
      </c>
      <c r="S25" s="21">
        <f t="shared" ca="1" si="7"/>
        <v>-11.286877733525529</v>
      </c>
      <c r="T25" s="17">
        <f t="shared" ca="1" si="0"/>
        <v>1.7169498490931741E-29</v>
      </c>
      <c r="U25" s="17">
        <f t="shared" ca="1" si="0"/>
        <v>7.6176481961085757E-30</v>
      </c>
      <c r="V25" s="17">
        <f t="shared" ca="1" si="8"/>
        <v>1.9406692939024481E-28</v>
      </c>
      <c r="W25" s="17">
        <f ca="1">(G25*T25-'Scenarios &amp; Pics'!$H$5*EXP(-'Scenarios &amp; Pics'!$J$5*'Scenarios &amp; Pics'!P25)*'Scenarios &amp; Pics'!U25)*$E$5</f>
        <v>9.556366304416675E-27</v>
      </c>
      <c r="Y25" s="6">
        <f>LN(G25/'Scenarios &amp; Pics'!$H$6)</f>
        <v>-0.70432048115807044</v>
      </c>
      <c r="Z25" s="19">
        <f ca="1">'Scenarios &amp; Pics'!$T$6</f>
        <v>0.1095890410958904</v>
      </c>
      <c r="AA25" s="6">
        <f>'Scenarios &amp; Pics'!$F$6*'Scenarios &amp; Pics'!$F$6/2</f>
        <v>3.125E-2</v>
      </c>
      <c r="AB25" s="22">
        <f ca="1">(Y25+Z25*('Scenarios &amp; Pics'!$J$6+$AA25))/(H26*SQRT(Z25))</f>
        <v>-8.4159896826765443</v>
      </c>
      <c r="AC25" s="22">
        <f t="shared" ca="1" si="1"/>
        <v>-8.4987502715367818</v>
      </c>
      <c r="AD25" s="6">
        <f t="shared" ca="1" si="2"/>
        <v>1.9479580052200109E-17</v>
      </c>
      <c r="AE25" s="6">
        <f t="shared" ca="1" si="2"/>
        <v>9.5821345444597216E-18</v>
      </c>
      <c r="AF25" s="6">
        <f t="shared" ca="1" si="9"/>
        <v>1.6619336689222224E-16</v>
      </c>
      <c r="AG25" s="6">
        <f ca="1">G26*AD25-'Scenarios &amp; Pics'!$H$6*EXP(-'Scenarios &amp; Pics'!$J$6*'Scenarios &amp; Pics'!Z25)*'Scenarios &amp; Pics'!AE25</f>
        <v>1.7961068715917565E-17</v>
      </c>
      <c r="AH25" s="9">
        <f ca="1">(AG25+'Scenarios &amp; Pics'!$H$5*EXP(-'Scenarios &amp; Pics'!$J$5*'Scenarios &amp; Pics'!$T$5)-G25)*$E$6</f>
        <v>110343.54544808707</v>
      </c>
      <c r="AJ25" s="9">
        <f t="shared" si="3"/>
        <v>44.5</v>
      </c>
      <c r="AK25">
        <f t="shared" ca="1" si="4"/>
        <v>9.556366304416675E-27</v>
      </c>
      <c r="AL25" s="9">
        <f t="shared" ca="1" si="5"/>
        <v>110343.54544808707</v>
      </c>
      <c r="AM25" s="9">
        <f t="shared" ca="1" si="10"/>
        <v>110343.54544808707</v>
      </c>
      <c r="AN25" s="9">
        <f t="shared" si="11"/>
        <v>44.5</v>
      </c>
      <c r="AO25" s="9">
        <f t="shared" ca="1" si="12"/>
        <v>4.9517160893294671E-26</v>
      </c>
      <c r="AP25" s="9">
        <f t="shared" ca="1" si="13"/>
        <v>1.2169348130153638E-25</v>
      </c>
      <c r="AR25">
        <f t="shared" si="29"/>
        <v>2.7397260273972598E-2</v>
      </c>
      <c r="AS25">
        <f t="shared" si="14"/>
        <v>100.10964911182718</v>
      </c>
      <c r="AT25">
        <f t="shared" si="15"/>
        <v>-1.0958904109589535E-3</v>
      </c>
      <c r="AU25">
        <f t="shared" si="16"/>
        <v>2.7397260273972598E-2</v>
      </c>
      <c r="AV25">
        <f t="shared" si="17"/>
        <v>3.125E-2</v>
      </c>
      <c r="AW25">
        <f t="shared" si="18"/>
        <v>1.0345073607528401E-2</v>
      </c>
      <c r="AX25">
        <f t="shared" si="19"/>
        <v>-3.1035220822589991E-2</v>
      </c>
      <c r="AY25" s="17">
        <f t="shared" si="6"/>
        <v>0.5041270136432332</v>
      </c>
      <c r="AZ25" s="17">
        <f t="shared" si="6"/>
        <v>0.4876207255192746</v>
      </c>
      <c r="BA25" s="17">
        <f t="shared" si="20"/>
        <v>0.39892093346185453</v>
      </c>
      <c r="BB25">
        <f t="shared" si="21"/>
        <v>1.6506288123958583</v>
      </c>
      <c r="BC25">
        <f t="shared" si="22"/>
        <v>1008.2540272864665</v>
      </c>
      <c r="BD25">
        <f t="shared" si="30"/>
        <v>10</v>
      </c>
      <c r="BE25">
        <f t="shared" si="23"/>
        <v>48.201799788488501</v>
      </c>
      <c r="BF25">
        <f t="shared" si="24"/>
        <v>132.05972544791365</v>
      </c>
      <c r="BG25" s="9">
        <f t="shared" si="25"/>
        <v>44.5</v>
      </c>
      <c r="BH25" s="9">
        <f t="shared" ca="1" si="26"/>
        <v>9.0252678322152774E-14</v>
      </c>
    </row>
    <row r="26" spans="1:60" x14ac:dyDescent="0.3">
      <c r="A26" s="16"/>
      <c r="F26" s="5"/>
      <c r="G26" s="5">
        <f t="shared" si="27"/>
        <v>45</v>
      </c>
      <c r="H26" s="5">
        <f>'Scenarios &amp; Pics'!$F$5</f>
        <v>0.25</v>
      </c>
      <c r="I26" s="5">
        <f>'Scenarios &amp; Pics'!$F$6</f>
        <v>0.25</v>
      </c>
      <c r="K26" s="9">
        <f ca="1">'Scenarios &amp; Pics'!$E$4*'Scenarios &amp; Pics'!G26+'Scenarios &amp; Pics'!$E$5*W25+'Scenarios &amp; Pics'!$E$6*'Scenarios &amp; Pics'!AG25</f>
        <v>3.5922137450947862E-14</v>
      </c>
      <c r="L26" s="9">
        <f t="shared" ca="1" si="28"/>
        <v>-27503.942955886632</v>
      </c>
      <c r="O26" s="17">
        <f>LN(G26/'Scenarios &amp; Pics'!$H$5)</f>
        <v>-0.79850769621777162</v>
      </c>
      <c r="P26" s="18">
        <f ca="1">'Scenarios &amp; Pics'!$T$5</f>
        <v>8.2191780821917804E-2</v>
      </c>
      <c r="Q26" s="17">
        <f>'Scenarios &amp; Pics'!$F$5*'Scenarios &amp; Pics'!$F$5/2</f>
        <v>3.125E-2</v>
      </c>
      <c r="R26" s="21">
        <f ca="1">(O26+P26*('Scenarios &amp; Pics'!$J$5+$Q26))/(I27*SQRT(P26))</f>
        <v>-11.059311722658059</v>
      </c>
      <c r="S26" s="21">
        <f t="shared" ca="1" si="7"/>
        <v>-11.130984495043183</v>
      </c>
      <c r="T26" s="17">
        <f t="shared" ca="1" si="0"/>
        <v>9.880402029603602E-29</v>
      </c>
      <c r="U26" s="17">
        <f t="shared" ca="1" si="0"/>
        <v>4.4325465127801735E-29</v>
      </c>
      <c r="V26" s="17">
        <f t="shared" ca="1" si="8"/>
        <v>1.1014980183078067E-27</v>
      </c>
      <c r="W26" s="17">
        <f ca="1">(G26*T26-'Scenarios &amp; Pics'!$H$5*EXP(-'Scenarios &amp; Pics'!$J$5*'Scenarios &amp; Pics'!P26)*'Scenarios &amp; Pics'!U26)*$E$5</f>
        <v>5.6366454431698164E-26</v>
      </c>
      <c r="Y26" s="6">
        <f>LN(G26/'Scenarios &amp; Pics'!$H$6)</f>
        <v>-0.69314718055994529</v>
      </c>
      <c r="Z26" s="19">
        <f ca="1">'Scenarios &amp; Pics'!$T$6</f>
        <v>0.1095890410958904</v>
      </c>
      <c r="AA26" s="6">
        <f>'Scenarios &amp; Pics'!$F$6*'Scenarios &amp; Pics'!$F$6/2</f>
        <v>3.125E-2</v>
      </c>
      <c r="AB26" s="22">
        <f ca="1">(Y26+Z26*('Scenarios &amp; Pics'!$J$6+$AA26))/(H27*SQRT(Z26))</f>
        <v>-8.2809821778726072</v>
      </c>
      <c r="AC26" s="22">
        <f t="shared" ca="1" si="1"/>
        <v>-8.3637427667328446</v>
      </c>
      <c r="AD26" s="6">
        <f t="shared" ca="1" si="2"/>
        <v>6.1081736710113163E-17</v>
      </c>
      <c r="AE26" s="6">
        <f t="shared" ca="1" si="2"/>
        <v>3.0379657952927558E-17</v>
      </c>
      <c r="AF26" s="6">
        <f t="shared" ca="1" si="9"/>
        <v>5.1299198720547377E-16</v>
      </c>
      <c r="AG26" s="6">
        <f ca="1">G27*AD26-'Scenarios &amp; Pics'!$H$6*EXP(-'Scenarios &amp; Pics'!$J$6*'Scenarios &amp; Pics'!Z26)*'Scenarios &amp; Pics'!AE26</f>
        <v>5.700897282274972E-17</v>
      </c>
      <c r="AH26" s="9">
        <f ca="1">(AG26+'Scenarios &amp; Pics'!$H$5*EXP(-'Scenarios &amp; Pics'!$J$5*'Scenarios &amp; Pics'!$T$5)-G26)*$E$6</f>
        <v>109343.54544808707</v>
      </c>
      <c r="AJ26" s="9">
        <f t="shared" si="3"/>
        <v>45</v>
      </c>
      <c r="AK26">
        <f t="shared" ca="1" si="4"/>
        <v>5.6366454431698164E-26</v>
      </c>
      <c r="AL26" s="9">
        <f t="shared" ca="1" si="5"/>
        <v>109343.54544808707</v>
      </c>
      <c r="AM26" s="9">
        <f t="shared" ca="1" si="10"/>
        <v>109343.54544808707</v>
      </c>
      <c r="AN26" s="9">
        <f t="shared" si="11"/>
        <v>45</v>
      </c>
      <c r="AO26" s="9">
        <f t="shared" ca="1" si="12"/>
        <v>2.8421070029582799E-25</v>
      </c>
      <c r="AP26" s="9">
        <f t="shared" ca="1" si="13"/>
        <v>6.8304135379738088E-25</v>
      </c>
      <c r="AR26">
        <f t="shared" si="29"/>
        <v>3.0136986301369857E-2</v>
      </c>
      <c r="AS26">
        <f t="shared" si="14"/>
        <v>100.12062063344607</v>
      </c>
      <c r="AT26">
        <f t="shared" si="15"/>
        <v>-1.2054794520547608E-3</v>
      </c>
      <c r="AU26">
        <f t="shared" si="16"/>
        <v>3.0136986301369857E-2</v>
      </c>
      <c r="AV26">
        <f t="shared" si="17"/>
        <v>3.125E-2</v>
      </c>
      <c r="AW26">
        <f t="shared" si="18"/>
        <v>1.0850004734549324E-2</v>
      </c>
      <c r="AX26">
        <f t="shared" si="19"/>
        <v>-3.2550014203644881E-2</v>
      </c>
      <c r="AY26" s="17">
        <f t="shared" si="6"/>
        <v>0.50432844070511651</v>
      </c>
      <c r="AZ26" s="17">
        <f t="shared" si="6"/>
        <v>0.48701671578598665</v>
      </c>
      <c r="BA26" s="17">
        <f t="shared" si="20"/>
        <v>0.39891879883072151</v>
      </c>
      <c r="BB26">
        <f t="shared" si="21"/>
        <v>1.7311724919129858</v>
      </c>
      <c r="BC26">
        <f t="shared" si="22"/>
        <v>1008.656881410233</v>
      </c>
      <c r="BD26">
        <f t="shared" si="30"/>
        <v>11</v>
      </c>
      <c r="BE26">
        <f t="shared" si="23"/>
        <v>45.958366907491467</v>
      </c>
      <c r="BF26">
        <f t="shared" si="24"/>
        <v>138.50466739243998</v>
      </c>
      <c r="BG26" s="9">
        <f t="shared" si="25"/>
        <v>45</v>
      </c>
      <c r="BH26" s="9">
        <f t="shared" ca="1" si="26"/>
        <v>2.7548914513354427E-13</v>
      </c>
    </row>
    <row r="27" spans="1:60" x14ac:dyDescent="0.3">
      <c r="A27" s="16"/>
      <c r="F27" s="5"/>
      <c r="G27" s="5">
        <f t="shared" si="27"/>
        <v>45.5</v>
      </c>
      <c r="H27" s="5">
        <f>'Scenarios &amp; Pics'!$F$5</f>
        <v>0.25</v>
      </c>
      <c r="I27" s="5">
        <f>'Scenarios &amp; Pics'!$F$6</f>
        <v>0.25</v>
      </c>
      <c r="K27" s="9">
        <f ca="1">'Scenarios &amp; Pics'!$E$4*'Scenarios &amp; Pics'!G27+'Scenarios &amp; Pics'!$E$5*W26+'Scenarios &amp; Pics'!$E$6*'Scenarios &amp; Pics'!AG26</f>
        <v>1.1401794575823237E-13</v>
      </c>
      <c r="L27" s="9">
        <f t="shared" ca="1" si="28"/>
        <v>-27503.942955886632</v>
      </c>
      <c r="O27" s="17">
        <f>LN(G27/'Scenarios &amp; Pics'!$H$5)</f>
        <v>-0.78745786003118656</v>
      </c>
      <c r="P27" s="18">
        <f ca="1">'Scenarios &amp; Pics'!$T$5</f>
        <v>8.2191780821917804E-2</v>
      </c>
      <c r="Q27" s="17">
        <f>'Scenarios &amp; Pics'!$F$5*'Scenarios &amp; Pics'!$F$5/2</f>
        <v>3.125E-2</v>
      </c>
      <c r="R27" s="21">
        <f ca="1">(O27+P27*('Scenarios &amp; Pics'!$J$5+$Q27))/(I28*SQRT(P27))</f>
        <v>-10.905141096646689</v>
      </c>
      <c r="S27" s="21">
        <f t="shared" ca="1" si="7"/>
        <v>-10.976813869031814</v>
      </c>
      <c r="T27" s="17">
        <f t="shared" ca="1" si="0"/>
        <v>5.4462077831421199E-28</v>
      </c>
      <c r="U27" s="17">
        <f t="shared" ca="1" si="0"/>
        <v>2.4702111202685407E-28</v>
      </c>
      <c r="V27" s="17">
        <f t="shared" ca="1" si="8"/>
        <v>5.9883014566270404E-27</v>
      </c>
      <c r="W27" s="17">
        <f ca="1">(G27*T27-'Scenarios &amp; Pics'!$H$5*EXP(-'Scenarios &amp; Pics'!$J$5*'Scenarios &amp; Pics'!P27)*'Scenarios &amp; Pics'!U27)*$E$5</f>
        <v>3.1842655463109818E-25</v>
      </c>
      <c r="Y27" s="6">
        <f>LN(G27/'Scenarios &amp; Pics'!$H$6)</f>
        <v>-0.68209734437336034</v>
      </c>
      <c r="Z27" s="19">
        <f ca="1">'Scenarios &amp; Pics'!$T$6</f>
        <v>0.1095890410958904</v>
      </c>
      <c r="AA27" s="6">
        <f>'Scenarios &amp; Pics'!$F$6*'Scenarios &amp; Pics'!$F$6/2</f>
        <v>3.125E-2</v>
      </c>
      <c r="AB27" s="22">
        <f ca="1">(Y27+Z27*('Scenarios &amp; Pics'!$J$6+$AA27))/(H28*SQRT(Z27))</f>
        <v>-8.147466499229413</v>
      </c>
      <c r="AC27" s="22">
        <f t="shared" ca="1" si="1"/>
        <v>-8.2302270880896504</v>
      </c>
      <c r="AD27" s="6">
        <f t="shared" ca="1" si="2"/>
        <v>1.8581389800736624E-16</v>
      </c>
      <c r="AE27" s="6">
        <f t="shared" ca="1" si="2"/>
        <v>9.3429430708867563E-17</v>
      </c>
      <c r="AF27" s="6">
        <f t="shared" ca="1" si="9"/>
        <v>1.5360784131851703E-15</v>
      </c>
      <c r="AG27" s="6">
        <f ca="1">G28*AD27-'Scenarios &amp; Pics'!$H$6*EXP(-'Scenarios &amp; Pics'!$J$6*'Scenarios &amp; Pics'!Z27)*'Scenarios &amp; Pics'!AE27</f>
        <v>1.7556970398742826E-16</v>
      </c>
      <c r="AH27" s="9">
        <f ca="1">(AG27+'Scenarios &amp; Pics'!$H$5*EXP(-'Scenarios &amp; Pics'!$J$5*'Scenarios &amp; Pics'!$T$5)-G27)*$E$6</f>
        <v>108343.54544808707</v>
      </c>
      <c r="AJ27" s="9">
        <f t="shared" si="3"/>
        <v>45.5</v>
      </c>
      <c r="AK27">
        <f t="shared" ca="1" si="4"/>
        <v>3.1842655463109818E-25</v>
      </c>
      <c r="AL27" s="9">
        <f t="shared" ca="1" si="5"/>
        <v>108343.54544808707</v>
      </c>
      <c r="AM27" s="9">
        <f t="shared" ca="1" si="10"/>
        <v>108343.54544808707</v>
      </c>
      <c r="AN27" s="9">
        <f t="shared" si="11"/>
        <v>45.5</v>
      </c>
      <c r="AO27" s="9">
        <f t="shared" ca="1" si="12"/>
        <v>1.5622813288785949E-24</v>
      </c>
      <c r="AP27" s="9">
        <f t="shared" ca="1" si="13"/>
        <v>3.6725528159445297E-24</v>
      </c>
      <c r="AR27">
        <f t="shared" si="29"/>
        <v>3.287671232876712E-2</v>
      </c>
      <c r="AS27">
        <f t="shared" si="14"/>
        <v>100.13159335748938</v>
      </c>
      <c r="AT27">
        <f t="shared" si="15"/>
        <v>-1.3150684931506193E-3</v>
      </c>
      <c r="AU27">
        <f t="shared" si="16"/>
        <v>3.287671232876712E-2</v>
      </c>
      <c r="AV27">
        <f t="shared" si="17"/>
        <v>3.125E-2</v>
      </c>
      <c r="AW27">
        <f t="shared" si="18"/>
        <v>1.133246034779206E-2</v>
      </c>
      <c r="AX27">
        <f t="shared" si="19"/>
        <v>-3.3997381043370398E-2</v>
      </c>
      <c r="AY27" s="17">
        <f t="shared" si="6"/>
        <v>0.50452090080764356</v>
      </c>
      <c r="AZ27" s="17">
        <f t="shared" si="6"/>
        <v>0.48643961956000842</v>
      </c>
      <c r="BA27" s="17">
        <f t="shared" si="20"/>
        <v>0.39891666421101085</v>
      </c>
      <c r="BB27">
        <f t="shared" si="21"/>
        <v>1.8081281247635204</v>
      </c>
      <c r="BC27">
        <f t="shared" si="22"/>
        <v>1009.0418016152871</v>
      </c>
      <c r="BD27">
        <f t="shared" si="30"/>
        <v>12</v>
      </c>
      <c r="BE27">
        <f t="shared" si="23"/>
        <v>44.001550851310057</v>
      </c>
      <c r="BF27">
        <f t="shared" si="24"/>
        <v>144.66263293581389</v>
      </c>
      <c r="BG27" s="9">
        <f t="shared" si="25"/>
        <v>45.5</v>
      </c>
      <c r="BH27" s="9">
        <f t="shared" ca="1" si="26"/>
        <v>8.1584642134708404E-13</v>
      </c>
    </row>
    <row r="28" spans="1:60" x14ac:dyDescent="0.3">
      <c r="A28" s="16"/>
      <c r="F28" s="5"/>
      <c r="G28" s="5">
        <f t="shared" si="27"/>
        <v>46</v>
      </c>
      <c r="H28" s="5">
        <f>'Scenarios &amp; Pics'!$F$5</f>
        <v>0.25</v>
      </c>
      <c r="I28" s="5">
        <f>'Scenarios &amp; Pics'!$F$6</f>
        <v>0.25</v>
      </c>
      <c r="K28" s="9">
        <f ca="1">'Scenarios &amp; Pics'!$E$4*'Scenarios &amp; Pics'!G28+'Scenarios &amp; Pics'!$E$5*W27+'Scenarios &amp; Pics'!$E$6*'Scenarios &amp; Pics'!AG27</f>
        <v>3.5113940861170962E-13</v>
      </c>
      <c r="L28" s="9">
        <f t="shared" ca="1" si="28"/>
        <v>-27503.942955886632</v>
      </c>
      <c r="O28" s="17">
        <f>LN(G28/'Scenarios &amp; Pics'!$H$5)</f>
        <v>-0.77652878949899629</v>
      </c>
      <c r="P28" s="18">
        <f ca="1">'Scenarios &amp; Pics'!$T$5</f>
        <v>8.2191780821917804E-2</v>
      </c>
      <c r="Q28" s="17">
        <f>'Scenarios &amp; Pics'!$F$5*'Scenarios &amp; Pics'!$F$5/2</f>
        <v>3.125E-2</v>
      </c>
      <c r="R28" s="21">
        <f ca="1">(O28+P28*('Scenarios &amp; Pics'!$J$5+$Q28))/(I29*SQRT(P28))</f>
        <v>-10.752655429237812</v>
      </c>
      <c r="S28" s="21">
        <f t="shared" ca="1" si="7"/>
        <v>-10.824328201622937</v>
      </c>
      <c r="T28" s="17">
        <f t="shared" ca="1" si="0"/>
        <v>2.8789835207003583E-27</v>
      </c>
      <c r="U28" s="17">
        <f t="shared" ca="1" si="0"/>
        <v>1.3200402673449955E-27</v>
      </c>
      <c r="V28" s="17">
        <f t="shared" ca="1" si="8"/>
        <v>3.1220020998222427E-26</v>
      </c>
      <c r="W28" s="17">
        <f ca="1">(G28*T28-'Scenarios &amp; Pics'!$H$5*EXP(-'Scenarios &amp; Pics'!$J$5*'Scenarios &amp; Pics'!P28)*'Scenarios &amp; Pics'!U28)*$E$5</f>
        <v>1.7249768776408416E-24</v>
      </c>
      <c r="Y28" s="6">
        <f>LN(G28/'Scenarios &amp; Pics'!$H$6)</f>
        <v>-0.67116827384117017</v>
      </c>
      <c r="Z28" s="19">
        <f ca="1">'Scenarios &amp; Pics'!$T$6</f>
        <v>0.1095890410958904</v>
      </c>
      <c r="AA28" s="6">
        <f>'Scenarios &amp; Pics'!$F$6*'Scenarios &amp; Pics'!$F$6/2</f>
        <v>3.125E-2</v>
      </c>
      <c r="AB28" s="22">
        <f ca="1">(Y28+Z28*('Scenarios &amp; Pics'!$J$6+$AA28))/(H29*SQRT(Z28))</f>
        <v>-8.0154100375403008</v>
      </c>
      <c r="AC28" s="22">
        <f t="shared" ca="1" si="1"/>
        <v>-8.0981706264005382</v>
      </c>
      <c r="AD28" s="6">
        <f t="shared" ca="1" si="2"/>
        <v>5.4885093885421253E-16</v>
      </c>
      <c r="AE28" s="6">
        <f t="shared" ca="1" si="2"/>
        <v>2.789589103419962E-16</v>
      </c>
      <c r="AF28" s="6">
        <f t="shared" ca="1" si="9"/>
        <v>4.4657573837140225E-15</v>
      </c>
      <c r="AG28" s="6">
        <f ca="1">G29*AD28-'Scenarios &amp; Pics'!$H$6*EXP(-'Scenarios &amp; Pics'!$J$6*'Scenarios &amp; Pics'!Z28)*'Scenarios &amp; Pics'!AE28</f>
        <v>5.2508088369314155E-16</v>
      </c>
      <c r="AH28" s="9">
        <f ca="1">(AG28+'Scenarios &amp; Pics'!$H$5*EXP(-'Scenarios &amp; Pics'!$J$5*'Scenarios &amp; Pics'!$T$5)-G28)*$E$6</f>
        <v>107343.54544808707</v>
      </c>
      <c r="AJ28" s="9">
        <f t="shared" si="3"/>
        <v>46</v>
      </c>
      <c r="AK28">
        <f t="shared" ca="1" si="4"/>
        <v>1.7249768776408416E-24</v>
      </c>
      <c r="AL28" s="9">
        <f t="shared" ca="1" si="5"/>
        <v>107343.54544808707</v>
      </c>
      <c r="AM28" s="9">
        <f t="shared" ca="1" si="10"/>
        <v>107343.54544808707</v>
      </c>
      <c r="AN28" s="9">
        <f t="shared" si="11"/>
        <v>46</v>
      </c>
      <c r="AO28" s="9">
        <f t="shared" ca="1" si="12"/>
        <v>8.2344616886210025E-24</v>
      </c>
      <c r="AP28" s="9">
        <f t="shared" ca="1" si="13"/>
        <v>1.8938743014156687E-23</v>
      </c>
      <c r="AR28">
        <f t="shared" si="29"/>
        <v>3.5616438356164383E-2</v>
      </c>
      <c r="AS28">
        <f t="shared" si="14"/>
        <v>100.1425672840889</v>
      </c>
      <c r="AT28">
        <f t="shared" si="15"/>
        <v>-1.424657534246553E-3</v>
      </c>
      <c r="AU28">
        <f t="shared" si="16"/>
        <v>3.5616438356164383E-2</v>
      </c>
      <c r="AV28">
        <f t="shared" si="17"/>
        <v>3.125E-2</v>
      </c>
      <c r="AW28">
        <f t="shared" si="18"/>
        <v>1.1795198698147409E-2</v>
      </c>
      <c r="AX28">
        <f t="shared" si="19"/>
        <v>-3.5385596094440329E-2</v>
      </c>
      <c r="AY28" s="17">
        <f t="shared" si="6"/>
        <v>0.50470549435618062</v>
      </c>
      <c r="AZ28" s="17">
        <f t="shared" si="6"/>
        <v>0.48588613508560352</v>
      </c>
      <c r="BA28" s="17">
        <f t="shared" si="20"/>
        <v>0.39891452960272267</v>
      </c>
      <c r="BB28">
        <f t="shared" si="21"/>
        <v>1.881935927057711</v>
      </c>
      <c r="BC28">
        <f t="shared" si="22"/>
        <v>1009.4109887123612</v>
      </c>
      <c r="BD28">
        <f t="shared" si="30"/>
        <v>13</v>
      </c>
      <c r="BE28">
        <f t="shared" si="23"/>
        <v>42.275096398481352</v>
      </c>
      <c r="BF28">
        <f t="shared" si="24"/>
        <v>150.56883648774181</v>
      </c>
      <c r="BG28" s="9">
        <f t="shared" si="25"/>
        <v>46</v>
      </c>
      <c r="BH28" s="9">
        <f t="shared" ca="1" si="26"/>
        <v>2.3460848597726753E-12</v>
      </c>
    </row>
    <row r="29" spans="1:60" x14ac:dyDescent="0.3">
      <c r="A29" s="16"/>
      <c r="F29" s="5"/>
      <c r="G29" s="5">
        <f t="shared" si="27"/>
        <v>46.5</v>
      </c>
      <c r="H29" s="5">
        <f>'Scenarios &amp; Pics'!$F$5</f>
        <v>0.25</v>
      </c>
      <c r="I29" s="5">
        <f>'Scenarios &amp; Pics'!$F$6</f>
        <v>0.25</v>
      </c>
      <c r="K29" s="9">
        <f ca="1">'Scenarios &amp; Pics'!$E$4*'Scenarios &amp; Pics'!G29+'Scenarios &amp; Pics'!$E$5*W28+'Scenarios &amp; Pics'!$E$6*'Scenarios &amp; Pics'!AG28</f>
        <v>1.050161770836237E-12</v>
      </c>
      <c r="L29" s="9">
        <f t="shared" ca="1" si="28"/>
        <v>-27503.942955886632</v>
      </c>
      <c r="O29" s="17">
        <f>LN(G29/'Scenarios &amp; Pics'!$H$5)</f>
        <v>-0.7657178733947807</v>
      </c>
      <c r="P29" s="18">
        <f ca="1">'Scenarios &amp; Pics'!$T$5</f>
        <v>8.2191780821917804E-2</v>
      </c>
      <c r="Q29" s="17">
        <f>'Scenarios &amp; Pics'!$F$5*'Scenarios &amp; Pics'!$F$5/2</f>
        <v>3.125E-2</v>
      </c>
      <c r="R29" s="21">
        <f ca="1">(O29+P29*('Scenarios &amp; Pics'!$J$5+$Q29))/(I30*SQRT(P29))</f>
        <v>-10.601818287817853</v>
      </c>
      <c r="S29" s="21">
        <f t="shared" ca="1" si="7"/>
        <v>-10.673491060202977</v>
      </c>
      <c r="T29" s="17">
        <f t="shared" ca="1" si="0"/>
        <v>1.4612111686658684E-26</v>
      </c>
      <c r="U29" s="17">
        <f t="shared" ca="1" si="0"/>
        <v>6.7720037455728746E-27</v>
      </c>
      <c r="V29" s="17">
        <f t="shared" ca="1" si="8"/>
        <v>1.5626971766018569E-25</v>
      </c>
      <c r="W29" s="17">
        <f ca="1">(G29*T29-'Scenarios &amp; Pics'!$H$5*EXP(-'Scenarios &amp; Pics'!$J$5*'Scenarios &amp; Pics'!P29)*'Scenarios &amp; Pics'!U29)*$E$5</f>
        <v>8.9711504290353383E-24</v>
      </c>
      <c r="Y29" s="6">
        <f>LN(G29/'Scenarios &amp; Pics'!$H$6)</f>
        <v>-0.66035735773695436</v>
      </c>
      <c r="Z29" s="19">
        <f ca="1">'Scenarios &amp; Pics'!$T$6</f>
        <v>0.1095890410958904</v>
      </c>
      <c r="AA29" s="6">
        <f>'Scenarios &amp; Pics'!$F$6*'Scenarios &amp; Pics'!$F$6/2</f>
        <v>3.125E-2</v>
      </c>
      <c r="AB29" s="22">
        <f ca="1">(Y29+Z29*('Scenarios &amp; Pics'!$J$6+$AA29))/(H30*SQRT(Z29))</f>
        <v>-7.8847812412363876</v>
      </c>
      <c r="AC29" s="22">
        <f t="shared" ca="1" si="1"/>
        <v>-7.9675418300966241</v>
      </c>
      <c r="AD29" s="6">
        <f t="shared" ca="1" si="2"/>
        <v>1.5754350219705333E-15</v>
      </c>
      <c r="AE29" s="6">
        <f t="shared" ca="1" si="2"/>
        <v>8.0930840202994798E-16</v>
      </c>
      <c r="AF29" s="6">
        <f t="shared" ca="1" si="9"/>
        <v>1.2615803204155554E-14</v>
      </c>
      <c r="AG29" s="6">
        <f ca="1">G30*AD29-'Scenarios &amp; Pics'!$H$6*EXP(-'Scenarios &amp; Pics'!$J$6*'Scenarios &amp; Pics'!Z29)*'Scenarios &amp; Pics'!AE29</f>
        <v>1.5262798545247674E-15</v>
      </c>
      <c r="AH29" s="9">
        <f ca="1">(AG29+'Scenarios &amp; Pics'!$H$5*EXP(-'Scenarios &amp; Pics'!$J$5*'Scenarios &amp; Pics'!$T$5)-G29)*$E$6</f>
        <v>106343.54544808707</v>
      </c>
      <c r="AJ29" s="9">
        <f t="shared" si="3"/>
        <v>46.5</v>
      </c>
      <c r="AK29">
        <f t="shared" ca="1" si="4"/>
        <v>8.9711504290353383E-24</v>
      </c>
      <c r="AL29" s="9">
        <f t="shared" ca="1" si="5"/>
        <v>106343.54544808707</v>
      </c>
      <c r="AM29" s="9">
        <f t="shared" ca="1" si="10"/>
        <v>106343.54544808707</v>
      </c>
      <c r="AN29" s="9">
        <f t="shared" si="11"/>
        <v>46.5</v>
      </c>
      <c r="AO29" s="9">
        <f t="shared" ca="1" si="12"/>
        <v>4.1665056124911701E-23</v>
      </c>
      <c r="AP29" s="9">
        <f t="shared" ca="1" si="13"/>
        <v>9.377728745885242E-23</v>
      </c>
      <c r="AR29">
        <f t="shared" si="29"/>
        <v>3.8356164383561646E-2</v>
      </c>
      <c r="AS29">
        <f t="shared" si="14"/>
        <v>100.15354241337641</v>
      </c>
      <c r="AT29">
        <f t="shared" si="15"/>
        <v>-1.5342465753425078E-3</v>
      </c>
      <c r="AU29">
        <f t="shared" si="16"/>
        <v>3.8356164383561646E-2</v>
      </c>
      <c r="AV29">
        <f t="shared" si="17"/>
        <v>3.125E-2</v>
      </c>
      <c r="AW29">
        <f t="shared" si="18"/>
        <v>1.2240456164835803E-2</v>
      </c>
      <c r="AX29">
        <f t="shared" si="19"/>
        <v>-3.6721368494510818E-2</v>
      </c>
      <c r="AY29" s="17">
        <f t="shared" si="6"/>
        <v>0.50488311355676818</v>
      </c>
      <c r="AZ29" s="17">
        <f t="shared" si="6"/>
        <v>0.48535358526868366</v>
      </c>
      <c r="BA29" s="17">
        <f t="shared" si="20"/>
        <v>0.39891239500585673</v>
      </c>
      <c r="BB29">
        <f t="shared" si="21"/>
        <v>1.9529528288084563</v>
      </c>
      <c r="BC29">
        <f t="shared" si="22"/>
        <v>1009.7662271135364</v>
      </c>
      <c r="BD29">
        <f t="shared" si="30"/>
        <v>14</v>
      </c>
      <c r="BE29">
        <f t="shared" si="23"/>
        <v>40.737084226466422</v>
      </c>
      <c r="BF29">
        <f t="shared" si="24"/>
        <v>156.2518299097342</v>
      </c>
      <c r="BG29" s="9">
        <f t="shared" si="25"/>
        <v>46.5</v>
      </c>
      <c r="BH29" s="9">
        <f t="shared" ca="1" si="26"/>
        <v>6.5564443058844558E-12</v>
      </c>
    </row>
    <row r="30" spans="1:60" x14ac:dyDescent="0.3">
      <c r="A30" s="16"/>
      <c r="F30" s="5"/>
      <c r="G30" s="5">
        <f t="shared" si="27"/>
        <v>47</v>
      </c>
      <c r="H30" s="5">
        <f>'Scenarios &amp; Pics'!$F$5</f>
        <v>0.25</v>
      </c>
      <c r="I30" s="5">
        <f>'Scenarios &amp; Pics'!$F$6</f>
        <v>0.25</v>
      </c>
      <c r="K30" s="9">
        <f ca="1">'Scenarios &amp; Pics'!$E$4*'Scenarios &amp; Pics'!G30+'Scenarios &amp; Pics'!$E$5*W29+'Scenarios &amp; Pics'!$E$6*'Scenarios &amp; Pics'!AG29</f>
        <v>3.0525597269918355E-12</v>
      </c>
      <c r="L30" s="9">
        <f t="shared" ca="1" si="28"/>
        <v>-27503.942955886629</v>
      </c>
      <c r="O30" s="17">
        <f>LN(G30/'Scenarios &amp; Pics'!$H$5)</f>
        <v>-0.75502258427803282</v>
      </c>
      <c r="P30" s="18">
        <f ca="1">'Scenarios &amp; Pics'!$T$5</f>
        <v>8.2191780821917804E-2</v>
      </c>
      <c r="Q30" s="17">
        <f>'Scenarios &amp; Pics'!$F$5*'Scenarios &amp; Pics'!$F$5/2</f>
        <v>3.125E-2</v>
      </c>
      <c r="R30" s="21">
        <f ca="1">(O30+P30*('Scenarios &amp; Pics'!$J$5+$Q30))/(I31*SQRT(P30))</f>
        <v>-10.452594408779406</v>
      </c>
      <c r="S30" s="21">
        <f t="shared" ca="1" si="7"/>
        <v>-10.524267181164531</v>
      </c>
      <c r="T30" s="17">
        <f t="shared" ca="1" si="0"/>
        <v>7.1285405652429538E-26</v>
      </c>
      <c r="U30" s="17">
        <f t="shared" ca="1" si="0"/>
        <v>3.3389521163672575E-26</v>
      </c>
      <c r="V30" s="17">
        <f t="shared" ca="1" si="8"/>
        <v>7.5181782484893503E-25</v>
      </c>
      <c r="W30" s="17">
        <f ca="1">(G30*T30-'Scenarios &amp; Pics'!$H$5*EXP(-'Scenarios &amp; Pics'!$J$5*'Scenarios &amp; Pics'!P30)*'Scenarios &amp; Pics'!U30)*$E$5</f>
        <v>4.4842601747947242E-23</v>
      </c>
      <c r="Y30" s="6">
        <f>LN(G30/'Scenarios &amp; Pics'!$H$6)</f>
        <v>-0.64966206862020637</v>
      </c>
      <c r="Z30" s="19">
        <f ca="1">'Scenarios &amp; Pics'!$T$6</f>
        <v>0.1095890410958904</v>
      </c>
      <c r="AA30" s="6">
        <f>'Scenarios &amp; Pics'!$F$6*'Scenarios &amp; Pics'!$F$6/2</f>
        <v>3.125E-2</v>
      </c>
      <c r="AB30" s="22">
        <f ca="1">(Y30+Z30*('Scenarios &amp; Pics'!$J$6+$AA30))/(H31*SQRT(Z30))</f>
        <v>-7.7555495711378359</v>
      </c>
      <c r="AC30" s="22">
        <f t="shared" ca="1" si="1"/>
        <v>-7.8383101599980725</v>
      </c>
      <c r="AD30" s="6">
        <f t="shared" ca="1" si="2"/>
        <v>4.3980854805002243E-15</v>
      </c>
      <c r="AE30" s="6">
        <f t="shared" ca="1" si="2"/>
        <v>2.2832497261772245E-15</v>
      </c>
      <c r="AF30" s="6">
        <f t="shared" ca="1" si="9"/>
        <v>3.4659202906472019E-14</v>
      </c>
      <c r="AG30" s="6">
        <f ca="1">G31*AD30-'Scenarios &amp; Pics'!$H$6*EXP(-'Scenarios &amp; Pics'!$J$6*'Scenarios &amp; Pics'!Z30)*'Scenarios &amp; Pics'!AE30</f>
        <v>4.3154024506793483E-15</v>
      </c>
      <c r="AH30" s="9">
        <f ca="1">(AG30+'Scenarios &amp; Pics'!$H$5*EXP(-'Scenarios &amp; Pics'!$J$5*'Scenarios &amp; Pics'!$T$5)-G30)*$E$6</f>
        <v>105343.54544808707</v>
      </c>
      <c r="AJ30" s="9">
        <f t="shared" si="3"/>
        <v>47</v>
      </c>
      <c r="AK30">
        <f t="shared" ca="1" si="4"/>
        <v>4.4842601747947242E-23</v>
      </c>
      <c r="AL30" s="9">
        <f t="shared" ca="1" si="5"/>
        <v>105343.54544808707</v>
      </c>
      <c r="AM30" s="9">
        <f t="shared" ca="1" si="10"/>
        <v>105343.54544808707</v>
      </c>
      <c r="AN30" s="9">
        <f t="shared" si="11"/>
        <v>47</v>
      </c>
      <c r="AO30" s="9">
        <f t="shared" ca="1" si="12"/>
        <v>2.0260710306139394E-22</v>
      </c>
      <c r="AP30" s="9">
        <f t="shared" ca="1" si="13"/>
        <v>4.4636543001303019E-22</v>
      </c>
      <c r="AR30">
        <f t="shared" si="29"/>
        <v>4.1095890410958909E-2</v>
      </c>
      <c r="AS30">
        <f t="shared" si="14"/>
        <v>100.1645187454837</v>
      </c>
      <c r="AT30">
        <f t="shared" si="15"/>
        <v>-1.6438356164382398E-3</v>
      </c>
      <c r="AU30">
        <f t="shared" si="16"/>
        <v>4.1095890410958909E-2</v>
      </c>
      <c r="AV30">
        <f t="shared" si="17"/>
        <v>3.125E-2</v>
      </c>
      <c r="AW30">
        <f t="shared" si="18"/>
        <v>1.2670075844992666E-2</v>
      </c>
      <c r="AX30">
        <f t="shared" si="19"/>
        <v>-3.8010227534968785E-2</v>
      </c>
      <c r="AY30" s="17">
        <f t="shared" si="6"/>
        <v>0.50505449371642697</v>
      </c>
      <c r="AZ30" s="17">
        <f t="shared" si="6"/>
        <v>0.48483976376426741</v>
      </c>
      <c r="BA30" s="17">
        <f t="shared" si="20"/>
        <v>0.39891026042041305</v>
      </c>
      <c r="BB30">
        <f t="shared" si="21"/>
        <v>2.0214729952159658</v>
      </c>
      <c r="BC30">
        <f t="shared" si="22"/>
        <v>1010.108987432854</v>
      </c>
      <c r="BD30">
        <f t="shared" si="30"/>
        <v>15</v>
      </c>
      <c r="BE30">
        <f t="shared" si="23"/>
        <v>39.355551744599332</v>
      </c>
      <c r="BF30">
        <f t="shared" si="24"/>
        <v>161.73514415588767</v>
      </c>
      <c r="BG30" s="9">
        <f t="shared" si="25"/>
        <v>47</v>
      </c>
      <c r="BH30" s="9">
        <f t="shared" ca="1" si="26"/>
        <v>1.7820797537767388E-11</v>
      </c>
    </row>
    <row r="31" spans="1:60" x14ac:dyDescent="0.3">
      <c r="A31" s="16"/>
      <c r="F31" s="5"/>
      <c r="G31" s="5">
        <f t="shared" si="27"/>
        <v>47.5</v>
      </c>
      <c r="H31" s="5">
        <f>'Scenarios &amp; Pics'!$F$5</f>
        <v>0.25</v>
      </c>
      <c r="I31" s="5">
        <f>'Scenarios &amp; Pics'!$F$6</f>
        <v>0.25</v>
      </c>
      <c r="K31" s="9">
        <f ca="1">'Scenarios &amp; Pics'!$E$4*'Scenarios &amp; Pics'!G31+'Scenarios &amp; Pics'!$E$5*W30+'Scenarios &amp; Pics'!$E$6*'Scenarios &amp; Pics'!AG30</f>
        <v>8.6308049910439002E-12</v>
      </c>
      <c r="L31" s="9">
        <f t="shared" ca="1" si="28"/>
        <v>-27503.942955886625</v>
      </c>
      <c r="O31" s="17">
        <f>LN(G31/'Scenarios &amp; Pics'!$H$5)</f>
        <v>-0.74444047494749588</v>
      </c>
      <c r="P31" s="18">
        <f ca="1">'Scenarios &amp; Pics'!$T$5</f>
        <v>8.2191780821917804E-2</v>
      </c>
      <c r="Q31" s="17">
        <f>'Scenarios &amp; Pics'!$F$5*'Scenarios &amp; Pics'!$F$5/2</f>
        <v>3.125E-2</v>
      </c>
      <c r="R31" s="21">
        <f ca="1">(O31+P31*('Scenarios &amp; Pics'!$J$5+$Q31))/(I32*SQRT(P31))</f>
        <v>-10.304949648037136</v>
      </c>
      <c r="S31" s="21">
        <f t="shared" ca="1" si="7"/>
        <v>-10.37662242042226</v>
      </c>
      <c r="T31" s="17">
        <f t="shared" ca="1" si="0"/>
        <v>3.3463358401367822E-25</v>
      </c>
      <c r="U31" s="17">
        <f t="shared" ca="1" si="0"/>
        <v>1.5839251255936229E-25</v>
      </c>
      <c r="V31" s="17">
        <f t="shared" ca="1" si="8"/>
        <v>3.4802706869303818E-24</v>
      </c>
      <c r="W31" s="17">
        <f ca="1">(G31*T31-'Scenarios &amp; Pics'!$H$5*EXP(-'Scenarios &amp; Pics'!$J$5*'Scenarios &amp; Pics'!P31)*'Scenarios &amp; Pics'!U31)*$E$5</f>
        <v>2.1566545528548895E-22</v>
      </c>
      <c r="Y31" s="6">
        <f>LN(G31/'Scenarios &amp; Pics'!$H$6)</f>
        <v>-0.63907995928966954</v>
      </c>
      <c r="Z31" s="19">
        <f ca="1">'Scenarios &amp; Pics'!$T$6</f>
        <v>0.1095890410958904</v>
      </c>
      <c r="AA31" s="6">
        <f>'Scenarios &amp; Pics'!$F$6*'Scenarios &amp; Pics'!$F$6/2</f>
        <v>3.125E-2</v>
      </c>
      <c r="AB31" s="22">
        <f ca="1">(Y31+Z31*('Scenarios &amp; Pics'!$J$6+$AA31))/(H32*SQRT(Z31))</f>
        <v>-7.6276854575993553</v>
      </c>
      <c r="AC31" s="22">
        <f t="shared" ca="1" si="1"/>
        <v>-7.7104460464595919</v>
      </c>
      <c r="AD31" s="6">
        <f t="shared" ca="1" si="2"/>
        <v>1.1950291869909751E-14</v>
      </c>
      <c r="AE31" s="6">
        <f t="shared" ca="1" si="2"/>
        <v>6.2689375796125487E-15</v>
      </c>
      <c r="AF31" s="6">
        <f t="shared" ca="1" si="9"/>
        <v>9.2670032070411495E-14</v>
      </c>
      <c r="AG31" s="6">
        <f ca="1">G32*AD31-'Scenarios &amp; Pics'!$H$6*EXP(-'Scenarios &amp; Pics'!$J$6*'Scenarios &amp; Pics'!Z31)*'Scenarios &amp; Pics'!AE31</f>
        <v>1.1877439425122199E-14</v>
      </c>
      <c r="AH31" s="9">
        <f ca="1">(AG31+'Scenarios &amp; Pics'!$H$5*EXP(-'Scenarios &amp; Pics'!$J$5*'Scenarios &amp; Pics'!$T$5)-G31)*$E$6</f>
        <v>104343.5454480871</v>
      </c>
      <c r="AJ31" s="9">
        <f t="shared" si="3"/>
        <v>47.5</v>
      </c>
      <c r="AK31">
        <f t="shared" ca="1" si="4"/>
        <v>2.1566545528548895E-22</v>
      </c>
      <c r="AL31" s="9">
        <f t="shared" ca="1" si="5"/>
        <v>104343.5454480871</v>
      </c>
      <c r="AM31" s="9">
        <f t="shared" ca="1" si="10"/>
        <v>104343.5454480871</v>
      </c>
      <c r="AN31" s="9">
        <f t="shared" si="11"/>
        <v>47.5</v>
      </c>
      <c r="AO31" s="9">
        <f t="shared" ca="1" si="12"/>
        <v>9.4787446537533186E-22</v>
      </c>
      <c r="AP31" s="9">
        <f t="shared" ca="1" si="13"/>
        <v>2.0445380896738464E-21</v>
      </c>
      <c r="AR31">
        <f t="shared" si="29"/>
        <v>4.3835616438356172E-2</v>
      </c>
      <c r="AS31">
        <f t="shared" si="14"/>
        <v>100.17549628054266</v>
      </c>
      <c r="AT31">
        <f t="shared" si="15"/>
        <v>-1.7534246575343171E-3</v>
      </c>
      <c r="AU31">
        <f t="shared" si="16"/>
        <v>4.3835616438356172E-2</v>
      </c>
      <c r="AV31">
        <f t="shared" si="17"/>
        <v>3.125E-2</v>
      </c>
      <c r="AW31">
        <f t="shared" si="18"/>
        <v>1.3085598064753999E-2</v>
      </c>
      <c r="AX31">
        <f t="shared" si="19"/>
        <v>-3.9256794194267378E-2</v>
      </c>
      <c r="AY31" s="17">
        <f t="shared" si="6"/>
        <v>0.50522024935222543</v>
      </c>
      <c r="AZ31" s="17">
        <f t="shared" si="6"/>
        <v>0.48434282664039374</v>
      </c>
      <c r="BA31" s="17">
        <f t="shared" si="20"/>
        <v>0.39890812584639157</v>
      </c>
      <c r="BB31">
        <f t="shared" si="21"/>
        <v>2.0877422711831599</v>
      </c>
      <c r="BC31">
        <f t="shared" si="22"/>
        <v>1010.4404987044509</v>
      </c>
      <c r="BD31">
        <f t="shared" si="30"/>
        <v>16</v>
      </c>
      <c r="BE31">
        <f t="shared" si="23"/>
        <v>38.105645217012267</v>
      </c>
      <c r="BF31">
        <f t="shared" si="24"/>
        <v>167.03844478690311</v>
      </c>
      <c r="BG31" s="9">
        <f t="shared" si="25"/>
        <v>47.5</v>
      </c>
      <c r="BH31" s="9">
        <f t="shared" ca="1" si="26"/>
        <v>4.7146789807571509E-11</v>
      </c>
    </row>
    <row r="32" spans="1:60" x14ac:dyDescent="0.3">
      <c r="A32" s="16"/>
      <c r="F32" s="5"/>
      <c r="G32" s="5">
        <f t="shared" si="27"/>
        <v>48</v>
      </c>
      <c r="H32" s="5">
        <f>'Scenarios &amp; Pics'!$F$5</f>
        <v>0.25</v>
      </c>
      <c r="I32" s="5">
        <f>'Scenarios &amp; Pics'!$F$6</f>
        <v>0.25</v>
      </c>
      <c r="K32" s="9">
        <f ca="1">'Scenarios &amp; Pics'!$E$4*'Scenarios &amp; Pics'!G32+'Scenarios &amp; Pics'!$E$5*W31+'Scenarios &amp; Pics'!$E$6*'Scenarios &amp; Pics'!AG31</f>
        <v>2.3754879281575309E-11</v>
      </c>
      <c r="L32" s="9">
        <f t="shared" ca="1" si="28"/>
        <v>-27503.942955886607</v>
      </c>
      <c r="O32" s="17">
        <f>LN(G32/'Scenarios &amp; Pics'!$H$5)</f>
        <v>-0.73396917508020043</v>
      </c>
      <c r="P32" s="18">
        <f ca="1">'Scenarios &amp; Pics'!$T$5</f>
        <v>8.2191780821917804E-2</v>
      </c>
      <c r="Q32" s="17">
        <f>'Scenarios &amp; Pics'!$F$5*'Scenarios &amp; Pics'!$F$5/2</f>
        <v>3.125E-2</v>
      </c>
      <c r="R32" s="21">
        <f ca="1">(O32+P32*('Scenarios &amp; Pics'!$J$5+$Q32))/(I33*SQRT(P32))</f>
        <v>-10.158850934134605</v>
      </c>
      <c r="S32" s="21">
        <f t="shared" ca="1" si="7"/>
        <v>-10.23052370651973</v>
      </c>
      <c r="T32" s="17">
        <f t="shared" ref="T32:U95" ca="1" si="31">_xlfn.NORM.S.DIST(R32,TRUE)</f>
        <v>1.5131093694459416E-24</v>
      </c>
      <c r="U32" s="17">
        <f t="shared" ca="1" si="31"/>
        <v>7.2367273677434746E-25</v>
      </c>
      <c r="V32" s="17">
        <f t="shared" ca="1" si="8"/>
        <v>1.5517641650019046E-23</v>
      </c>
      <c r="W32" s="17">
        <f ca="1">(G32*T32-'Scenarios &amp; Pics'!$H$5*EXP(-'Scenarios &amp; Pics'!$J$5*'Scenarios &amp; Pics'!P32)*'Scenarios &amp; Pics'!U32)*$E$5</f>
        <v>9.9901037409172393E-22</v>
      </c>
      <c r="Y32" s="6">
        <f>LN(G32/'Scenarios &amp; Pics'!$H$6)</f>
        <v>-0.62860865942237421</v>
      </c>
      <c r="Z32" s="19">
        <f ca="1">'Scenarios &amp; Pics'!$T$6</f>
        <v>0.1095890410958904</v>
      </c>
      <c r="AA32" s="6">
        <f>'Scenarios &amp; Pics'!$F$6*'Scenarios &amp; Pics'!$F$6/2</f>
        <v>3.125E-2</v>
      </c>
      <c r="AB32" s="22">
        <f ca="1">(Y32+Z32*('Scenarios &amp; Pics'!$J$6+$AA32))/(H33*SQRT(Z32))</f>
        <v>-7.5011602598995308</v>
      </c>
      <c r="AC32" s="22">
        <f t="shared" ca="1" si="1"/>
        <v>-7.5839208487597674</v>
      </c>
      <c r="AD32" s="6">
        <f t="shared" ref="AD32:AE95" ca="1" si="32">_xlfn.NORM.S.DIST(AB32,TRUE)</f>
        <v>3.1627697694101164E-14</v>
      </c>
      <c r="AE32" s="6">
        <f t="shared" ca="1" si="32"/>
        <v>1.6763286769993152E-14</v>
      </c>
      <c r="AF32" s="6">
        <f t="shared" ca="1" si="9"/>
        <v>2.4132274763338704E-13</v>
      </c>
      <c r="AG32" s="6">
        <f ca="1">G33*AD32-'Scenarios &amp; Pics'!$H$6*EXP(-'Scenarios &amp; Pics'!$J$6*'Scenarios &amp; Pics'!Z32)*'Scenarios &amp; Pics'!AE32</f>
        <v>3.184651584631102E-14</v>
      </c>
      <c r="AH32" s="9">
        <f ca="1">(AG32+'Scenarios &amp; Pics'!$H$5*EXP(-'Scenarios &amp; Pics'!$J$5*'Scenarios &amp; Pics'!$T$5)-G32)*$E$6</f>
        <v>103343.54544808713</v>
      </c>
      <c r="AJ32" s="9">
        <f t="shared" si="3"/>
        <v>48</v>
      </c>
      <c r="AK32">
        <f t="shared" ca="1" si="4"/>
        <v>9.9901037409172393E-22</v>
      </c>
      <c r="AL32" s="9">
        <f t="shared" ca="1" si="5"/>
        <v>103343.54544808713</v>
      </c>
      <c r="AM32" s="9">
        <f t="shared" ca="1" si="10"/>
        <v>103343.54544808713</v>
      </c>
      <c r="AN32" s="9">
        <f t="shared" si="11"/>
        <v>48</v>
      </c>
      <c r="AO32" s="9">
        <f t="shared" ca="1" si="12"/>
        <v>4.270818808073252E-21</v>
      </c>
      <c r="AP32" s="9">
        <f t="shared" ca="1" si="13"/>
        <v>9.0211161165899119E-21</v>
      </c>
      <c r="AR32">
        <f t="shared" si="29"/>
        <v>4.6575342465753435E-2</v>
      </c>
      <c r="AS32">
        <f t="shared" si="14"/>
        <v>100.18647501868504</v>
      </c>
      <c r="AT32">
        <f t="shared" si="15"/>
        <v>-1.8630136986301175E-3</v>
      </c>
      <c r="AU32">
        <f t="shared" si="16"/>
        <v>4.6575342465753435E-2</v>
      </c>
      <c r="AV32">
        <f t="shared" si="17"/>
        <v>3.125E-2</v>
      </c>
      <c r="AW32">
        <f t="shared" si="18"/>
        <v>1.3488325748841451E-2</v>
      </c>
      <c r="AX32">
        <f t="shared" si="19"/>
        <v>-4.0464977246522878E-2</v>
      </c>
      <c r="AY32" s="17">
        <f t="shared" ref="AY32:AZ95" si="33">_xlfn.NORM.S.DIST(AW32,TRUE)</f>
        <v>0.5053809002702585</v>
      </c>
      <c r="AZ32" s="17">
        <f t="shared" si="33"/>
        <v>0.48386121413437488</v>
      </c>
      <c r="BA32" s="17">
        <f t="shared" si="20"/>
        <v>0.39890599128379223</v>
      </c>
      <c r="BB32">
        <f t="shared" si="21"/>
        <v>2.151968613588366</v>
      </c>
      <c r="BC32">
        <f t="shared" si="22"/>
        <v>1010.761800540517</v>
      </c>
      <c r="BD32">
        <f t="shared" si="30"/>
        <v>17</v>
      </c>
      <c r="BE32">
        <f t="shared" si="23"/>
        <v>36.967708104735152</v>
      </c>
      <c r="BF32">
        <f t="shared" si="24"/>
        <v>172.17836651520483</v>
      </c>
      <c r="BG32" s="9">
        <f t="shared" si="25"/>
        <v>48</v>
      </c>
      <c r="BH32" s="9">
        <f t="shared" ca="1" si="26"/>
        <v>1.2149641059770345E-10</v>
      </c>
    </row>
    <row r="33" spans="1:60" x14ac:dyDescent="0.3">
      <c r="A33" s="16"/>
      <c r="F33" s="5"/>
      <c r="G33" s="5">
        <f t="shared" si="27"/>
        <v>48.5</v>
      </c>
      <c r="H33" s="5">
        <f>'Scenarios &amp; Pics'!$F$5</f>
        <v>0.25</v>
      </c>
      <c r="I33" s="5">
        <f>'Scenarios &amp; Pics'!$F$6</f>
        <v>0.25</v>
      </c>
      <c r="K33" s="9">
        <f ca="1">'Scenarios &amp; Pics'!$E$4*'Scenarios &amp; Pics'!G33+'Scenarios &amp; Pics'!$E$5*W32+'Scenarios &amp; Pics'!$E$6*'Scenarios &amp; Pics'!AG32</f>
        <v>6.3693033690642796E-11</v>
      </c>
      <c r="L33" s="9">
        <f t="shared" ca="1" si="28"/>
        <v>-27503.942955886567</v>
      </c>
      <c r="O33" s="17">
        <f>LN(G33/'Scenarios &amp; Pics'!$H$5)</f>
        <v>-0.72360638804465394</v>
      </c>
      <c r="P33" s="18">
        <f ca="1">'Scenarios &amp; Pics'!$T$5</f>
        <v>8.2191780821917804E-2</v>
      </c>
      <c r="Q33" s="17">
        <f>'Scenarios &amp; Pics'!$F$5*'Scenarios &amp; Pics'!$F$5/2</f>
        <v>3.125E-2</v>
      </c>
      <c r="R33" s="21">
        <f ca="1">(O33+P33*('Scenarios &amp; Pics'!$J$5+$Q33))/(I34*SQRT(P33))</f>
        <v>-10.014266223780952</v>
      </c>
      <c r="S33" s="21">
        <f t="shared" ca="1" si="7"/>
        <v>-10.085938996166076</v>
      </c>
      <c r="T33" s="17">
        <f t="shared" ca="1" si="31"/>
        <v>6.596865561232733E-24</v>
      </c>
      <c r="U33" s="17">
        <f t="shared" ca="1" si="31"/>
        <v>3.1876342323850695E-24</v>
      </c>
      <c r="V33" s="17">
        <f t="shared" ca="1" si="8"/>
        <v>6.6708988120441196E-23</v>
      </c>
      <c r="W33" s="17">
        <f ca="1">(G33*T33-'Scenarios &amp; Pics'!$H$5*EXP(-'Scenarios &amp; Pics'!$J$5*'Scenarios &amp; Pics'!P33)*'Scenarios &amp; Pics'!U33)*$E$5</f>
        <v>4.4616499642438919E-21</v>
      </c>
      <c r="Y33" s="6">
        <f>LN(G33/'Scenarios &amp; Pics'!$H$6)</f>
        <v>-0.6182458723868276</v>
      </c>
      <c r="Z33" s="19">
        <f ca="1">'Scenarios &amp; Pics'!$T$6</f>
        <v>0.1095890410958904</v>
      </c>
      <c r="AA33" s="6">
        <f>'Scenarios &amp; Pics'!$F$6*'Scenarios &amp; Pics'!$F$6/2</f>
        <v>3.125E-2</v>
      </c>
      <c r="AB33" s="22">
        <f ca="1">(Y33+Z33*('Scenarios &amp; Pics'!$J$6+$AA33))/(H34*SQRT(Z33))</f>
        <v>-7.3759462277344516</v>
      </c>
      <c r="AC33" s="22">
        <f t="shared" ca="1" si="1"/>
        <v>-7.4587068165946881</v>
      </c>
      <c r="AD33" s="6">
        <f t="shared" ca="1" si="32"/>
        <v>8.1590935907100639E-14</v>
      </c>
      <c r="AE33" s="6">
        <f t="shared" ca="1" si="32"/>
        <v>4.3687893454332525E-14</v>
      </c>
      <c r="AF33" s="6">
        <f t="shared" ca="1" si="9"/>
        <v>6.1249849452100322E-13</v>
      </c>
      <c r="AG33" s="6">
        <f ca="1">G34*AD33-'Scenarios &amp; Pics'!$H$6*EXP(-'Scenarios &amp; Pics'!$J$6*'Scenarios &amp; Pics'!Z33)*'Scenarios &amp; Pics'!AE33</f>
        <v>8.3243498327273949E-14</v>
      </c>
      <c r="AH33" s="9">
        <f ca="1">(AG33+'Scenarios &amp; Pics'!$H$5*EXP(-'Scenarios &amp; Pics'!$J$5*'Scenarios &amp; Pics'!$T$5)-G33)*$E$6</f>
        <v>102343.54544808724</v>
      </c>
      <c r="AJ33" s="9">
        <f t="shared" si="3"/>
        <v>48.5</v>
      </c>
      <c r="AK33">
        <f t="shared" ca="1" si="4"/>
        <v>4.4616499642438919E-21</v>
      </c>
      <c r="AL33" s="9">
        <f t="shared" ca="1" si="5"/>
        <v>102343.54544808724</v>
      </c>
      <c r="AM33" s="9">
        <f t="shared" ca="1" si="10"/>
        <v>102343.54544808724</v>
      </c>
      <c r="AN33" s="9">
        <f t="shared" si="11"/>
        <v>48.5</v>
      </c>
      <c r="AO33" s="9">
        <f t="shared" ca="1" si="12"/>
        <v>1.8551126311801619E-20</v>
      </c>
      <c r="AP33" s="9">
        <f t="shared" ca="1" si="13"/>
        <v>3.838118739537374E-20</v>
      </c>
      <c r="AR33">
        <f t="shared" si="29"/>
        <v>4.9315068493150697E-2</v>
      </c>
      <c r="AS33">
        <f t="shared" si="14"/>
        <v>100.19745496004275</v>
      </c>
      <c r="AT33">
        <f t="shared" si="15"/>
        <v>-1.972602739725941E-3</v>
      </c>
      <c r="AU33">
        <f t="shared" si="16"/>
        <v>4.9315068493150697E-2</v>
      </c>
      <c r="AV33">
        <f t="shared" si="17"/>
        <v>3.125E-2</v>
      </c>
      <c r="AW33">
        <f t="shared" si="18"/>
        <v>1.3879372691206664E-2</v>
      </c>
      <c r="AX33">
        <f t="shared" si="19"/>
        <v>-4.1638118073613742E-2</v>
      </c>
      <c r="AY33" s="17">
        <f t="shared" si="33"/>
        <v>0.50553689082307374</v>
      </c>
      <c r="AZ33" s="17">
        <f t="shared" si="33"/>
        <v>0.48339359287501388</v>
      </c>
      <c r="BA33" s="17">
        <f t="shared" si="20"/>
        <v>0.39890385673261497</v>
      </c>
      <c r="BB33">
        <f t="shared" si="21"/>
        <v>2.214329794805991</v>
      </c>
      <c r="BC33">
        <f t="shared" si="22"/>
        <v>1011.0737816461475</v>
      </c>
      <c r="BD33">
        <f t="shared" si="30"/>
        <v>18</v>
      </c>
      <c r="BE33">
        <f t="shared" si="23"/>
        <v>35.925962362242352</v>
      </c>
      <c r="BF33">
        <f t="shared" si="24"/>
        <v>177.16912945763355</v>
      </c>
      <c r="BG33" s="9">
        <f t="shared" si="25"/>
        <v>48.5</v>
      </c>
      <c r="BH33" s="9">
        <f t="shared" ca="1" si="26"/>
        <v>3.0518958634991706E-10</v>
      </c>
    </row>
    <row r="34" spans="1:60" x14ac:dyDescent="0.3">
      <c r="A34" s="16"/>
      <c r="F34" s="5"/>
      <c r="G34" s="5">
        <f t="shared" si="27"/>
        <v>49</v>
      </c>
      <c r="H34" s="5">
        <f>'Scenarios &amp; Pics'!$F$5</f>
        <v>0.25</v>
      </c>
      <c r="I34" s="5">
        <f>'Scenarios &amp; Pics'!$F$6</f>
        <v>0.25</v>
      </c>
      <c r="K34" s="9">
        <f ca="1">'Scenarios &amp; Pics'!$E$4*'Scenarios &amp; Pics'!G34+'Scenarios &amp; Pics'!$E$5*W33+'Scenarios &amp; Pics'!$E$6*'Scenarios &amp; Pics'!AG33</f>
        <v>1.6648700557784783E-10</v>
      </c>
      <c r="L34" s="9">
        <f t="shared" ca="1" si="28"/>
        <v>-27503.942955886465</v>
      </c>
      <c r="O34" s="17">
        <f>LN(G34/'Scenarios &amp; Pics'!$H$5)</f>
        <v>-0.71334988787746478</v>
      </c>
      <c r="P34" s="18">
        <f ca="1">'Scenarios &amp; Pics'!$T$5</f>
        <v>8.2191780821917804E-2</v>
      </c>
      <c r="Q34" s="17">
        <f>'Scenarios &amp; Pics'!$F$5*'Scenarios &amp; Pics'!$F$5/2</f>
        <v>3.125E-2</v>
      </c>
      <c r="R34" s="21">
        <f ca="1">(O34+P34*('Scenarios &amp; Pics'!$J$5+$Q34))/(I35*SQRT(P34))</f>
        <v>-9.8711644596678365</v>
      </c>
      <c r="S34" s="21">
        <f t="shared" ca="1" si="7"/>
        <v>-9.9428372320529608</v>
      </c>
      <c r="T34" s="17">
        <f t="shared" ca="1" si="31"/>
        <v>2.7758167291956187E-23</v>
      </c>
      <c r="U34" s="17">
        <f t="shared" ca="1" si="31"/>
        <v>1.3549826437095405E-23</v>
      </c>
      <c r="V34" s="17">
        <f t="shared" ca="1" si="8"/>
        <v>2.7676251828310877E-22</v>
      </c>
      <c r="W34" s="17">
        <f ca="1">(G34*T34-'Scenarios &amp; Pics'!$H$5*EXP(-'Scenarios &amp; Pics'!$J$5*'Scenarios &amp; Pics'!P34)*'Scenarios &amp; Pics'!U34)*$E$5</f>
        <v>1.9229952434886541E-20</v>
      </c>
      <c r="Y34" s="6">
        <f>LN(G34/'Scenarios &amp; Pics'!$H$6)</f>
        <v>-0.60798937221963856</v>
      </c>
      <c r="Z34" s="19">
        <f ca="1">'Scenarios &amp; Pics'!$T$6</f>
        <v>0.1095890410958904</v>
      </c>
      <c r="AA34" s="6">
        <f>'Scenarios &amp; Pics'!$F$6*'Scenarios &amp; Pics'!$F$6/2</f>
        <v>3.125E-2</v>
      </c>
      <c r="AB34" s="22">
        <f ca="1">(Y34+Z34*('Scenarios &amp; Pics'!$J$6+$AA34))/(H35*SQRT(Z34))</f>
        <v>-7.2520164646861254</v>
      </c>
      <c r="AC34" s="22">
        <f t="shared" ca="1" si="1"/>
        <v>-7.3347770535463619</v>
      </c>
      <c r="AD34" s="6">
        <f t="shared" ca="1" si="32"/>
        <v>2.0530597801265218E-13</v>
      </c>
      <c r="AE34" s="6">
        <f t="shared" ca="1" si="32"/>
        <v>1.1104544068431011E-13</v>
      </c>
      <c r="AF34" s="6">
        <f t="shared" ca="1" si="9"/>
        <v>1.5162060284906323E-12</v>
      </c>
      <c r="AG34" s="6">
        <f ca="1">G35*AD34-'Scenarios &amp; Pics'!$H$6*EXP(-'Scenarios &amp; Pics'!$J$6*'Scenarios &amp; Pics'!Z34)*'Scenarios &amp; Pics'!AE34</f>
        <v>2.1227007701736538E-13</v>
      </c>
      <c r="AH34" s="9">
        <f ca="1">(AG34+'Scenarios &amp; Pics'!$H$5*EXP(-'Scenarios &amp; Pics'!$J$5*'Scenarios &amp; Pics'!$T$5)-G34)*$E$6</f>
        <v>101343.54544808749</v>
      </c>
      <c r="AJ34" s="9">
        <f t="shared" si="3"/>
        <v>49</v>
      </c>
      <c r="AK34">
        <f t="shared" ca="1" si="4"/>
        <v>1.9229952434886541E-20</v>
      </c>
      <c r="AL34" s="9">
        <f t="shared" ca="1" si="5"/>
        <v>101343.54544808749</v>
      </c>
      <c r="AM34" s="9">
        <f t="shared" ca="1" si="10"/>
        <v>101343.54544808749</v>
      </c>
      <c r="AN34" s="9">
        <f t="shared" si="11"/>
        <v>49</v>
      </c>
      <c r="AO34" s="9">
        <f t="shared" ca="1" si="12"/>
        <v>7.7758440952345297E-20</v>
      </c>
      <c r="AP34" s="9">
        <f t="shared" ca="1" si="13"/>
        <v>1.5761116727811211E-19</v>
      </c>
      <c r="AR34">
        <f t="shared" si="29"/>
        <v>5.205479452054796E-2</v>
      </c>
      <c r="AS34">
        <f t="shared" si="14"/>
        <v>100.20843610474763</v>
      </c>
      <c r="AT34">
        <f t="shared" si="15"/>
        <v>-2.0821917808217876E-3</v>
      </c>
      <c r="AU34">
        <f t="shared" si="16"/>
        <v>5.205479452054796E-2</v>
      </c>
      <c r="AV34">
        <f t="shared" si="17"/>
        <v>3.125E-2</v>
      </c>
      <c r="AW34">
        <f t="shared" si="18"/>
        <v>1.4259699895017283E-2</v>
      </c>
      <c r="AX34">
        <f t="shared" si="19"/>
        <v>-4.2779099685042669E-2</v>
      </c>
      <c r="AY34" s="17">
        <f t="shared" si="33"/>
        <v>0.5056886044074107</v>
      </c>
      <c r="AZ34" s="17">
        <f t="shared" si="33"/>
        <v>0.48293881238506775</v>
      </c>
      <c r="BA34" s="17">
        <f t="shared" si="20"/>
        <v>0.39890172219285969</v>
      </c>
      <c r="BB34">
        <f t="shared" si="21"/>
        <v>2.2749792022342987</v>
      </c>
      <c r="BC34">
        <f t="shared" si="22"/>
        <v>1011.3772088148214</v>
      </c>
      <c r="BD34">
        <f t="shared" si="30"/>
        <v>19</v>
      </c>
      <c r="BE34">
        <f t="shared" si="23"/>
        <v>34.967576906396772</v>
      </c>
      <c r="BF34">
        <f t="shared" si="24"/>
        <v>182.02300307439421</v>
      </c>
      <c r="BG34" s="9">
        <f t="shared" si="25"/>
        <v>49</v>
      </c>
      <c r="BH34" s="9">
        <f t="shared" ca="1" si="26"/>
        <v>7.4777090414510314E-10</v>
      </c>
    </row>
    <row r="35" spans="1:60" x14ac:dyDescent="0.3">
      <c r="A35" s="16"/>
      <c r="F35" s="5"/>
      <c r="G35" s="5">
        <f t="shared" si="27"/>
        <v>49.5</v>
      </c>
      <c r="H35" s="5">
        <f>'Scenarios &amp; Pics'!$F$5</f>
        <v>0.25</v>
      </c>
      <c r="I35" s="5">
        <f>'Scenarios &amp; Pics'!$F$6</f>
        <v>0.25</v>
      </c>
      <c r="K35" s="9">
        <f ca="1">'Scenarios &amp; Pics'!$E$4*'Scenarios &amp; Pics'!G35+'Scenarios &amp; Pics'!$E$5*W34+'Scenarios &amp; Pics'!$E$6*'Scenarios &amp; Pics'!AG34</f>
        <v>4.2454019249463562E-10</v>
      </c>
      <c r="L35" s="9">
        <f t="shared" ca="1" si="28"/>
        <v>-27503.942955886207</v>
      </c>
      <c r="O35" s="17">
        <f>LN(G35/'Scenarios &amp; Pics'!$H$5)</f>
        <v>-0.70319751641344674</v>
      </c>
      <c r="P35" s="18">
        <f ca="1">'Scenarios &amp; Pics'!$T$5</f>
        <v>8.2191780821917804E-2</v>
      </c>
      <c r="Q35" s="17">
        <f>'Scenarios &amp; Pics'!$F$5*'Scenarios &amp; Pics'!$F$5/2</f>
        <v>3.125E-2</v>
      </c>
      <c r="R35" s="21">
        <f ca="1">(O35+P35*('Scenarios &amp; Pics'!$J$5+$Q35))/(I36*SQRT(P35))</f>
        <v>-9.7295155304277952</v>
      </c>
      <c r="S35" s="21">
        <f t="shared" ca="1" si="7"/>
        <v>-9.8011883028129194</v>
      </c>
      <c r="T35" s="17">
        <f t="shared" ca="1" si="31"/>
        <v>1.1283257412680352E-22</v>
      </c>
      <c r="U35" s="17">
        <f t="shared" ca="1" si="31"/>
        <v>5.563442320400631E-23</v>
      </c>
      <c r="V35" s="17">
        <f t="shared" ca="1" si="8"/>
        <v>1.1091702255816281E-21</v>
      </c>
      <c r="W35" s="17">
        <f ca="1">(G35*T35-'Scenarios &amp; Pics'!$H$5*EXP(-'Scenarios &amp; Pics'!$J$5*'Scenarios &amp; Pics'!P35)*'Scenarios &amp; Pics'!U35)*$E$5</f>
        <v>8.0061668107607323E-20</v>
      </c>
      <c r="Y35" s="6">
        <f>LN(G35/'Scenarios &amp; Pics'!$H$6)</f>
        <v>-0.59783700075562041</v>
      </c>
      <c r="Z35" s="19">
        <f ca="1">'Scenarios &amp; Pics'!$T$6</f>
        <v>0.1095890410958904</v>
      </c>
      <c r="AA35" s="6">
        <f>'Scenarios &amp; Pics'!$F$6*'Scenarios &amp; Pics'!$F$6/2</f>
        <v>3.125E-2</v>
      </c>
      <c r="AB35" s="22">
        <f ca="1">(Y35+Z35*('Scenarios &amp; Pics'!$J$6+$AA35))/(H36*SQRT(Z35))</f>
        <v>-7.1293448935453849</v>
      </c>
      <c r="AC35" s="22">
        <f t="shared" ca="1" si="1"/>
        <v>-7.2121054824056214</v>
      </c>
      <c r="AD35" s="6">
        <f t="shared" ca="1" si="32"/>
        <v>5.0423874626681956E-13</v>
      </c>
      <c r="AE35" s="6">
        <f t="shared" ca="1" si="32"/>
        <v>2.7546634205395299E-13</v>
      </c>
      <c r="AF35" s="6">
        <f t="shared" ca="1" si="9"/>
        <v>3.6630761668929001E-12</v>
      </c>
      <c r="AG35" s="6">
        <f ca="1">G36*AD35-'Scenarios &amp; Pics'!$H$6*EXP(-'Scenarios &amp; Pics'!$J$6*'Scenarios &amp; Pics'!Z35)*'Scenarios &amp; Pics'!AE35</f>
        <v>5.2840581190716896E-13</v>
      </c>
      <c r="AH35" s="9">
        <f ca="1">(AG35+'Scenarios &amp; Pics'!$H$5*EXP(-'Scenarios &amp; Pics'!$J$5*'Scenarios &amp; Pics'!$T$5)-G35)*$E$6</f>
        <v>100343.54544808812</v>
      </c>
      <c r="AJ35" s="9">
        <f t="shared" si="3"/>
        <v>49.5</v>
      </c>
      <c r="AK35">
        <f t="shared" ca="1" si="4"/>
        <v>8.0061668107607323E-20</v>
      </c>
      <c r="AL35" s="9">
        <f t="shared" ca="1" si="5"/>
        <v>100343.54544808812</v>
      </c>
      <c r="AM35" s="9">
        <f t="shared" ca="1" si="10"/>
        <v>100343.54544808812</v>
      </c>
      <c r="AN35" s="9">
        <f t="shared" si="11"/>
        <v>49.5</v>
      </c>
      <c r="AO35" s="9">
        <f t="shared" ca="1" si="12"/>
        <v>3.1480932825329804E-19</v>
      </c>
      <c r="AP35" s="9">
        <f t="shared" ca="1" si="13"/>
        <v>6.2527173315622922E-19</v>
      </c>
      <c r="AR35">
        <f t="shared" si="29"/>
        <v>5.4794520547945223E-2</v>
      </c>
      <c r="AS35">
        <f t="shared" si="14"/>
        <v>100.21941845293159</v>
      </c>
      <c r="AT35">
        <f t="shared" si="15"/>
        <v>-2.1917808219178011E-3</v>
      </c>
      <c r="AU35">
        <f t="shared" si="16"/>
        <v>5.4794520547945223E-2</v>
      </c>
      <c r="AV35">
        <f t="shared" si="17"/>
        <v>3.125E-2</v>
      </c>
      <c r="AW35">
        <f t="shared" si="18"/>
        <v>1.4630143399516458E-2</v>
      </c>
      <c r="AX35">
        <f t="shared" si="19"/>
        <v>-4.3890430198548831E-2</v>
      </c>
      <c r="AY35" s="17">
        <f t="shared" si="33"/>
        <v>0.50583637456565911</v>
      </c>
      <c r="AZ35" s="17">
        <f t="shared" si="33"/>
        <v>0.48249587177331593</v>
      </c>
      <c r="BA35" s="17">
        <f t="shared" si="20"/>
        <v>0.39889958766452643</v>
      </c>
      <c r="BB35">
        <f t="shared" si="21"/>
        <v>2.3340502792343187</v>
      </c>
      <c r="BC35">
        <f t="shared" si="22"/>
        <v>1011.6727491313183</v>
      </c>
      <c r="BD35">
        <f t="shared" si="30"/>
        <v>20</v>
      </c>
      <c r="BE35">
        <f t="shared" si="23"/>
        <v>34.081995710113326</v>
      </c>
      <c r="BF35">
        <f t="shared" si="24"/>
        <v>186.75066142527854</v>
      </c>
      <c r="BG35" s="9">
        <f t="shared" si="25"/>
        <v>49.5</v>
      </c>
      <c r="BH35" s="9">
        <f t="shared" ca="1" si="26"/>
        <v>1.7883279896897362E-9</v>
      </c>
    </row>
    <row r="36" spans="1:60" x14ac:dyDescent="0.3">
      <c r="A36" s="16"/>
      <c r="F36" s="5"/>
      <c r="G36" s="5">
        <f t="shared" si="27"/>
        <v>50</v>
      </c>
      <c r="H36" s="5">
        <f>'Scenarios &amp; Pics'!$F$5</f>
        <v>0.25</v>
      </c>
      <c r="I36" s="5">
        <f>'Scenarios &amp; Pics'!$F$6</f>
        <v>0.25</v>
      </c>
      <c r="K36" s="9">
        <f ca="1">'Scenarios &amp; Pics'!$E$4*'Scenarios &amp; Pics'!G36+'Scenarios &amp; Pics'!$E$5*W35+'Scenarios &amp; Pics'!$E$6*'Scenarios &amp; Pics'!AG35</f>
        <v>1.056811783937674E-9</v>
      </c>
      <c r="L36" s="9">
        <f t="shared" ca="1" si="28"/>
        <v>-27503.942955885577</v>
      </c>
      <c r="O36" s="17">
        <f>LN(G36/'Scenarios &amp; Pics'!$H$5)</f>
        <v>-0.69314718055994529</v>
      </c>
      <c r="P36" s="18">
        <f ca="1">'Scenarios &amp; Pics'!$T$5</f>
        <v>8.2191780821917804E-2</v>
      </c>
      <c r="Q36" s="17">
        <f>'Scenarios &amp; Pics'!$F$5*'Scenarios &amp; Pics'!$F$5/2</f>
        <v>3.125E-2</v>
      </c>
      <c r="R36" s="21">
        <f ca="1">(O36+P36*('Scenarios &amp; Pics'!$J$5+$Q36))/(I37*SQRT(P36))</f>
        <v>-9.5892902326048333</v>
      </c>
      <c r="S36" s="21">
        <f t="shared" ca="1" si="7"/>
        <v>-9.6609630049899575</v>
      </c>
      <c r="T36" s="17">
        <f t="shared" ca="1" si="31"/>
        <v>4.4346514967956572E-22</v>
      </c>
      <c r="U36" s="17">
        <f t="shared" ca="1" si="31"/>
        <v>2.2084607448855057E-22</v>
      </c>
      <c r="V36" s="17">
        <f t="shared" ca="1" si="8"/>
        <v>4.2978067614707485E-21</v>
      </c>
      <c r="W36" s="17">
        <f ca="1">(G36*T36-'Scenarios &amp; Pics'!$H$5*EXP(-'Scenarios &amp; Pics'!$J$5*'Scenarios &amp; Pics'!P36)*'Scenarios &amp; Pics'!U36)*$E$5</f>
        <v>3.2227548111657162E-19</v>
      </c>
      <c r="Y36" s="6">
        <f>LN(G36/'Scenarios &amp; Pics'!$H$6)</f>
        <v>-0.58778666490211895</v>
      </c>
      <c r="Z36" s="19">
        <f ca="1">'Scenarios &amp; Pics'!$T$6</f>
        <v>0.1095890410958904</v>
      </c>
      <c r="AA36" s="6">
        <f>'Scenarios &amp; Pics'!$F$6*'Scenarios &amp; Pics'!$F$6/2</f>
        <v>3.125E-2</v>
      </c>
      <c r="AB36" s="22">
        <f ca="1">(Y36+Z36*('Scenarios &amp; Pics'!$J$6+$AA36))/(H37*SQRT(Z36))</f>
        <v>-7.0079062233774607</v>
      </c>
      <c r="AC36" s="22">
        <f t="shared" ca="1" si="1"/>
        <v>-7.0906668122376972</v>
      </c>
      <c r="AD36" s="6">
        <f t="shared" ca="1" si="32"/>
        <v>1.2095542500199295E-12</v>
      </c>
      <c r="AE36" s="6">
        <f t="shared" ca="1" si="32"/>
        <v>6.6733664647776009E-13</v>
      </c>
      <c r="AF36" s="6">
        <f t="shared" ca="1" si="9"/>
        <v>8.6426371755742524E-12</v>
      </c>
      <c r="AG36" s="6">
        <f ca="1">G37*AD36-'Scenarios &amp; Pics'!$H$6*EXP(-'Scenarios &amp; Pics'!$J$6*'Scenarios &amp; Pics'!Z36)*'Scenarios &amp; Pics'!AE36</f>
        <v>1.2848932569780634E-12</v>
      </c>
      <c r="AH36" s="9">
        <f ca="1">(AG36+'Scenarios &amp; Pics'!$H$5*EXP(-'Scenarios &amp; Pics'!$J$5*'Scenarios &amp; Pics'!$T$5)-G36)*$E$6</f>
        <v>99343.54544808963</v>
      </c>
      <c r="AJ36" s="9">
        <f t="shared" si="3"/>
        <v>50</v>
      </c>
      <c r="AK36">
        <f t="shared" ca="1" si="4"/>
        <v>3.2227548111657162E-19</v>
      </c>
      <c r="AL36" s="9">
        <f t="shared" ca="1" si="5"/>
        <v>99343.54544808963</v>
      </c>
      <c r="AM36" s="9">
        <f t="shared" ca="1" si="10"/>
        <v>99343.54544808963</v>
      </c>
      <c r="AN36" s="9">
        <f t="shared" si="11"/>
        <v>50</v>
      </c>
      <c r="AO36" s="9">
        <f t="shared" ca="1" si="12"/>
        <v>1.2321429030805678E-18</v>
      </c>
      <c r="AP36" s="9">
        <f t="shared" ca="1" si="13"/>
        <v>2.398571517996839E-18</v>
      </c>
      <c r="AR36">
        <f t="shared" si="29"/>
        <v>5.7534246575342486E-2</v>
      </c>
      <c r="AS36">
        <f t="shared" si="14"/>
        <v>100.2304020047265</v>
      </c>
      <c r="AT36">
        <f t="shared" si="15"/>
        <v>-2.3013698630137136E-3</v>
      </c>
      <c r="AU36">
        <f t="shared" si="16"/>
        <v>5.7534246575342486E-2</v>
      </c>
      <c r="AV36">
        <f t="shared" si="17"/>
        <v>3.125E-2</v>
      </c>
      <c r="AW36">
        <f t="shared" si="18"/>
        <v>1.4991435911377022E-2</v>
      </c>
      <c r="AX36">
        <f t="shared" si="19"/>
        <v>-4.4974307734132003E-2</v>
      </c>
      <c r="AY36" s="17">
        <f t="shared" si="33"/>
        <v>0.50598049361564135</v>
      </c>
      <c r="AZ36" s="17">
        <f t="shared" si="33"/>
        <v>0.48206389384231224</v>
      </c>
      <c r="BA36" s="17">
        <f t="shared" si="20"/>
        <v>0.39889745314761499</v>
      </c>
      <c r="BB36">
        <f t="shared" si="21"/>
        <v>2.3916599773329139</v>
      </c>
      <c r="BC36">
        <f t="shared" si="22"/>
        <v>1011.9609872312827</v>
      </c>
      <c r="BD36">
        <f t="shared" si="30"/>
        <v>21</v>
      </c>
      <c r="BE36">
        <f t="shared" si="23"/>
        <v>33.260444121707259</v>
      </c>
      <c r="BF36">
        <f t="shared" si="24"/>
        <v>191.36145933037062</v>
      </c>
      <c r="BG36" s="9">
        <f t="shared" si="25"/>
        <v>50</v>
      </c>
      <c r="BH36" s="9">
        <f t="shared" ca="1" si="26"/>
        <v>4.1771752954210205E-9</v>
      </c>
    </row>
    <row r="37" spans="1:60" x14ac:dyDescent="0.3">
      <c r="A37" s="16"/>
      <c r="F37" s="5"/>
      <c r="G37" s="5">
        <f t="shared" si="27"/>
        <v>50.5</v>
      </c>
      <c r="H37" s="5">
        <f>'Scenarios &amp; Pics'!$F$5</f>
        <v>0.25</v>
      </c>
      <c r="I37" s="5">
        <f>'Scenarios &amp; Pics'!$F$6</f>
        <v>0.25</v>
      </c>
      <c r="K37" s="9">
        <f ca="1">'Scenarios &amp; Pics'!$E$4*'Scenarios &amp; Pics'!G37+'Scenarios &amp; Pics'!$E$5*W36+'Scenarios &amp; Pics'!$E$6*'Scenarios &amp; Pics'!AG36</f>
        <v>2.569787158507089E-9</v>
      </c>
      <c r="L37" s="9">
        <f t="shared" ca="1" si="28"/>
        <v>-27503.942955884064</v>
      </c>
      <c r="O37" s="17">
        <f>LN(G37/'Scenarios &amp; Pics'!$H$5)</f>
        <v>-0.68319684970677719</v>
      </c>
      <c r="P37" s="18">
        <f ca="1">'Scenarios &amp; Pics'!$T$5</f>
        <v>8.2191780821917804E-2</v>
      </c>
      <c r="Q37" s="17">
        <f>'Scenarios &amp; Pics'!$F$5*'Scenarios &amp; Pics'!$F$5/2</f>
        <v>3.125E-2</v>
      </c>
      <c r="R37" s="21">
        <f ca="1">(O37+P37*('Scenarios &amp; Pics'!$J$5+$Q37))/(I38*SQRT(P37))</f>
        <v>-9.4504602345171183</v>
      </c>
      <c r="S37" s="21">
        <f t="shared" ca="1" si="7"/>
        <v>-9.5221330069022425</v>
      </c>
      <c r="T37" s="17">
        <f t="shared" ca="1" si="31"/>
        <v>1.6867206814790544E-21</v>
      </c>
      <c r="U37" s="17">
        <f t="shared" ca="1" si="31"/>
        <v>8.4830154554986908E-22</v>
      </c>
      <c r="V37" s="17">
        <f t="shared" ca="1" si="8"/>
        <v>1.6114977153913036E-20</v>
      </c>
      <c r="W37" s="17">
        <f ca="1">(G37*T37-'Scenarios &amp; Pics'!$H$5*EXP(-'Scenarios &amp; Pics'!$J$5*'Scenarios &amp; Pics'!P37)*'Scenarios &amp; Pics'!U37)*$E$5</f>
        <v>1.2553511303816671E-18</v>
      </c>
      <c r="Y37" s="6">
        <f>LN(G37/'Scenarios &amp; Pics'!$H$6)</f>
        <v>-0.57783633404895096</v>
      </c>
      <c r="Z37" s="19">
        <f ca="1">'Scenarios &amp; Pics'!$T$6</f>
        <v>0.1095890410958904</v>
      </c>
      <c r="AA37" s="6">
        <f>'Scenarios &amp; Pics'!$F$6*'Scenarios &amp; Pics'!$F$6/2</f>
        <v>3.125E-2</v>
      </c>
      <c r="AB37" s="22">
        <f ca="1">(Y37+Z37*('Scenarios &amp; Pics'!$J$6+$AA37))/(H38*SQRT(Z37))</f>
        <v>-6.8876759182261553</v>
      </c>
      <c r="AC37" s="22">
        <f t="shared" ca="1" si="1"/>
        <v>-6.9704365070863918</v>
      </c>
      <c r="AD37" s="6">
        <f t="shared" ca="1" si="32"/>
        <v>2.8355611276257244E-12</v>
      </c>
      <c r="AE37" s="6">
        <f t="shared" ca="1" si="32"/>
        <v>1.5797954820515453E-12</v>
      </c>
      <c r="AF37" s="6">
        <f t="shared" ca="1" si="9"/>
        <v>1.9926346592768826E-11</v>
      </c>
      <c r="AG37" s="6">
        <f ca="1">G38*AD37-'Scenarios &amp; Pics'!$H$6*EXP(-'Scenarios &amp; Pics'!$J$6*'Scenarios &amp; Pics'!Z37)*'Scenarios &amp; Pics'!AE37</f>
        <v>3.0539218441524331E-12</v>
      </c>
      <c r="AH37" s="9">
        <f ca="1">(AG37+'Scenarios &amp; Pics'!$H$5*EXP(-'Scenarios &amp; Pics'!$J$5*'Scenarios &amp; Pics'!$T$5)-G37)*$E$6</f>
        <v>98343.54544809318</v>
      </c>
      <c r="AJ37" s="9">
        <f t="shared" si="3"/>
        <v>50.5</v>
      </c>
      <c r="AK37">
        <f t="shared" ca="1" si="4"/>
        <v>1.2553511303816671E-18</v>
      </c>
      <c r="AL37" s="9">
        <f t="shared" ca="1" si="5"/>
        <v>98343.54544809318</v>
      </c>
      <c r="AM37" s="9">
        <f t="shared" ca="1" si="10"/>
        <v>98343.54544809318</v>
      </c>
      <c r="AN37" s="9">
        <f t="shared" si="11"/>
        <v>50.5</v>
      </c>
      <c r="AO37" s="9">
        <f t="shared" ca="1" si="12"/>
        <v>4.6662205617573163E-18</v>
      </c>
      <c r="AP37" s="9">
        <f t="shared" ca="1" si="13"/>
        <v>8.9045936936453061E-18</v>
      </c>
      <c r="AR37">
        <f t="shared" si="29"/>
        <v>6.0273972602739749E-2</v>
      </c>
      <c r="AS37">
        <f t="shared" si="14"/>
        <v>100.24138676026426</v>
      </c>
      <c r="AT37">
        <f t="shared" si="15"/>
        <v>-2.4109589041095125E-3</v>
      </c>
      <c r="AU37">
        <f t="shared" si="16"/>
        <v>6.0273972602739749E-2</v>
      </c>
      <c r="AV37">
        <f t="shared" si="17"/>
        <v>3.125E-2</v>
      </c>
      <c r="AW37">
        <f t="shared" si="18"/>
        <v>1.5344223847412127E-2</v>
      </c>
      <c r="AX37">
        <f t="shared" si="19"/>
        <v>-4.6032671542231313E-2</v>
      </c>
      <c r="AY37" s="17">
        <f t="shared" si="33"/>
        <v>0.50612121944977229</v>
      </c>
      <c r="AZ37" s="17">
        <f t="shared" si="33"/>
        <v>0.48164210468846919</v>
      </c>
      <c r="BA37" s="17">
        <f t="shared" si="20"/>
        <v>0.39889531864212546</v>
      </c>
      <c r="BB37">
        <f t="shared" si="21"/>
        <v>2.4479114761303151</v>
      </c>
      <c r="BC37">
        <f t="shared" si="22"/>
        <v>1012.2424388995446</v>
      </c>
      <c r="BD37">
        <f t="shared" si="30"/>
        <v>22</v>
      </c>
      <c r="BE37">
        <f t="shared" si="23"/>
        <v>32.495560105296065</v>
      </c>
      <c r="BF37">
        <f t="shared" si="24"/>
        <v>195.86364994972979</v>
      </c>
      <c r="BG37" s="9">
        <f t="shared" si="25"/>
        <v>50.5</v>
      </c>
      <c r="BH37" s="9">
        <f t="shared" ca="1" si="26"/>
        <v>9.535483651130546E-9</v>
      </c>
    </row>
    <row r="38" spans="1:60" x14ac:dyDescent="0.3">
      <c r="A38" s="16"/>
      <c r="F38" s="5"/>
      <c r="G38" s="5">
        <f t="shared" si="27"/>
        <v>51</v>
      </c>
      <c r="H38" s="5">
        <f>'Scenarios &amp; Pics'!$F$5</f>
        <v>0.25</v>
      </c>
      <c r="I38" s="5">
        <f>'Scenarios &amp; Pics'!$F$6</f>
        <v>0.25</v>
      </c>
      <c r="K38" s="9">
        <f ca="1">'Scenarios &amp; Pics'!$E$4*'Scenarios &amp; Pics'!G38+'Scenarios &amp; Pics'!$E$5*W37+'Scenarios &amp; Pics'!$E$6*'Scenarios &amp; Pics'!AG37</f>
        <v>6.1078461990071266E-9</v>
      </c>
      <c r="L38" s="9">
        <f t="shared" ca="1" si="28"/>
        <v>-27503.942955880524</v>
      </c>
      <c r="O38" s="17">
        <f>LN(G38/'Scenarios &amp; Pics'!$H$5)</f>
        <v>-0.67334455326376563</v>
      </c>
      <c r="P38" s="18">
        <f ca="1">'Scenarios &amp; Pics'!$T$5</f>
        <v>8.2191780821917804E-2</v>
      </c>
      <c r="Q38" s="17">
        <f>'Scenarios &amp; Pics'!$F$5*'Scenarios &amp; Pics'!$F$5/2</f>
        <v>3.125E-2</v>
      </c>
      <c r="R38" s="21">
        <f ca="1">(O38+P38*('Scenarios &amp; Pics'!$J$5+$Q38))/(I39*SQRT(P38))</f>
        <v>-9.3129980418999345</v>
      </c>
      <c r="S38" s="21">
        <f t="shared" ca="1" si="7"/>
        <v>-9.3846708142850588</v>
      </c>
      <c r="T38" s="17">
        <f t="shared" ca="1" si="31"/>
        <v>6.2136976984385226E-21</v>
      </c>
      <c r="U38" s="17">
        <f t="shared" ca="1" si="31"/>
        <v>3.1556639515707907E-21</v>
      </c>
      <c r="V38" s="17">
        <f t="shared" ca="1" si="8"/>
        <v>5.8520794666169446E-20</v>
      </c>
      <c r="W38" s="17">
        <f ca="1">(G38*T38-'Scenarios &amp; Pics'!$H$5*EXP(-'Scenarios &amp; Pics'!$J$5*'Scenarios &amp; Pics'!P38)*'Scenarios &amp; Pics'!U38)*$E$5</f>
        <v>4.7359248918873345E-18</v>
      </c>
      <c r="Y38" s="6">
        <f>LN(G38/'Scenarios &amp; Pics'!$H$6)</f>
        <v>-0.5679840376059393</v>
      </c>
      <c r="Z38" s="19">
        <f ca="1">'Scenarios &amp; Pics'!$T$6</f>
        <v>0.1095890410958904</v>
      </c>
      <c r="AA38" s="6">
        <f>'Scenarios &amp; Pics'!$F$6*'Scenarios &amp; Pics'!$F$6/2</f>
        <v>3.125E-2</v>
      </c>
      <c r="AB38" s="22">
        <f ca="1">(Y38+Z38*('Scenarios &amp; Pics'!$J$6+$AA38))/(H39*SQRT(Z38))</f>
        <v>-6.7686301673597633</v>
      </c>
      <c r="AC38" s="22">
        <f t="shared" ca="1" si="1"/>
        <v>-6.8513907562199998</v>
      </c>
      <c r="AD38" s="6">
        <f t="shared" ca="1" si="32"/>
        <v>6.5003696307434634E-12</v>
      </c>
      <c r="AE38" s="6">
        <f t="shared" ca="1" si="32"/>
        <v>3.6567719399319892E-12</v>
      </c>
      <c r="AF38" s="6">
        <f t="shared" ca="1" si="9"/>
        <v>4.4921000900950939E-11</v>
      </c>
      <c r="AG38" s="6">
        <f ca="1">G39*AD38-'Scenarios &amp; Pics'!$H$6*EXP(-'Scenarios &amp; Pics'!$J$6*'Scenarios &amp; Pics'!Z38)*'Scenarios &amp; Pics'!AE38</f>
        <v>7.0990756540089773E-12</v>
      </c>
      <c r="AH38" s="9">
        <f ca="1">(AG38+'Scenarios &amp; Pics'!$H$5*EXP(-'Scenarios &amp; Pics'!$J$5*'Scenarios &amp; Pics'!$T$5)-G38)*$E$6</f>
        <v>97343.545448101286</v>
      </c>
      <c r="AJ38" s="9">
        <f t="shared" si="3"/>
        <v>51</v>
      </c>
      <c r="AK38">
        <f t="shared" ca="1" si="4"/>
        <v>4.7359248918873345E-18</v>
      </c>
      <c r="AL38" s="9">
        <f t="shared" ca="1" si="5"/>
        <v>97343.545448101286</v>
      </c>
      <c r="AM38" s="9">
        <f t="shared" ca="1" si="10"/>
        <v>97343.545448101286</v>
      </c>
      <c r="AN38" s="9">
        <f t="shared" si="11"/>
        <v>51</v>
      </c>
      <c r="AO38" s="9">
        <f t="shared" ca="1" si="12"/>
        <v>1.7112938191292278E-17</v>
      </c>
      <c r="AP38" s="9">
        <f t="shared" ca="1" si="13"/>
        <v>3.2019594719065394E-17</v>
      </c>
      <c r="AR38">
        <f t="shared" si="29"/>
        <v>6.3013698630137005E-2</v>
      </c>
      <c r="AS38">
        <f t="shared" si="14"/>
        <v>100.25237271967684</v>
      </c>
      <c r="AT38">
        <f t="shared" si="15"/>
        <v>-2.5205479452055516E-3</v>
      </c>
      <c r="AU38">
        <f t="shared" si="16"/>
        <v>6.3013698630137005E-2</v>
      </c>
      <c r="AV38">
        <f t="shared" si="17"/>
        <v>3.125E-2</v>
      </c>
      <c r="AW38">
        <f t="shared" si="18"/>
        <v>1.5689080925087268E-2</v>
      </c>
      <c r="AX38">
        <f t="shared" si="19"/>
        <v>-4.7067242775266332E-2</v>
      </c>
      <c r="AY38" s="17">
        <f t="shared" si="33"/>
        <v>0.50625878095697274</v>
      </c>
      <c r="AZ38" s="17">
        <f t="shared" si="33"/>
        <v>0.48122981743428178</v>
      </c>
      <c r="BA38" s="17">
        <f t="shared" si="20"/>
        <v>0.39889318414805763</v>
      </c>
      <c r="BB38">
        <f t="shared" si="21"/>
        <v>2.5028963522690901</v>
      </c>
      <c r="BC38">
        <f t="shared" si="22"/>
        <v>1012.5175619139454</v>
      </c>
      <c r="BD38">
        <f t="shared" si="30"/>
        <v>23</v>
      </c>
      <c r="BE38">
        <f t="shared" si="23"/>
        <v>31.781114685165193</v>
      </c>
      <c r="BF38">
        <f t="shared" si="24"/>
        <v>200.26455829008208</v>
      </c>
      <c r="BG38" s="9">
        <f t="shared" si="25"/>
        <v>51</v>
      </c>
      <c r="BH38" s="9">
        <f t="shared" ca="1" si="26"/>
        <v>2.1285589015002867E-8</v>
      </c>
    </row>
    <row r="39" spans="1:60" x14ac:dyDescent="0.3">
      <c r="A39" s="16"/>
      <c r="F39" s="5"/>
      <c r="G39" s="5">
        <f t="shared" si="27"/>
        <v>51.5</v>
      </c>
      <c r="H39" s="5">
        <f>'Scenarios &amp; Pics'!$F$5</f>
        <v>0.25</v>
      </c>
      <c r="I39" s="5">
        <f>'Scenarios &amp; Pics'!$F$6</f>
        <v>0.25</v>
      </c>
      <c r="K39" s="9">
        <f ca="1">'Scenarios &amp; Pics'!$E$4*'Scenarios &amp; Pics'!G39+'Scenarios &amp; Pics'!$E$5*W38+'Scenarios &amp; Pics'!$E$6*'Scenarios &amp; Pics'!AG38</f>
        <v>1.4198160779867738E-8</v>
      </c>
      <c r="L39" s="9">
        <f t="shared" ca="1" si="28"/>
        <v>-27503.942955872433</v>
      </c>
      <c r="O39" s="17">
        <f>LN(G39/'Scenarios &amp; Pics'!$H$5)</f>
        <v>-0.6635883783184009</v>
      </c>
      <c r="P39" s="18">
        <f ca="1">'Scenarios &amp; Pics'!$T$5</f>
        <v>8.2191780821917804E-2</v>
      </c>
      <c r="Q39" s="17">
        <f>'Scenarios &amp; Pics'!$F$5*'Scenarios &amp; Pics'!$F$5/2</f>
        <v>3.125E-2</v>
      </c>
      <c r="R39" s="21">
        <f ca="1">(O39+P39*('Scenarios &amp; Pics'!$J$5+$Q39))/(I40*SQRT(P39))</f>
        <v>-9.1768769652246647</v>
      </c>
      <c r="S39" s="21">
        <f t="shared" ca="1" si="7"/>
        <v>-9.2485497376097889</v>
      </c>
      <c r="T39" s="17">
        <f t="shared" ca="1" si="31"/>
        <v>2.2188743966834194E-20</v>
      </c>
      <c r="U39" s="17">
        <f t="shared" ca="1" si="31"/>
        <v>1.1377958235178021E-20</v>
      </c>
      <c r="V39" s="17">
        <f t="shared" ca="1" si="8"/>
        <v>2.0598698810066928E-19</v>
      </c>
      <c r="W39" s="17">
        <f ca="1">(G39*T39-'Scenarios &amp; Pics'!$H$5*EXP(-'Scenarios &amp; Pics'!$J$5*'Scenarios &amp; Pics'!P39)*'Scenarios &amp; Pics'!U39)*$E$5</f>
        <v>1.7318094023275471E-17</v>
      </c>
      <c r="Y39" s="6">
        <f>LN(G39/'Scenarios &amp; Pics'!$H$6)</f>
        <v>-0.55822786266057467</v>
      </c>
      <c r="Z39" s="19">
        <f ca="1">'Scenarios &amp; Pics'!$T$6</f>
        <v>0.1095890410958904</v>
      </c>
      <c r="AA39" s="6">
        <f>'Scenarios &amp; Pics'!$F$6*'Scenarios &amp; Pics'!$F$6/2</f>
        <v>3.125E-2</v>
      </c>
      <c r="AB39" s="22">
        <f ca="1">(Y39+Z39*('Scenarios &amp; Pics'!$J$6+$AA39))/(H40*SQRT(Z39))</f>
        <v>-6.6507458569684905</v>
      </c>
      <c r="AC39" s="22">
        <f t="shared" ca="1" si="1"/>
        <v>-6.733506445828727</v>
      </c>
      <c r="AD39" s="6">
        <f t="shared" ca="1" si="32"/>
        <v>1.4580571975746053E-11</v>
      </c>
      <c r="AE39" s="6">
        <f t="shared" ca="1" si="32"/>
        <v>8.2811160189744059E-12</v>
      </c>
      <c r="AF39" s="6">
        <f t="shared" ca="1" si="9"/>
        <v>9.9074526091287499E-11</v>
      </c>
      <c r="AG39" s="6">
        <f ca="1">G40*AD39-'Scenarios &amp; Pics'!$H$6*EXP(-'Scenarios &amp; Pics'!$J$6*'Scenarios &amp; Pics'!Z39)*'Scenarios &amp; Pics'!AE39</f>
        <v>1.6149221209861072E-11</v>
      </c>
      <c r="AH39" s="9">
        <f ca="1">(AG39+'Scenarios &amp; Pics'!$H$5*EXP(-'Scenarios &amp; Pics'!$J$5*'Scenarios &amp; Pics'!$T$5)-G39)*$E$6</f>
        <v>96343.545448119359</v>
      </c>
      <c r="AJ39" s="9">
        <f t="shared" si="3"/>
        <v>51.5</v>
      </c>
      <c r="AK39">
        <f t="shared" ca="1" si="4"/>
        <v>1.7318094023275471E-17</v>
      </c>
      <c r="AL39" s="9">
        <f t="shared" ca="1" si="5"/>
        <v>96343.545448119359</v>
      </c>
      <c r="AM39" s="9">
        <f t="shared" ca="1" si="10"/>
        <v>96343.545448119359</v>
      </c>
      <c r="AN39" s="9">
        <f t="shared" si="11"/>
        <v>51.5</v>
      </c>
      <c r="AO39" s="9">
        <f t="shared" ca="1" si="12"/>
        <v>6.0826273071238858E-17</v>
      </c>
      <c r="AP39" s="9">
        <f t="shared" ca="1" si="13"/>
        <v>1.1161134720081534E-16</v>
      </c>
      <c r="AR39">
        <f t="shared" si="29"/>
        <v>6.5753424657534268E-2</v>
      </c>
      <c r="AS39">
        <f t="shared" si="14"/>
        <v>100.26335988309614</v>
      </c>
      <c r="AT39">
        <f t="shared" si="15"/>
        <v>-2.6301369863015503E-3</v>
      </c>
      <c r="AU39">
        <f t="shared" si="16"/>
        <v>6.5753424657534268E-2</v>
      </c>
      <c r="AV39">
        <f t="shared" si="17"/>
        <v>3.125E-2</v>
      </c>
      <c r="AW39">
        <f t="shared" si="18"/>
        <v>1.6026519118898006E-2</v>
      </c>
      <c r="AX39">
        <f t="shared" si="19"/>
        <v>-4.8079557356705244E-2</v>
      </c>
      <c r="AY39" s="17">
        <f t="shared" si="33"/>
        <v>0.50639338239370402</v>
      </c>
      <c r="AZ39" s="17">
        <f t="shared" si="33"/>
        <v>0.48082641911353441</v>
      </c>
      <c r="BA39" s="17">
        <f t="shared" si="20"/>
        <v>0.3988910496654115</v>
      </c>
      <c r="BB39">
        <f t="shared" si="21"/>
        <v>2.5566963280169546</v>
      </c>
      <c r="BC39">
        <f t="shared" si="22"/>
        <v>1012.7867647874081</v>
      </c>
      <c r="BD39">
        <f t="shared" si="30"/>
        <v>24</v>
      </c>
      <c r="BE39">
        <f t="shared" si="23"/>
        <v>31.111797164596155</v>
      </c>
      <c r="BF39">
        <f t="shared" si="24"/>
        <v>204.57072108227618</v>
      </c>
      <c r="BG39" s="9">
        <f t="shared" si="25"/>
        <v>51.5</v>
      </c>
      <c r="BH39" s="9">
        <f t="shared" ca="1" si="26"/>
        <v>4.6490176949402482E-8</v>
      </c>
    </row>
    <row r="40" spans="1:60" x14ac:dyDescent="0.3">
      <c r="A40" s="16"/>
      <c r="F40" s="5"/>
      <c r="G40" s="5">
        <f t="shared" si="27"/>
        <v>52</v>
      </c>
      <c r="H40" s="5">
        <f>'Scenarios &amp; Pics'!$F$5</f>
        <v>0.25</v>
      </c>
      <c r="I40" s="5">
        <f>'Scenarios &amp; Pics'!$F$6</f>
        <v>0.25</v>
      </c>
      <c r="K40" s="9">
        <f ca="1">'Scenarios &amp; Pics'!$E$4*'Scenarios &amp; Pics'!G40+'Scenarios &amp; Pics'!$E$5*W39+'Scenarios &amp; Pics'!$E$6*'Scenarios &amp; Pics'!AG39</f>
        <v>3.2298477055910189E-8</v>
      </c>
      <c r="L40" s="9">
        <f t="shared" ca="1" si="28"/>
        <v>-27503.942955854334</v>
      </c>
      <c r="O40" s="17">
        <f>LN(G40/'Scenarios &amp; Pics'!$H$5)</f>
        <v>-0.65392646740666394</v>
      </c>
      <c r="P40" s="18">
        <f ca="1">'Scenarios &amp; Pics'!$T$5</f>
        <v>8.2191780821917804E-2</v>
      </c>
      <c r="Q40" s="17">
        <f>'Scenarios &amp; Pics'!$F$5*'Scenarios &amp; Pics'!$F$5/2</f>
        <v>3.125E-2</v>
      </c>
      <c r="R40" s="21">
        <f ca="1">(O40+P40*('Scenarios &amp; Pics'!$J$5+$Q40))/(I41*SQRT(P40))</f>
        <v>-9.0420710885966482</v>
      </c>
      <c r="S40" s="21">
        <f t="shared" ca="1" si="7"/>
        <v>-9.1137438609817725</v>
      </c>
      <c r="T40" s="17">
        <f t="shared" ca="1" si="31"/>
        <v>7.6865529853281997E-20</v>
      </c>
      <c r="U40" s="17">
        <f t="shared" ca="1" si="31"/>
        <v>3.9793529620078436E-20</v>
      </c>
      <c r="V40" s="17">
        <f t="shared" ca="1" si="8"/>
        <v>7.0332819638167742E-19</v>
      </c>
      <c r="W40" s="17">
        <f ca="1">(G40*T40-'Scenarios &amp; Pics'!$H$5*EXP(-'Scenarios &amp; Pics'!$J$5*'Scenarios &amp; Pics'!P40)*'Scenarios &amp; Pics'!U40)*$E$5</f>
        <v>6.143182438142341E-17</v>
      </c>
      <c r="Y40" s="6">
        <f>LN(G40/'Scenarios &amp; Pics'!$H$6)</f>
        <v>-0.54856595174883782</v>
      </c>
      <c r="Z40" s="19">
        <f ca="1">'Scenarios &amp; Pics'!$T$6</f>
        <v>0.1095890410958904</v>
      </c>
      <c r="AA40" s="6">
        <f>'Scenarios &amp; Pics'!$F$6*'Scenarios &amp; Pics'!$F$6/2</f>
        <v>3.125E-2</v>
      </c>
      <c r="AB40" s="22">
        <f ca="1">(Y40+Z40*('Scenarios &amp; Pics'!$J$6+$AA40))/(H41*SQRT(Z40))</f>
        <v>-6.5340005432291992</v>
      </c>
      <c r="AC40" s="22">
        <f t="shared" ca="1" si="1"/>
        <v>-6.6167611320894357</v>
      </c>
      <c r="AD40" s="6">
        <f t="shared" ca="1" si="32"/>
        <v>3.2017856277388775E-11</v>
      </c>
      <c r="AE40" s="6">
        <f t="shared" ca="1" si="32"/>
        <v>1.8357701730619806E-11</v>
      </c>
      <c r="AF40" s="6">
        <f t="shared" ca="1" si="9"/>
        <v>2.13898378040049E-10</v>
      </c>
      <c r="AG40" s="6">
        <f ca="1">G41*AD40-'Scenarios &amp; Pics'!$H$6*EXP(-'Scenarios &amp; Pics'!$J$6*'Scenarios &amp; Pics'!Z40)*'Scenarios &amp; Pics'!AE40</f>
        <v>3.5970938570444629E-11</v>
      </c>
      <c r="AH40" s="9">
        <f ca="1">(AG40+'Scenarios &amp; Pics'!$H$5*EXP(-'Scenarios &amp; Pics'!$J$5*'Scenarios &amp; Pics'!$T$5)-G40)*$E$6</f>
        <v>95343.545448158999</v>
      </c>
      <c r="AJ40" s="9">
        <f t="shared" si="3"/>
        <v>52</v>
      </c>
      <c r="AK40">
        <f t="shared" ca="1" si="4"/>
        <v>6.143182438142341E-17</v>
      </c>
      <c r="AL40" s="9">
        <f t="shared" ca="1" si="5"/>
        <v>95343.545448158999</v>
      </c>
      <c r="AM40" s="9">
        <f t="shared" ca="1" si="10"/>
        <v>95343.545448158999</v>
      </c>
      <c r="AN40" s="9">
        <f t="shared" si="11"/>
        <v>52</v>
      </c>
      <c r="AO40" s="9">
        <f t="shared" ca="1" si="12"/>
        <v>2.0970344400222504E-16</v>
      </c>
      <c r="AP40" s="9">
        <f t="shared" ca="1" si="13"/>
        <v>3.7742483757796913E-16</v>
      </c>
      <c r="AR40">
        <f t="shared" si="29"/>
        <v>6.8493150684931531E-2</v>
      </c>
      <c r="AS40">
        <f t="shared" si="14"/>
        <v>100.27434825065411</v>
      </c>
      <c r="AT40">
        <f t="shared" si="15"/>
        <v>-2.7397260273973731E-3</v>
      </c>
      <c r="AU40">
        <f t="shared" si="16"/>
        <v>6.8493150684931531E-2</v>
      </c>
      <c r="AV40">
        <f t="shared" si="17"/>
        <v>3.125E-2</v>
      </c>
      <c r="AW40">
        <f t="shared" si="18"/>
        <v>1.6356997580942473E-2</v>
      </c>
      <c r="AX40">
        <f t="shared" si="19"/>
        <v>-4.9070992742834246E-2</v>
      </c>
      <c r="AY40" s="17">
        <f t="shared" si="33"/>
        <v>0.50652520694282188</v>
      </c>
      <c r="AZ40" s="17">
        <f t="shared" si="33"/>
        <v>0.4804313599932522</v>
      </c>
      <c r="BA40" s="17">
        <f t="shared" si="20"/>
        <v>0.39888891519418701</v>
      </c>
      <c r="BB40">
        <f t="shared" si="21"/>
        <v>2.6093846949569581</v>
      </c>
      <c r="BC40">
        <f t="shared" si="22"/>
        <v>1013.0504138856438</v>
      </c>
      <c r="BD40">
        <f t="shared" si="30"/>
        <v>25</v>
      </c>
      <c r="BE40">
        <f t="shared" si="23"/>
        <v>30.48304809762968</v>
      </c>
      <c r="BF40">
        <f t="shared" si="24"/>
        <v>208.7880006686965</v>
      </c>
      <c r="BG40" s="9">
        <f t="shared" si="25"/>
        <v>52</v>
      </c>
      <c r="BH40" s="9">
        <f t="shared" ca="1" si="26"/>
        <v>9.9405536359548831E-8</v>
      </c>
    </row>
    <row r="41" spans="1:60" x14ac:dyDescent="0.3">
      <c r="A41" s="16"/>
      <c r="F41" s="5"/>
      <c r="G41" s="5">
        <f t="shared" si="27"/>
        <v>52.5</v>
      </c>
      <c r="H41" s="5">
        <f>'Scenarios &amp; Pics'!$F$5</f>
        <v>0.25</v>
      </c>
      <c r="I41" s="5">
        <f>'Scenarios &amp; Pics'!$F$6</f>
        <v>0.25</v>
      </c>
      <c r="K41" s="9">
        <f ca="1">'Scenarios &amp; Pics'!$E$4*'Scenarios &amp; Pics'!G41+'Scenarios &amp; Pics'!$E$5*W40+'Scenarios &amp; Pics'!$E$6*'Scenarios &amp; Pics'!AG40</f>
        <v>7.1942000004538015E-8</v>
      </c>
      <c r="L41" s="9">
        <f t="shared" ca="1" si="28"/>
        <v>-27503.942955814691</v>
      </c>
      <c r="O41" s="17">
        <f>LN(G41/'Scenarios &amp; Pics'!$H$5)</f>
        <v>-0.64435701639051324</v>
      </c>
      <c r="P41" s="18">
        <f ca="1">'Scenarios &amp; Pics'!$T$5</f>
        <v>8.2191780821917804E-2</v>
      </c>
      <c r="Q41" s="17">
        <f>'Scenarios &amp; Pics'!$F$5*'Scenarios &amp; Pics'!$F$5/2</f>
        <v>3.125E-2</v>
      </c>
      <c r="R41" s="21">
        <f ca="1">(O41+P41*('Scenarios &amp; Pics'!$J$5+$Q41))/(I42*SQRT(P41))</f>
        <v>-8.9085552401412471</v>
      </c>
      <c r="S41" s="21">
        <f t="shared" ca="1" si="7"/>
        <v>-8.9802280125263714</v>
      </c>
      <c r="T41" s="17">
        <f t="shared" ca="1" si="31"/>
        <v>2.5850936628262122E-19</v>
      </c>
      <c r="U41" s="17">
        <f t="shared" ca="1" si="31"/>
        <v>1.3510310563335213E-19</v>
      </c>
      <c r="V41" s="17">
        <f t="shared" ca="1" si="8"/>
        <v>2.3312740188855435E-18</v>
      </c>
      <c r="W41" s="17">
        <f ca="1">(G41*T41-'Scenarios &amp; Pics'!$H$5*EXP(-'Scenarios &amp; Pics'!$J$5*'Scenarios &amp; Pics'!P41)*'Scenarios &amp; Pics'!U41)*$E$5</f>
        <v>2.1155138167538888E-16</v>
      </c>
      <c r="Y41" s="6">
        <f>LN(G41/'Scenarios &amp; Pics'!$H$6)</f>
        <v>-0.5389965007326869</v>
      </c>
      <c r="Z41" s="19">
        <f ca="1">'Scenarios &amp; Pics'!$T$6</f>
        <v>0.1095890410958904</v>
      </c>
      <c r="AA41" s="6">
        <f>'Scenarios &amp; Pics'!$F$6*'Scenarios &amp; Pics'!$F$6/2</f>
        <v>3.125E-2</v>
      </c>
      <c r="AB41" s="22">
        <f ca="1">(Y41+Z41*('Scenarios &amp; Pics'!$J$6+$AA41))/(H42*SQRT(Z41))</f>
        <v>-6.418372426658987</v>
      </c>
      <c r="AC41" s="22">
        <f t="shared" ca="1" si="1"/>
        <v>-6.5011330155192235</v>
      </c>
      <c r="AD41" s="6">
        <f t="shared" ca="1" si="32"/>
        <v>6.8869480704984401E-11</v>
      </c>
      <c r="AE41" s="6">
        <f t="shared" ca="1" si="32"/>
        <v>3.9858652033089508E-11</v>
      </c>
      <c r="AF41" s="6">
        <f t="shared" ca="1" si="9"/>
        <v>4.522930358059284E-10</v>
      </c>
      <c r="AG41" s="6">
        <f ca="1">G42*AD41-'Scenarios &amp; Pics'!$H$6*EXP(-'Scenarios &amp; Pics'!$J$6*'Scenarios &amp; Pics'!Z41)*'Scenarios &amp; Pics'!AE41</f>
        <v>7.849443605364634E-11</v>
      </c>
      <c r="AH41" s="9">
        <f ca="1">(AG41+'Scenarios &amp; Pics'!$H$5*EXP(-'Scenarios &amp; Pics'!$J$5*'Scenarios &amp; Pics'!$T$5)-G41)*$E$6</f>
        <v>94343.545448244069</v>
      </c>
      <c r="AJ41" s="9">
        <f t="shared" si="3"/>
        <v>52.5</v>
      </c>
      <c r="AK41">
        <f t="shared" ca="1" si="4"/>
        <v>2.1155138167538888E-16</v>
      </c>
      <c r="AL41" s="9">
        <f t="shared" ca="1" si="5"/>
        <v>94343.545448244069</v>
      </c>
      <c r="AM41" s="9">
        <f t="shared" ca="1" si="10"/>
        <v>94343.545448244069</v>
      </c>
      <c r="AN41" s="9">
        <f t="shared" si="11"/>
        <v>52.5</v>
      </c>
      <c r="AO41" s="9">
        <f t="shared" ca="1" si="12"/>
        <v>7.0177326291633945E-16</v>
      </c>
      <c r="AP41" s="9">
        <f t="shared" ca="1" si="13"/>
        <v>1.2391098580291525E-15</v>
      </c>
      <c r="AR41">
        <f t="shared" si="29"/>
        <v>7.1232876712328794E-2</v>
      </c>
      <c r="AS41">
        <f t="shared" si="14"/>
        <v>100.28533782248272</v>
      </c>
      <c r="AT41">
        <f t="shared" si="15"/>
        <v>-2.8493150684930266E-3</v>
      </c>
      <c r="AU41">
        <f t="shared" si="16"/>
        <v>7.1232876712328794E-2</v>
      </c>
      <c r="AV41">
        <f t="shared" si="17"/>
        <v>3.125E-2</v>
      </c>
      <c r="AW41">
        <f t="shared" si="18"/>
        <v>1.6680929969806753E-2</v>
      </c>
      <c r="AX41">
        <f t="shared" si="19"/>
        <v>-5.0042789909412737E-2</v>
      </c>
      <c r="AY41" s="17">
        <f t="shared" si="33"/>
        <v>0.50665441963743141</v>
      </c>
      <c r="AZ41" s="17">
        <f t="shared" si="33"/>
        <v>0.48004414480088109</v>
      </c>
      <c r="BA41" s="17">
        <f t="shared" si="20"/>
        <v>0.39888678073438416</v>
      </c>
      <c r="BB41">
        <f t="shared" si="21"/>
        <v>2.6610274836550403</v>
      </c>
      <c r="BC41">
        <f t="shared" si="22"/>
        <v>1013.3088392748629</v>
      </c>
      <c r="BD41">
        <f t="shared" si="30"/>
        <v>26</v>
      </c>
      <c r="BE41">
        <f t="shared" si="23"/>
        <v>29.890927953090181</v>
      </c>
      <c r="BF41">
        <f t="shared" si="24"/>
        <v>212.92167856995755</v>
      </c>
      <c r="BG41" s="9">
        <f t="shared" si="25"/>
        <v>52.5</v>
      </c>
      <c r="BH41" s="9">
        <f t="shared" ca="1" si="26"/>
        <v>2.0819343153166944E-7</v>
      </c>
    </row>
    <row r="42" spans="1:60" x14ac:dyDescent="0.3">
      <c r="A42" s="16"/>
      <c r="F42" s="5"/>
      <c r="G42" s="5">
        <f t="shared" si="27"/>
        <v>53</v>
      </c>
      <c r="H42" s="5">
        <f>'Scenarios &amp; Pics'!$F$5</f>
        <v>0.25</v>
      </c>
      <c r="I42" s="5">
        <f>'Scenarios &amp; Pics'!$F$6</f>
        <v>0.25</v>
      </c>
      <c r="K42" s="9">
        <f ca="1">'Scenarios &amp; Pics'!$E$4*'Scenarios &amp; Pics'!G42+'Scenarios &amp; Pics'!$E$5*W41+'Scenarios &amp; Pics'!$E$6*'Scenarios &amp; Pics'!AG41</f>
        <v>1.5698929521005603E-7</v>
      </c>
      <c r="L42" s="9">
        <f t="shared" ca="1" si="28"/>
        <v>-27503.942955729643</v>
      </c>
      <c r="O42" s="17">
        <f>LN(G42/'Scenarios &amp; Pics'!$H$5)</f>
        <v>-0.6348782724359695</v>
      </c>
      <c r="P42" s="18">
        <f ca="1">'Scenarios &amp; Pics'!$T$5</f>
        <v>8.2191780821917804E-2</v>
      </c>
      <c r="Q42" s="17">
        <f>'Scenarios &amp; Pics'!$F$5*'Scenarios &amp; Pics'!$F$5/2</f>
        <v>3.125E-2</v>
      </c>
      <c r="R42" s="21">
        <f ca="1">(O42+P42*('Scenarios &amp; Pics'!$J$5+$Q42))/(I43*SQRT(P42))</f>
        <v>-8.7763049637934749</v>
      </c>
      <c r="S42" s="21">
        <f t="shared" ca="1" si="7"/>
        <v>-8.8479777361785992</v>
      </c>
      <c r="T42" s="17">
        <f t="shared" ca="1" si="31"/>
        <v>8.4466672838543872E-19</v>
      </c>
      <c r="U42" s="17">
        <f t="shared" ca="1" si="31"/>
        <v>4.4559712287905773E-19</v>
      </c>
      <c r="V42" s="17">
        <f t="shared" ca="1" si="8"/>
        <v>7.5069460499694376E-18</v>
      </c>
      <c r="W42" s="17">
        <f ca="1">(G42*T42-'Scenarios &amp; Pics'!$H$5*EXP(-'Scenarios &amp; Pics'!$J$5*'Scenarios &amp; Pics'!P42)*'Scenarios &amp; Pics'!U42)*$E$5</f>
        <v>7.0776289267821922E-16</v>
      </c>
      <c r="Y42" s="6">
        <f>LN(G42/'Scenarios &amp; Pics'!$H$6)</f>
        <v>-0.52951775677814317</v>
      </c>
      <c r="Z42" s="19">
        <f ca="1">'Scenarios &amp; Pics'!$T$6</f>
        <v>0.1095890410958904</v>
      </c>
      <c r="AA42" s="6">
        <f>'Scenarios &amp; Pics'!$F$6*'Scenarios &amp; Pics'!$F$6/2</f>
        <v>3.125E-2</v>
      </c>
      <c r="AB42" s="22">
        <f ca="1">(Y42+Z42*('Scenarios &amp; Pics'!$J$6+$AA42))/(H43*SQRT(Z42))</f>
        <v>-6.3038403276843029</v>
      </c>
      <c r="AC42" s="22">
        <f t="shared" ca="1" si="1"/>
        <v>-6.3866009165445394</v>
      </c>
      <c r="AD42" s="6">
        <f t="shared" ca="1" si="32"/>
        <v>1.451798134427112E-10</v>
      </c>
      <c r="AE42" s="6">
        <f t="shared" ca="1" si="32"/>
        <v>8.4806758495519746E-11</v>
      </c>
      <c r="AF42" s="6">
        <f t="shared" ca="1" si="9"/>
        <v>9.3718541505166849E-10</v>
      </c>
      <c r="AG42" s="6">
        <f ca="1">G43*AD42-'Scenarios &amp; Pics'!$H$6*EXP(-'Scenarios &amp; Pics'!$J$6*'Scenarios &amp; Pics'!Z42)*'Scenarios &amp; Pics'!AE42</f>
        <v>1.6789653783265083E-10</v>
      </c>
      <c r="AH42" s="9">
        <f ca="1">(AG42+'Scenarios &amp; Pics'!$H$5*EXP(-'Scenarios &amp; Pics'!$J$5*'Scenarios &amp; Pics'!$T$5)-G42)*$E$6</f>
        <v>93343.545448422869</v>
      </c>
      <c r="AJ42" s="9">
        <f t="shared" si="3"/>
        <v>53</v>
      </c>
      <c r="AK42">
        <f t="shared" ca="1" si="4"/>
        <v>7.0776289267821922E-16</v>
      </c>
      <c r="AL42" s="9">
        <f t="shared" ca="1" si="5"/>
        <v>93343.545448422869</v>
      </c>
      <c r="AM42" s="9">
        <f t="shared" ca="1" si="10"/>
        <v>93343.545448422869</v>
      </c>
      <c r="AN42" s="9">
        <f t="shared" si="11"/>
        <v>53</v>
      </c>
      <c r="AO42" s="9">
        <f t="shared" ca="1" si="12"/>
        <v>2.2813050147187239E-15</v>
      </c>
      <c r="AP42" s="9">
        <f t="shared" ca="1" si="13"/>
        <v>3.9524211718159927E-15</v>
      </c>
      <c r="AR42">
        <f t="shared" si="29"/>
        <v>7.3972602739726057E-2</v>
      </c>
      <c r="AS42">
        <f t="shared" si="14"/>
        <v>100.29632859871398</v>
      </c>
      <c r="AT42">
        <f t="shared" si="15"/>
        <v>-2.9589041095889981E-3</v>
      </c>
      <c r="AU42">
        <f t="shared" si="16"/>
        <v>7.3972602739726057E-2</v>
      </c>
      <c r="AV42">
        <f t="shared" si="17"/>
        <v>3.125E-2</v>
      </c>
      <c r="AW42">
        <f t="shared" si="18"/>
        <v>1.6998690521686583E-2</v>
      </c>
      <c r="AX42">
        <f t="shared" si="19"/>
        <v>-5.0996071565057116E-2</v>
      </c>
      <c r="AY42" s="17">
        <f t="shared" si="33"/>
        <v>0.50678116978295962</v>
      </c>
      <c r="AZ42" s="17">
        <f t="shared" si="33"/>
        <v>0.47966432545697746</v>
      </c>
      <c r="BA42" s="17">
        <f t="shared" si="20"/>
        <v>0.39888464628600279</v>
      </c>
      <c r="BB42">
        <f t="shared" si="21"/>
        <v>2.7116844325982186</v>
      </c>
      <c r="BC42">
        <f t="shared" si="22"/>
        <v>1013.5623395659193</v>
      </c>
      <c r="BD42">
        <f t="shared" si="30"/>
        <v>27</v>
      </c>
      <c r="BE42">
        <f t="shared" si="23"/>
        <v>29.332012793656766</v>
      </c>
      <c r="BF42">
        <f t="shared" si="24"/>
        <v>216.97653299417337</v>
      </c>
      <c r="BG42" s="9">
        <f t="shared" si="25"/>
        <v>53</v>
      </c>
      <c r="BH42" s="9">
        <f t="shared" ca="1" si="26"/>
        <v>4.273228136071993E-7</v>
      </c>
    </row>
    <row r="43" spans="1:60" x14ac:dyDescent="0.3">
      <c r="A43" s="16"/>
      <c r="F43" s="5"/>
      <c r="G43" s="5">
        <f t="shared" si="27"/>
        <v>53.5</v>
      </c>
      <c r="H43" s="5">
        <f>'Scenarios &amp; Pics'!$F$5</f>
        <v>0.25</v>
      </c>
      <c r="I43" s="5">
        <f>'Scenarios &amp; Pics'!$F$6</f>
        <v>0.25</v>
      </c>
      <c r="K43" s="9">
        <f ca="1">'Scenarios &amp; Pics'!$E$4*'Scenarios &amp; Pics'!G43+'Scenarios &amp; Pics'!$E$5*W42+'Scenarios &amp; Pics'!$E$6*'Scenarios &amp; Pics'!AG42</f>
        <v>3.3579449119108704E-7</v>
      </c>
      <c r="L43" s="9">
        <f t="shared" ca="1" si="28"/>
        <v>-27503.94295555084</v>
      </c>
      <c r="O43" s="17">
        <f>LN(G43/'Scenarios &amp; Pics'!$H$5)</f>
        <v>-0.62548853208613042</v>
      </c>
      <c r="P43" s="18">
        <f ca="1">'Scenarios &amp; Pics'!$T$5</f>
        <v>8.2191780821917804E-2</v>
      </c>
      <c r="Q43" s="17">
        <f>'Scenarios &amp; Pics'!$F$5*'Scenarios &amp; Pics'!$F$5/2</f>
        <v>3.125E-2</v>
      </c>
      <c r="R43" s="21">
        <f ca="1">(O43+P43*('Scenarios &amp; Pics'!$J$5+$Q43))/(I44*SQRT(P43))</f>
        <v>-8.6452964924121183</v>
      </c>
      <c r="S43" s="21">
        <f t="shared" ca="1" si="7"/>
        <v>-8.7169692647972425</v>
      </c>
      <c r="T43" s="17">
        <f t="shared" ca="1" si="31"/>
        <v>2.6832882638245044E-18</v>
      </c>
      <c r="U43" s="17">
        <f t="shared" ca="1" si="31"/>
        <v>1.4287383622058974E-18</v>
      </c>
      <c r="V43" s="17">
        <f t="shared" ca="1" si="8"/>
        <v>2.3500399472408164E-17</v>
      </c>
      <c r="W43" s="17">
        <f ca="1">(G43*T43-'Scenarios &amp; Pics'!$H$5*EXP(-'Scenarios &amp; Pics'!$J$5*'Scenarios &amp; Pics'!P43)*'Scenarios &amp; Pics'!U43)*$E$5</f>
        <v>2.3020735894051556E-15</v>
      </c>
      <c r="Y43" s="6">
        <f>LN(G43/'Scenarios &amp; Pics'!$H$6)</f>
        <v>-0.5201280164283042</v>
      </c>
      <c r="Z43" s="19">
        <f ca="1">'Scenarios &amp; Pics'!$T$6</f>
        <v>0.1095890410958904</v>
      </c>
      <c r="AA43" s="6">
        <f>'Scenarios &amp; Pics'!$F$6*'Scenarios &amp; Pics'!$F$6/2</f>
        <v>3.125E-2</v>
      </c>
      <c r="AB43" s="22">
        <f ca="1">(Y43+Z43*('Scenarios &amp; Pics'!$J$6+$AA43))/(H44*SQRT(Z43))</f>
        <v>-6.1903836633570828</v>
      </c>
      <c r="AC43" s="22">
        <f t="shared" ca="1" si="1"/>
        <v>-6.2731442522173193</v>
      </c>
      <c r="AD43" s="6">
        <f t="shared" ca="1" si="32"/>
        <v>3.0008975186567006E-10</v>
      </c>
      <c r="AE43" s="6">
        <f t="shared" ca="1" si="32"/>
        <v>1.7691440307080074E-10</v>
      </c>
      <c r="AF43" s="6">
        <f t="shared" ca="1" si="9"/>
        <v>1.9038960779340895E-9</v>
      </c>
      <c r="AG43" s="6">
        <f ca="1">G44*AD43-'Scenarios &amp; Pics'!$H$6*EXP(-'Scenarios &amp; Pics'!$J$6*'Scenarios &amp; Pics'!Z43)*'Scenarios &amp; Pics'!AE43</f>
        <v>3.5219393655909613E-10</v>
      </c>
      <c r="AH43" s="9">
        <f ca="1">(AG43+'Scenarios &amp; Pics'!$H$5*EXP(-'Scenarios &amp; Pics'!$J$5*'Scenarios &amp; Pics'!$T$5)-G43)*$E$6</f>
        <v>92343.545448791439</v>
      </c>
      <c r="AJ43" s="9">
        <f t="shared" si="3"/>
        <v>53.5</v>
      </c>
      <c r="AK43">
        <f t="shared" ca="1" si="4"/>
        <v>2.3020735894051556E-15</v>
      </c>
      <c r="AL43" s="9">
        <f t="shared" ca="1" si="5"/>
        <v>92343.545448791439</v>
      </c>
      <c r="AM43" s="9">
        <f t="shared" ca="1" si="10"/>
        <v>92343.545448791439</v>
      </c>
      <c r="AN43" s="9">
        <f t="shared" si="11"/>
        <v>53.5</v>
      </c>
      <c r="AO43" s="9">
        <f t="shared" ca="1" si="12"/>
        <v>7.2089699884383545E-15</v>
      </c>
      <c r="AP43" s="9">
        <f t="shared" ca="1" si="13"/>
        <v>1.2257368833516751E-14</v>
      </c>
      <c r="AR43">
        <f t="shared" si="29"/>
        <v>7.6712328767123319E-2</v>
      </c>
      <c r="AS43">
        <f t="shared" si="14"/>
        <v>100.30732057947986</v>
      </c>
      <c r="AT43">
        <f t="shared" si="15"/>
        <v>-3.0684931506848034E-3</v>
      </c>
      <c r="AU43">
        <f t="shared" si="16"/>
        <v>7.6712328767123319E-2</v>
      </c>
      <c r="AV43">
        <f t="shared" si="17"/>
        <v>3.125E-2</v>
      </c>
      <c r="AW43">
        <f t="shared" si="18"/>
        <v>1.7310619117947228E-2</v>
      </c>
      <c r="AX43">
        <f t="shared" si="19"/>
        <v>-5.1931857353834217E-2</v>
      </c>
      <c r="AY43" s="17">
        <f t="shared" si="33"/>
        <v>0.50690559297885807</v>
      </c>
      <c r="AZ43" s="17">
        <f t="shared" si="33"/>
        <v>0.47929149500918955</v>
      </c>
      <c r="BA43" s="17">
        <f t="shared" si="20"/>
        <v>0.39888251184904283</v>
      </c>
      <c r="BB43">
        <f t="shared" si="21"/>
        <v>2.7614097969668592</v>
      </c>
      <c r="BC43">
        <f t="shared" si="22"/>
        <v>1013.8111859577161</v>
      </c>
      <c r="BD43">
        <f t="shared" si="30"/>
        <v>28</v>
      </c>
      <c r="BE43">
        <f t="shared" si="23"/>
        <v>28.803310639214384</v>
      </c>
      <c r="BF43">
        <f t="shared" si="24"/>
        <v>220.95690353369946</v>
      </c>
      <c r="BG43" s="9">
        <f t="shared" si="25"/>
        <v>53.5</v>
      </c>
      <c r="BH43" s="9">
        <f t="shared" ca="1" si="26"/>
        <v>8.599949221124715E-7</v>
      </c>
    </row>
    <row r="44" spans="1:60" x14ac:dyDescent="0.3">
      <c r="A44" s="16"/>
      <c r="F44" s="5"/>
      <c r="G44" s="5">
        <f t="shared" si="27"/>
        <v>54</v>
      </c>
      <c r="H44" s="5">
        <f>'Scenarios &amp; Pics'!$F$5</f>
        <v>0.25</v>
      </c>
      <c r="I44" s="5">
        <f>'Scenarios &amp; Pics'!$F$6</f>
        <v>0.25</v>
      </c>
      <c r="K44" s="9">
        <f ca="1">'Scenarios &amp; Pics'!$E$4*'Scenarios &amp; Pics'!G44+'Scenarios &amp; Pics'!$E$5*W43+'Scenarios &amp; Pics'!$E$6*'Scenarios &amp; Pics'!AG43</f>
        <v>7.0439247726537109E-7</v>
      </c>
      <c r="L44" s="9">
        <f t="shared" ca="1" si="28"/>
        <v>-27503.94295518224</v>
      </c>
      <c r="O44" s="17">
        <f>LN(G44/'Scenarios &amp; Pics'!$H$5)</f>
        <v>-0.61618613942381695</v>
      </c>
      <c r="P44" s="18">
        <f ca="1">'Scenarios &amp; Pics'!$T$5</f>
        <v>8.2191780821917804E-2</v>
      </c>
      <c r="Q44" s="17">
        <f>'Scenarios &amp; Pics'!$F$5*'Scenarios &amp; Pics'!$F$5/2</f>
        <v>3.125E-2</v>
      </c>
      <c r="R44" s="21">
        <f ca="1">(O44+P44*('Scenarios &amp; Pics'!$J$5+$Q44))/(I45*SQRT(P44))</f>
        <v>-8.5155067221444316</v>
      </c>
      <c r="S44" s="21">
        <f t="shared" ca="1" si="7"/>
        <v>-8.5871794945295559</v>
      </c>
      <c r="T44" s="17">
        <f t="shared" ca="1" si="31"/>
        <v>8.2931711120458542E-18</v>
      </c>
      <c r="U44" s="17">
        <f t="shared" ca="1" si="31"/>
        <v>4.4565165239000608E-18</v>
      </c>
      <c r="V44" s="17">
        <f t="shared" ca="1" si="8"/>
        <v>7.1569268665272265E-17</v>
      </c>
      <c r="W44" s="17">
        <f ca="1">(G44*T44-'Scenarios &amp; Pics'!$H$5*EXP(-'Scenarios &amp; Pics'!$J$5*'Scenarios &amp; Pics'!P44)*'Scenarios &amp; Pics'!U44)*$E$5</f>
        <v>7.2846758787294565E-15</v>
      </c>
      <c r="Y44" s="6">
        <f>LN(G44/'Scenarios &amp; Pics'!$H$6)</f>
        <v>-0.51082562376599072</v>
      </c>
      <c r="Z44" s="19">
        <f ca="1">'Scenarios &amp; Pics'!$T$6</f>
        <v>0.1095890410958904</v>
      </c>
      <c r="AA44" s="6">
        <f>'Scenarios &amp; Pics'!$F$6*'Scenarios &amp; Pics'!$F$6/2</f>
        <v>3.125E-2</v>
      </c>
      <c r="AB44" s="22">
        <f ca="1">(Y44+Z44*('Scenarios &amp; Pics'!$J$6+$AA44))/(H45*SQRT(Z44))</f>
        <v>-6.0779824251539205</v>
      </c>
      <c r="AC44" s="22">
        <f t="shared" ca="1" si="1"/>
        <v>-6.160743014014157</v>
      </c>
      <c r="AD44" s="6">
        <f t="shared" ca="1" si="32"/>
        <v>6.0852045068014535E-10</v>
      </c>
      <c r="AE44" s="6">
        <f t="shared" ca="1" si="32"/>
        <v>3.6202204872325747E-10</v>
      </c>
      <c r="AF44" s="6">
        <f t="shared" ca="1" si="9"/>
        <v>3.7938909316138337E-9</v>
      </c>
      <c r="AG44" s="6">
        <f ca="1">G45*AD44-'Scenarios &amp; Pics'!$H$6*EXP(-'Scenarios &amp; Pics'!$J$6*'Scenarios &amp; Pics'!Z44)*'Scenarios &amp; Pics'!AE44</f>
        <v>7.248927295203212E-10</v>
      </c>
      <c r="AH44" s="9">
        <f ca="1">(AG44+'Scenarios &amp; Pics'!$H$5*EXP(-'Scenarios &amp; Pics'!$J$5*'Scenarios &amp; Pics'!$T$5)-G44)*$E$6</f>
        <v>91343.545449536861</v>
      </c>
      <c r="AJ44" s="9">
        <f t="shared" si="3"/>
        <v>54</v>
      </c>
      <c r="AK44">
        <f t="shared" ca="1" si="4"/>
        <v>7.2846758787294565E-15</v>
      </c>
      <c r="AL44" s="9">
        <f t="shared" ca="1" si="5"/>
        <v>91343.545449536861</v>
      </c>
      <c r="AM44" s="9">
        <f t="shared" ca="1" si="10"/>
        <v>91343.545449536861</v>
      </c>
      <c r="AN44" s="9">
        <f t="shared" si="11"/>
        <v>54</v>
      </c>
      <c r="AO44" s="9">
        <f t="shared" ca="1" si="12"/>
        <v>2.2159733340164608E-14</v>
      </c>
      <c r="AP44" s="9">
        <f t="shared" ca="1" si="13"/>
        <v>3.6983551299314497E-14</v>
      </c>
      <c r="AR44">
        <f t="shared" si="29"/>
        <v>7.9452054794520582E-2</v>
      </c>
      <c r="AS44">
        <f t="shared" si="14"/>
        <v>100.3183137649124</v>
      </c>
      <c r="AT44">
        <f t="shared" si="15"/>
        <v>-3.1780821917808842E-3</v>
      </c>
      <c r="AU44">
        <f t="shared" si="16"/>
        <v>7.9452054794520582E-2</v>
      </c>
      <c r="AV44">
        <f t="shared" si="17"/>
        <v>3.125E-2</v>
      </c>
      <c r="AW44">
        <f t="shared" si="18"/>
        <v>1.7617025544656099E-2</v>
      </c>
      <c r="AX44">
        <f t="shared" si="19"/>
        <v>-5.2851076633971754E-2</v>
      </c>
      <c r="AY44" s="17">
        <f t="shared" si="33"/>
        <v>0.50702781281794551</v>
      </c>
      <c r="AZ44" s="17">
        <f t="shared" si="33"/>
        <v>0.47892528253336231</v>
      </c>
      <c r="BA44" s="17">
        <f t="shared" si="20"/>
        <v>0.39888037742350441</v>
      </c>
      <c r="BB44">
        <f t="shared" si="21"/>
        <v>2.8102530284583125</v>
      </c>
      <c r="BC44">
        <f t="shared" si="22"/>
        <v>1014.055625635891</v>
      </c>
      <c r="BD44">
        <f t="shared" si="30"/>
        <v>29</v>
      </c>
      <c r="BE44">
        <f t="shared" si="23"/>
        <v>28.302193836041759</v>
      </c>
      <c r="BF44">
        <f t="shared" si="24"/>
        <v>224.86674554663324</v>
      </c>
      <c r="BG44" s="9">
        <f t="shared" si="25"/>
        <v>54</v>
      </c>
      <c r="BH44" s="9">
        <f t="shared" ca="1" si="26"/>
        <v>1.6978429460759028E-6</v>
      </c>
    </row>
    <row r="45" spans="1:60" x14ac:dyDescent="0.3">
      <c r="A45" s="16"/>
      <c r="F45" s="5"/>
      <c r="G45" s="5">
        <f t="shared" si="27"/>
        <v>54.5</v>
      </c>
      <c r="H45" s="5">
        <f>'Scenarios &amp; Pics'!$F$5</f>
        <v>0.25</v>
      </c>
      <c r="I45" s="5">
        <f>'Scenarios &amp; Pics'!$F$6</f>
        <v>0.25</v>
      </c>
      <c r="K45" s="9">
        <f ca="1">'Scenarios &amp; Pics'!$E$4*'Scenarios &amp; Pics'!G45+'Scenarios &amp; Pics'!$E$5*W44+'Scenarios &amp; Pics'!$E$6*'Scenarios &amp; Pics'!AG44</f>
        <v>1.4498000283923998E-6</v>
      </c>
      <c r="L45" s="9">
        <f t="shared" ca="1" si="28"/>
        <v>-27503.942954436832</v>
      </c>
      <c r="O45" s="17">
        <f>LN(G45/'Scenarios &amp; Pics'!$H$5)</f>
        <v>-0.60696948431889286</v>
      </c>
      <c r="P45" s="18">
        <f ca="1">'Scenarios &amp; Pics'!$T$5</f>
        <v>8.2191780821917804E-2</v>
      </c>
      <c r="Q45" s="17">
        <f>'Scenarios &amp; Pics'!$F$5*'Scenarios &amp; Pics'!$F$5/2</f>
        <v>3.125E-2</v>
      </c>
      <c r="R45" s="21">
        <f ca="1">(O45+P45*('Scenarios &amp; Pics'!$J$5+$Q45))/(I46*SQRT(P45))</f>
        <v>-8.3869131879722136</v>
      </c>
      <c r="S45" s="21">
        <f t="shared" ca="1" si="7"/>
        <v>-8.4585859603573379</v>
      </c>
      <c r="T45" s="17">
        <f t="shared" ca="1" si="31"/>
        <v>2.4953663122106668E-17</v>
      </c>
      <c r="U45" s="17">
        <f t="shared" ca="1" si="31"/>
        <v>1.3531954560773254E-17</v>
      </c>
      <c r="V45" s="17">
        <f t="shared" ca="1" si="8"/>
        <v>2.1218037309040617E-16</v>
      </c>
      <c r="W45" s="17">
        <f ca="1">(G45*T45-'Scenarios &amp; Pics'!$H$5*EXP(-'Scenarios &amp; Pics'!$J$5*'Scenarios &amp; Pics'!P45)*'Scenarios &amp; Pics'!U45)*$E$5</f>
        <v>2.2441481322674556E-14</v>
      </c>
      <c r="Y45" s="6">
        <f>LN(G45/'Scenarios &amp; Pics'!$H$6)</f>
        <v>-0.50160896866106675</v>
      </c>
      <c r="Z45" s="19">
        <f ca="1">'Scenarios &amp; Pics'!$T$6</f>
        <v>0.1095890410958904</v>
      </c>
      <c r="AA45" s="6">
        <f>'Scenarios &amp; Pics'!$F$6*'Scenarios &amp; Pics'!$F$6/2</f>
        <v>3.125E-2</v>
      </c>
      <c r="AB45" s="22">
        <f ca="1">(Y45+Z45*('Scenarios &amp; Pics'!$J$6+$AA45))/(H46*SQRT(Z45))</f>
        <v>-5.9666171577983587</v>
      </c>
      <c r="AC45" s="22">
        <f t="shared" ca="1" si="1"/>
        <v>-6.0493777466585952</v>
      </c>
      <c r="AD45" s="6">
        <f t="shared" ca="1" si="32"/>
        <v>1.2111141756273471E-9</v>
      </c>
      <c r="AE45" s="6">
        <f t="shared" ca="1" si="32"/>
        <v>7.2703178346291377E-10</v>
      </c>
      <c r="AF45" s="6">
        <f t="shared" ca="1" si="9"/>
        <v>7.4191696942606045E-9</v>
      </c>
      <c r="AG45" s="6">
        <f ca="1">G46*AD45-'Scenarios &amp; Pics'!$H$6*EXP(-'Scenarios &amp; Pics'!$J$6*'Scenarios &amp; Pics'!Z45)*'Scenarios &amp; Pics'!AE45</f>
        <v>1.4646203767682801E-9</v>
      </c>
      <c r="AH45" s="9">
        <f ca="1">(AG45+'Scenarios &amp; Pics'!$H$5*EXP(-'Scenarios &amp; Pics'!$J$5*'Scenarios &amp; Pics'!$T$5)-G45)*$E$6</f>
        <v>90343.545451016296</v>
      </c>
      <c r="AJ45" s="9">
        <f t="shared" si="3"/>
        <v>54.5</v>
      </c>
      <c r="AK45">
        <f t="shared" ca="1" si="4"/>
        <v>2.2441481322674556E-14</v>
      </c>
      <c r="AL45" s="9">
        <f t="shared" ca="1" si="5"/>
        <v>90343.545451016296</v>
      </c>
      <c r="AM45" s="9">
        <f t="shared" ca="1" si="10"/>
        <v>90343.545451016296</v>
      </c>
      <c r="AN45" s="9">
        <f t="shared" si="11"/>
        <v>54.5</v>
      </c>
      <c r="AO45" s="9">
        <f t="shared" ca="1" si="12"/>
        <v>6.6304942351033711E-14</v>
      </c>
      <c r="AP45" s="9">
        <f t="shared" ca="1" si="13"/>
        <v>1.0863868454676568E-13</v>
      </c>
      <c r="AR45">
        <f t="shared" si="29"/>
        <v>8.2191780821917845E-2</v>
      </c>
      <c r="AS45">
        <f t="shared" si="14"/>
        <v>100.32930815514358</v>
      </c>
      <c r="AT45">
        <f t="shared" si="15"/>
        <v>-3.2876712328765993E-3</v>
      </c>
      <c r="AU45">
        <f t="shared" si="16"/>
        <v>8.2191780821917845E-2</v>
      </c>
      <c r="AV45">
        <f t="shared" si="17"/>
        <v>3.125E-2</v>
      </c>
      <c r="AW45">
        <f t="shared" si="18"/>
        <v>1.791819309628272E-2</v>
      </c>
      <c r="AX45">
        <f t="shared" si="19"/>
        <v>-5.3754579288841781E-2</v>
      </c>
      <c r="AY45" s="17">
        <f t="shared" si="33"/>
        <v>0.50714794232410565</v>
      </c>
      <c r="AZ45" s="17">
        <f t="shared" si="33"/>
        <v>0.47856534881976476</v>
      </c>
      <c r="BA45" s="17">
        <f t="shared" si="20"/>
        <v>0.39887824300938718</v>
      </c>
      <c r="BB45">
        <f t="shared" si="21"/>
        <v>2.8582593504340963</v>
      </c>
      <c r="BC45">
        <f t="shared" si="22"/>
        <v>1014.2958846482113</v>
      </c>
      <c r="BD45">
        <f t="shared" si="30"/>
        <v>30</v>
      </c>
      <c r="BE45">
        <f t="shared" si="23"/>
        <v>27.826343933374435</v>
      </c>
      <c r="BF45">
        <f t="shared" si="24"/>
        <v>228.70967616472149</v>
      </c>
      <c r="BG45" s="9">
        <f t="shared" si="25"/>
        <v>54.5</v>
      </c>
      <c r="BH45" s="9">
        <f t="shared" ca="1" si="26"/>
        <v>3.2897677600753988E-6</v>
      </c>
    </row>
    <row r="46" spans="1:60" x14ac:dyDescent="0.3">
      <c r="A46" s="16"/>
      <c r="F46" s="5"/>
      <c r="G46" s="5">
        <f t="shared" si="27"/>
        <v>55</v>
      </c>
      <c r="H46" s="5">
        <f>'Scenarios &amp; Pics'!$F$5</f>
        <v>0.25</v>
      </c>
      <c r="I46" s="5">
        <f>'Scenarios &amp; Pics'!$F$6</f>
        <v>0.25</v>
      </c>
      <c r="K46" s="9">
        <f ca="1">'Scenarios &amp; Pics'!$E$4*'Scenarios &amp; Pics'!G46+'Scenarios &amp; Pics'!$E$5*W45+'Scenarios &amp; Pics'!$E$6*'Scenarios &amp; Pics'!AG45</f>
        <v>2.9292856364992057E-6</v>
      </c>
      <c r="L46" s="9">
        <f t="shared" ca="1" si="28"/>
        <v>-27503.942952957346</v>
      </c>
      <c r="O46" s="17">
        <f>LN(G46/'Scenarios &amp; Pics'!$H$5)</f>
        <v>-0.59783700075562041</v>
      </c>
      <c r="P46" s="18">
        <f ca="1">'Scenarios &amp; Pics'!$T$5</f>
        <v>8.2191780821917804E-2</v>
      </c>
      <c r="Q46" s="17">
        <f>'Scenarios &amp; Pics'!$F$5*'Scenarios &amp; Pics'!$F$5/2</f>
        <v>3.125E-2</v>
      </c>
      <c r="R46" s="21">
        <f ca="1">(O46+P46*('Scenarios &amp; Pics'!$J$5+$Q46))/(I47*SQRT(P46))</f>
        <v>-8.2594940403745714</v>
      </c>
      <c r="S46" s="21">
        <f t="shared" ca="1" si="7"/>
        <v>-8.3311668127596956</v>
      </c>
      <c r="T46" s="17">
        <f t="shared" ca="1" si="31"/>
        <v>7.3145618376740161E-17</v>
      </c>
      <c r="U46" s="17">
        <f t="shared" ca="1" si="31"/>
        <v>4.0024722243915365E-17</v>
      </c>
      <c r="V46" s="17">
        <f t="shared" ca="1" si="8"/>
        <v>6.1275932415803135E-16</v>
      </c>
      <c r="W46" s="17">
        <f ca="1">(G46*T46-'Scenarios &amp; Pics'!$H$5*EXP(-'Scenarios &amp; Pics'!$J$5*'Scenarios &amp; Pics'!P46)*'Scenarios &amp; Pics'!U46)*$E$5</f>
        <v>6.734798376441364E-14</v>
      </c>
      <c r="Y46" s="6">
        <f>LN(G46/'Scenarios &amp; Pics'!$H$6)</f>
        <v>-0.49247648509779407</v>
      </c>
      <c r="Z46" s="19">
        <f ca="1">'Scenarios &amp; Pics'!$T$6</f>
        <v>0.1095890410958904</v>
      </c>
      <c r="AA46" s="6">
        <f>'Scenarios &amp; Pics'!$F$6*'Scenarios &amp; Pics'!$F$6/2</f>
        <v>3.125E-2</v>
      </c>
      <c r="AB46" s="22">
        <f ca="1">(Y46+Z46*('Scenarios &amp; Pics'!$J$6+$AA46))/(H47*SQRT(Z46))</f>
        <v>-5.8562689390502385</v>
      </c>
      <c r="AC46" s="22">
        <f t="shared" ca="1" si="1"/>
        <v>-5.939029527910475</v>
      </c>
      <c r="AD46" s="6">
        <f t="shared" ca="1" si="32"/>
        <v>2.3669071096931025E-9</v>
      </c>
      <c r="AE46" s="6">
        <f t="shared" ca="1" si="32"/>
        <v>1.4335711367730979E-9</v>
      </c>
      <c r="AF46" s="6">
        <f t="shared" ca="1" si="9"/>
        <v>1.4244692205193886E-8</v>
      </c>
      <c r="AG46" s="6">
        <f ca="1">G47*AD46-'Scenarios &amp; Pics'!$H$6*EXP(-'Scenarios &amp; Pics'!$J$6*'Scenarios &amp; Pics'!Z46)*'Scenarios &amp; Pics'!AE46</f>
        <v>2.9062777454620091E-9</v>
      </c>
      <c r="AH46" s="9">
        <f ca="1">(AG46+'Scenarios &amp; Pics'!$H$5*EXP(-'Scenarios &amp; Pics'!$J$5*'Scenarios &amp; Pics'!$T$5)-G46)*$E$6</f>
        <v>89343.545453899627</v>
      </c>
      <c r="AJ46" s="9">
        <f t="shared" si="3"/>
        <v>55</v>
      </c>
      <c r="AK46">
        <f t="shared" ca="1" si="4"/>
        <v>6.734798376441364E-14</v>
      </c>
      <c r="AL46" s="9">
        <f t="shared" ca="1" si="5"/>
        <v>89343.545453899627</v>
      </c>
      <c r="AM46" s="9">
        <f t="shared" ca="1" si="10"/>
        <v>89343.545453899627</v>
      </c>
      <c r="AN46" s="9">
        <f t="shared" si="11"/>
        <v>55</v>
      </c>
      <c r="AO46" s="9">
        <f t="shared" ca="1" si="12"/>
        <v>1.9323990209586167E-13</v>
      </c>
      <c r="AP46" s="9">
        <f t="shared" ca="1" si="13"/>
        <v>3.1088733560325959E-13</v>
      </c>
      <c r="AR46">
        <f t="shared" si="29"/>
        <v>8.4931506849315108E-2</v>
      </c>
      <c r="AS46">
        <f t="shared" si="14"/>
        <v>100.34030375030549</v>
      </c>
      <c r="AT46">
        <f t="shared" si="15"/>
        <v>-3.3972602739726788E-3</v>
      </c>
      <c r="AU46">
        <f t="shared" si="16"/>
        <v>8.4931506849315108E-2</v>
      </c>
      <c r="AV46">
        <f t="shared" si="17"/>
        <v>3.125E-2</v>
      </c>
      <c r="AW46">
        <f t="shared" si="18"/>
        <v>1.8214381642814553E-2</v>
      </c>
      <c r="AX46">
        <f t="shared" si="19"/>
        <v>-5.4643144928447768E-2</v>
      </c>
      <c r="AY46" s="17">
        <f t="shared" si="33"/>
        <v>0.50726608517591631</v>
      </c>
      <c r="AZ46" s="17">
        <f t="shared" si="33"/>
        <v>0.47821138270150909</v>
      </c>
      <c r="BA46" s="17">
        <f t="shared" si="20"/>
        <v>0.39887610860669132</v>
      </c>
      <c r="BB46">
        <f t="shared" si="21"/>
        <v>2.9054702474407108</v>
      </c>
      <c r="BC46">
        <f t="shared" si="22"/>
        <v>1014.5321703518326</v>
      </c>
      <c r="BD46">
        <f t="shared" si="30"/>
        <v>31</v>
      </c>
      <c r="BE46">
        <f t="shared" si="23"/>
        <v>27.373706422530592</v>
      </c>
      <c r="BF46">
        <f t="shared" si="24"/>
        <v>232.48901345162983</v>
      </c>
      <c r="BG46" s="9">
        <f t="shared" si="25"/>
        <v>55</v>
      </c>
      <c r="BH46" s="9">
        <f t="shared" ca="1" si="26"/>
        <v>6.2588828852532256E-6</v>
      </c>
    </row>
    <row r="47" spans="1:60" x14ac:dyDescent="0.3">
      <c r="A47" s="16"/>
      <c r="F47" s="5"/>
      <c r="G47" s="5">
        <f t="shared" si="27"/>
        <v>55.5</v>
      </c>
      <c r="H47" s="5">
        <f>'Scenarios &amp; Pics'!$F$5</f>
        <v>0.25</v>
      </c>
      <c r="I47" s="5">
        <f>'Scenarios &amp; Pics'!$F$6</f>
        <v>0.25</v>
      </c>
      <c r="K47" s="9">
        <f ca="1">'Scenarios &amp; Pics'!$E$4*'Scenarios &amp; Pics'!G47+'Scenarios &amp; Pics'!$E$5*W46+'Scenarios &amp; Pics'!$E$6*'Scenarios &amp; Pics'!AG46</f>
        <v>5.8126901868915471E-6</v>
      </c>
      <c r="L47" s="9">
        <f t="shared" ca="1" si="28"/>
        <v>-27503.942950073942</v>
      </c>
      <c r="O47" s="17">
        <f>LN(G47/'Scenarios &amp; Pics'!$H$5)</f>
        <v>-0.5887871652357024</v>
      </c>
      <c r="P47" s="18">
        <f ca="1">'Scenarios &amp; Pics'!$T$5</f>
        <v>8.2191780821917804E-2</v>
      </c>
      <c r="Q47" s="17">
        <f>'Scenarios &amp; Pics'!$F$5*'Scenarios &amp; Pics'!$F$5/2</f>
        <v>3.125E-2</v>
      </c>
      <c r="R47" s="21">
        <f ca="1">(O47+P47*('Scenarios &amp; Pics'!$J$5+$Q47))/(I48*SQRT(P47))</f>
        <v>-8.1332280230466818</v>
      </c>
      <c r="S47" s="21">
        <f t="shared" ca="1" si="7"/>
        <v>-8.2049007954318061</v>
      </c>
      <c r="T47" s="17">
        <f t="shared" ca="1" si="31"/>
        <v>2.0900364480084598E-16</v>
      </c>
      <c r="U47" s="17">
        <f t="shared" ca="1" si="31"/>
        <v>1.1539068483160244E-16</v>
      </c>
      <c r="V47" s="17">
        <f t="shared" ca="1" si="8"/>
        <v>1.7248478164955633E-15</v>
      </c>
      <c r="W47" s="17">
        <f ca="1">(G47*T47-'Scenarios &amp; Pics'!$H$5*EXP(-'Scenarios &amp; Pics'!$J$5*'Scenarios &amp; Pics'!P47)*'Scenarios &amp; Pics'!U47)*$E$5</f>
        <v>1.9701634687947221E-13</v>
      </c>
      <c r="Y47" s="6">
        <f>LN(G47/'Scenarios &amp; Pics'!$H$6)</f>
        <v>-0.48342664957787618</v>
      </c>
      <c r="Z47" s="19">
        <f ca="1">'Scenarios &amp; Pics'!$T$6</f>
        <v>0.1095890410958904</v>
      </c>
      <c r="AA47" s="6">
        <f>'Scenarios &amp; Pics'!$F$6*'Scenarios &amp; Pics'!$F$6/2</f>
        <v>3.125E-2</v>
      </c>
      <c r="AB47" s="22">
        <f ca="1">(Y47+Z47*('Scenarios &amp; Pics'!$J$6+$AA47))/(H48*SQRT(Z47))</f>
        <v>-5.7469193604096009</v>
      </c>
      <c r="AC47" s="22">
        <f t="shared" ca="1" si="1"/>
        <v>-5.8296799492698375</v>
      </c>
      <c r="AD47" s="6">
        <f t="shared" ca="1" si="32"/>
        <v>4.5442022757625319E-9</v>
      </c>
      <c r="AE47" s="6">
        <f t="shared" ca="1" si="32"/>
        <v>2.7766891202858269E-9</v>
      </c>
      <c r="AF47" s="6">
        <f t="shared" ca="1" si="9"/>
        <v>2.6863976786322712E-8</v>
      </c>
      <c r="AG47" s="6">
        <f ca="1">G48*AD47-'Scenarios &amp; Pics'!$H$6*EXP(-'Scenarios &amp; Pics'!$J$6*'Scenarios &amp; Pics'!Z47)*'Scenarios &amp; Pics'!AE47</f>
        <v>5.6663700244493791E-9</v>
      </c>
      <c r="AH47" s="9">
        <f ca="1">(AG47+'Scenarios &amp; Pics'!$H$5*EXP(-'Scenarios &amp; Pics'!$J$5*'Scenarios &amp; Pics'!$T$5)-G47)*$E$6</f>
        <v>88343.545459419794</v>
      </c>
      <c r="AJ47" s="9">
        <f t="shared" si="3"/>
        <v>55.5</v>
      </c>
      <c r="AK47">
        <f t="shared" ca="1" si="4"/>
        <v>1.9701634687947221E-13</v>
      </c>
      <c r="AL47" s="9">
        <f t="shared" ca="1" si="5"/>
        <v>88343.545459419794</v>
      </c>
      <c r="AM47" s="9">
        <f t="shared" ca="1" si="10"/>
        <v>88343.545459419794</v>
      </c>
      <c r="AN47" s="9">
        <f t="shared" si="11"/>
        <v>55.5</v>
      </c>
      <c r="AO47" s="9">
        <f t="shared" ca="1" si="12"/>
        <v>5.4889333478095474E-13</v>
      </c>
      <c r="AP47" s="9">
        <f t="shared" ca="1" si="13"/>
        <v>8.6722860025451811E-13</v>
      </c>
      <c r="AR47">
        <f t="shared" si="29"/>
        <v>8.7671232876712371E-2</v>
      </c>
      <c r="AS47">
        <f t="shared" si="14"/>
        <v>100.35130055053014</v>
      </c>
      <c r="AT47">
        <f t="shared" si="15"/>
        <v>-3.5068493150684364E-3</v>
      </c>
      <c r="AU47">
        <f t="shared" si="16"/>
        <v>8.7671232876712371E-2</v>
      </c>
      <c r="AV47">
        <f t="shared" si="17"/>
        <v>3.125E-2</v>
      </c>
      <c r="AW47">
        <f t="shared" si="18"/>
        <v>1.8505830254940923E-2</v>
      </c>
      <c r="AX47">
        <f t="shared" si="19"/>
        <v>-5.551749076481962E-2</v>
      </c>
      <c r="AY47" s="17">
        <f t="shared" si="33"/>
        <v>0.50738233675397004</v>
      </c>
      <c r="AZ47" s="17">
        <f t="shared" si="33"/>
        <v>0.47786309791208637</v>
      </c>
      <c r="BA47" s="17">
        <f t="shared" si="20"/>
        <v>0.39887397421541665</v>
      </c>
      <c r="BB47">
        <f t="shared" si="21"/>
        <v>2.9519238841883748</v>
      </c>
      <c r="BC47">
        <f t="shared" si="22"/>
        <v>1014.7646735079401</v>
      </c>
      <c r="BD47">
        <f t="shared" si="30"/>
        <v>32</v>
      </c>
      <c r="BE47">
        <f t="shared" si="23"/>
        <v>26.942453318795106</v>
      </c>
      <c r="BF47">
        <f t="shared" si="24"/>
        <v>236.20780991820382</v>
      </c>
      <c r="BG47" s="9">
        <f t="shared" si="25"/>
        <v>55.5</v>
      </c>
      <c r="BH47" s="9">
        <f t="shared" ca="1" si="26"/>
        <v>1.1697250112011111E-5</v>
      </c>
    </row>
    <row r="48" spans="1:60" x14ac:dyDescent="0.3">
      <c r="A48" s="16"/>
      <c r="F48" s="5"/>
      <c r="G48" s="5">
        <f t="shared" si="27"/>
        <v>56</v>
      </c>
      <c r="H48" s="5">
        <f>'Scenarios &amp; Pics'!$F$5</f>
        <v>0.25</v>
      </c>
      <c r="I48" s="5">
        <f>'Scenarios &amp; Pics'!$F$6</f>
        <v>0.25</v>
      </c>
      <c r="K48" s="9">
        <f ca="1">'Scenarios &amp; Pics'!$E$4*'Scenarios &amp; Pics'!G48+'Scenarios &amp; Pics'!$E$5*W47+'Scenarios &amp; Pics'!$E$6*'Scenarios &amp; Pics'!AG47</f>
        <v>1.1333134081592517E-5</v>
      </c>
      <c r="L48" s="9">
        <f t="shared" ca="1" si="28"/>
        <v>-27503.942944553499</v>
      </c>
      <c r="O48" s="17">
        <f>LN(G48/'Scenarios &amp; Pics'!$H$5)</f>
        <v>-0.57981849525294205</v>
      </c>
      <c r="P48" s="18">
        <f ca="1">'Scenarios &amp; Pics'!$T$5</f>
        <v>8.2191780821917804E-2</v>
      </c>
      <c r="Q48" s="17">
        <f>'Scenarios &amp; Pics'!$F$5*'Scenarios &amp; Pics'!$F$5/2</f>
        <v>3.125E-2</v>
      </c>
      <c r="R48" s="21">
        <f ca="1">(O48+P48*('Scenarios &amp; Pics'!$J$5+$Q48))/(I49*SQRT(P48))</f>
        <v>-8.0080944516177937</v>
      </c>
      <c r="S48" s="21">
        <f t="shared" ca="1" si="7"/>
        <v>-8.0797672240029179</v>
      </c>
      <c r="T48" s="17">
        <f t="shared" ca="1" si="31"/>
        <v>5.8249709694582248E-16</v>
      </c>
      <c r="U48" s="17">
        <f t="shared" ca="1" si="31"/>
        <v>3.2445258753974863E-16</v>
      </c>
      <c r="V48" s="17">
        <f t="shared" ca="1" si="8"/>
        <v>4.735320864187906E-15</v>
      </c>
      <c r="W48" s="17">
        <f ca="1">(G48*T48-'Scenarios &amp; Pics'!$H$5*EXP(-'Scenarios &amp; Pics'!$J$5*'Scenarios &amp; Pics'!P48)*'Scenarios &amp; Pics'!U48)*$E$5</f>
        <v>5.6214572795278905E-13</v>
      </c>
      <c r="Y48" s="6">
        <f>LN(G48/'Scenarios &amp; Pics'!$H$6)</f>
        <v>-0.47445797959511582</v>
      </c>
      <c r="Z48" s="19">
        <f ca="1">'Scenarios &amp; Pics'!$T$6</f>
        <v>0.1095890410958904</v>
      </c>
      <c r="AA48" s="6">
        <f>'Scenarios &amp; Pics'!$F$6*'Scenarios &amp; Pics'!$F$6/2</f>
        <v>3.125E-2</v>
      </c>
      <c r="AB48" s="22">
        <f ca="1">(Y48+Z48*('Scenarios &amp; Pics'!$J$6+$AA48))/(H49*SQRT(Z48))</f>
        <v>-5.6385505086859107</v>
      </c>
      <c r="AC48" s="22">
        <f t="shared" ca="1" si="1"/>
        <v>-5.7213110975461472</v>
      </c>
      <c r="AD48" s="6">
        <f t="shared" ca="1" si="32"/>
        <v>8.5743761347672783E-9</v>
      </c>
      <c r="AE48" s="6">
        <f t="shared" ca="1" si="32"/>
        <v>5.2852570646257922E-9</v>
      </c>
      <c r="AF48" s="6">
        <f t="shared" ca="1" si="9"/>
        <v>4.9784385178991262E-8</v>
      </c>
      <c r="AG48" s="6">
        <f ca="1">G49*AD48-'Scenarios &amp; Pics'!$H$6*EXP(-'Scenarios &amp; Pics'!$J$6*'Scenarios &amp; Pics'!Z48)*'Scenarios &amp; Pics'!AE48</f>
        <v>1.0859694806396046E-8</v>
      </c>
      <c r="AH48" s="9">
        <f ca="1">(AG48+'Scenarios &amp; Pics'!$H$5*EXP(-'Scenarios &amp; Pics'!$J$5*'Scenarios &amp; Pics'!$T$5)-G48)*$E$6</f>
        <v>87343.545469806457</v>
      </c>
      <c r="AJ48" s="9">
        <f t="shared" si="3"/>
        <v>56</v>
      </c>
      <c r="AK48">
        <f t="shared" ca="1" si="4"/>
        <v>5.6214572795278905E-13</v>
      </c>
      <c r="AL48" s="9">
        <f t="shared" ca="1" si="5"/>
        <v>87343.545469806457</v>
      </c>
      <c r="AM48" s="9">
        <f t="shared" ca="1" si="10"/>
        <v>87343.545469806457</v>
      </c>
      <c r="AN48" s="9">
        <f t="shared" si="11"/>
        <v>56</v>
      </c>
      <c r="AO48" s="9">
        <f t="shared" ca="1" si="12"/>
        <v>1.5204832136232291E-12</v>
      </c>
      <c r="AP48" s="9">
        <f t="shared" ca="1" si="13"/>
        <v>2.3595934225020349E-12</v>
      </c>
      <c r="AR48">
        <f t="shared" si="29"/>
        <v>9.0410958904109634E-2</v>
      </c>
      <c r="AS48">
        <f t="shared" si="14"/>
        <v>100.36229855594962</v>
      </c>
      <c r="AT48">
        <f t="shared" si="15"/>
        <v>-3.6164383561643324E-3</v>
      </c>
      <c r="AU48">
        <f t="shared" si="16"/>
        <v>9.0410958904109634E-2</v>
      </c>
      <c r="AV48">
        <f t="shared" si="17"/>
        <v>3.125E-2</v>
      </c>
      <c r="AW48">
        <f t="shared" si="18"/>
        <v>1.8792759462601671E-2</v>
      </c>
      <c r="AX48">
        <f t="shared" si="19"/>
        <v>-5.6378278387802211E-2</v>
      </c>
      <c r="AY48" s="17">
        <f t="shared" si="33"/>
        <v>0.50749678504192519</v>
      </c>
      <c r="AZ48" s="17">
        <f t="shared" si="33"/>
        <v>0.47752023038165153</v>
      </c>
      <c r="BA48" s="17">
        <f t="shared" si="20"/>
        <v>0.39887183983556312</v>
      </c>
      <c r="BB48">
        <f t="shared" si="21"/>
        <v>2.9976554660273607</v>
      </c>
      <c r="BC48">
        <f t="shared" si="22"/>
        <v>1014.9935700838504</v>
      </c>
      <c r="BD48">
        <f t="shared" si="30"/>
        <v>33</v>
      </c>
      <c r="BE48">
        <f t="shared" si="23"/>
        <v>26.530952028981471</v>
      </c>
      <c r="BF48">
        <f t="shared" si="24"/>
        <v>239.8688813579148</v>
      </c>
      <c r="BG48" s="9">
        <f t="shared" si="25"/>
        <v>56</v>
      </c>
      <c r="BH48" s="9">
        <f t="shared" ca="1" si="26"/>
        <v>2.1483824319768122E-5</v>
      </c>
    </row>
    <row r="49" spans="1:60" x14ac:dyDescent="0.3">
      <c r="A49" s="16"/>
      <c r="F49" s="5"/>
      <c r="G49" s="5">
        <f t="shared" si="27"/>
        <v>56.5</v>
      </c>
      <c r="H49" s="5">
        <f>'Scenarios &amp; Pics'!$F$5</f>
        <v>0.25</v>
      </c>
      <c r="I49" s="5">
        <f>'Scenarios &amp; Pics'!$F$6</f>
        <v>0.25</v>
      </c>
      <c r="K49" s="9">
        <f ca="1">'Scenarios &amp; Pics'!$E$4*'Scenarios &amp; Pics'!G49+'Scenarios &amp; Pics'!$E$5*W48+'Scenarios &amp; Pics'!$E$6*'Scenarios &amp; Pics'!AG48</f>
        <v>2.1720513904247999E-5</v>
      </c>
      <c r="L49" s="9">
        <f t="shared" ca="1" si="28"/>
        <v>-27503.94293416612</v>
      </c>
      <c r="O49" s="17">
        <f>LN(G49/'Scenarios &amp; Pics'!$H$5)</f>
        <v>-0.57092954783569616</v>
      </c>
      <c r="P49" s="18">
        <f ca="1">'Scenarios &amp; Pics'!$T$5</f>
        <v>8.2191780821917804E-2</v>
      </c>
      <c r="Q49" s="17">
        <f>'Scenarios &amp; Pics'!$F$5*'Scenarios &amp; Pics'!$F$5/2</f>
        <v>3.125E-2</v>
      </c>
      <c r="R49" s="21">
        <f ca="1">(O49+P49*('Scenarios &amp; Pics'!$J$5+$Q49))/(I50*SQRT(P49))</f>
        <v>-7.884073193315098</v>
      </c>
      <c r="S49" s="21">
        <f t="shared" ca="1" si="7"/>
        <v>-7.9557459657002223</v>
      </c>
      <c r="T49" s="17">
        <f t="shared" ca="1" si="31"/>
        <v>1.5843925953753641E-15</v>
      </c>
      <c r="U49" s="17">
        <f t="shared" ca="1" si="31"/>
        <v>8.9027702825585742E-16</v>
      </c>
      <c r="V49" s="17">
        <f t="shared" ca="1" si="8"/>
        <v>1.2686428536758744E-14</v>
      </c>
      <c r="W49" s="17">
        <f ca="1">(G49*T49-'Scenarios &amp; Pics'!$H$5*EXP(-'Scenarios &amp; Pics'!$J$5*'Scenarios &amp; Pics'!P49)*'Scenarios &amp; Pics'!U49)*$E$5</f>
        <v>1.5653840339067416E-12</v>
      </c>
      <c r="Y49" s="6">
        <f>LN(G49/'Scenarios &amp; Pics'!$H$6)</f>
        <v>-0.46556903217786982</v>
      </c>
      <c r="Z49" s="19">
        <f ca="1">'Scenarios &amp; Pics'!$T$6</f>
        <v>0.1095890410958904</v>
      </c>
      <c r="AA49" s="6">
        <f>'Scenarios &amp; Pics'!$F$6*'Scenarios &amp; Pics'!$F$6/2</f>
        <v>3.125E-2</v>
      </c>
      <c r="AB49" s="22">
        <f ca="1">(Y49+Z49*('Scenarios &amp; Pics'!$J$6+$AA49))/(H50*SQRT(Z49))</f>
        <v>-5.5311449483864621</v>
      </c>
      <c r="AC49" s="22">
        <f t="shared" ca="1" si="1"/>
        <v>-5.6139055372466986</v>
      </c>
      <c r="AD49" s="6">
        <f t="shared" ca="1" si="32"/>
        <v>1.5907364351105379E-8</v>
      </c>
      <c r="AE49" s="6">
        <f t="shared" ca="1" si="32"/>
        <v>9.890511460826793E-9</v>
      </c>
      <c r="AF49" s="6">
        <f t="shared" ca="1" si="9"/>
        <v>9.0698886808554114E-8</v>
      </c>
      <c r="AG49" s="6">
        <f ca="1">G50*AD49-'Scenarios &amp; Pics'!$H$6*EXP(-'Scenarios &amp; Pics'!$J$6*'Scenarios &amp; Pics'!Z49)*'Scenarios &amp; Pics'!AE49</f>
        <v>2.0467206671794536E-8</v>
      </c>
      <c r="AH49" s="9">
        <f ca="1">(AG49+'Scenarios &amp; Pics'!$H$5*EXP(-'Scenarios &amp; Pics'!$J$5*'Scenarios &amp; Pics'!$T$5)-G49)*$E$6</f>
        <v>86343.54548902149</v>
      </c>
      <c r="AJ49" s="9">
        <f t="shared" si="3"/>
        <v>56.5</v>
      </c>
      <c r="AK49">
        <f t="shared" ca="1" si="4"/>
        <v>1.5653840339067416E-12</v>
      </c>
      <c r="AL49" s="9">
        <f t="shared" ca="1" si="5"/>
        <v>86343.54548902149</v>
      </c>
      <c r="AM49" s="9">
        <f t="shared" ca="1" si="10"/>
        <v>86343.54548902149</v>
      </c>
      <c r="AN49" s="9">
        <f t="shared" si="11"/>
        <v>56.5</v>
      </c>
      <c r="AO49" s="9">
        <f t="shared" ca="1" si="12"/>
        <v>4.1099072021265632E-12</v>
      </c>
      <c r="AP49" s="9">
        <f t="shared" ca="1" si="13"/>
        <v>6.2656585116086173E-12</v>
      </c>
      <c r="AR49">
        <f t="shared" si="29"/>
        <v>9.3150684931506897E-2</v>
      </c>
      <c r="AS49">
        <f t="shared" si="14"/>
        <v>100.37329776669604</v>
      </c>
      <c r="AT49">
        <f t="shared" si="15"/>
        <v>-3.7260273972604158E-3</v>
      </c>
      <c r="AU49">
        <f t="shared" si="16"/>
        <v>9.3150684931506897E-2</v>
      </c>
      <c r="AV49">
        <f t="shared" si="17"/>
        <v>3.125E-2</v>
      </c>
      <c r="AW49">
        <f t="shared" si="18"/>
        <v>1.9075373207715463E-2</v>
      </c>
      <c r="AX49">
        <f t="shared" si="19"/>
        <v>-5.7226119623153715E-2</v>
      </c>
      <c r="AY49" s="17">
        <f t="shared" si="33"/>
        <v>0.50760951140555055</v>
      </c>
      <c r="AZ49" s="17">
        <f t="shared" si="33"/>
        <v>0.47718253589947457</v>
      </c>
      <c r="BA49" s="17">
        <f t="shared" si="20"/>
        <v>0.39886970546713074</v>
      </c>
      <c r="BB49">
        <f t="shared" si="21"/>
        <v>3.0426975506075919</v>
      </c>
      <c r="BC49">
        <f t="shared" si="22"/>
        <v>1015.2190228111011</v>
      </c>
      <c r="BD49">
        <f t="shared" si="30"/>
        <v>34</v>
      </c>
      <c r="BE49">
        <f t="shared" si="23"/>
        <v>26.137739293729823</v>
      </c>
      <c r="BF49">
        <f t="shared" si="24"/>
        <v>243.47483177720943</v>
      </c>
      <c r="BG49" s="9">
        <f t="shared" si="25"/>
        <v>56.5</v>
      </c>
      <c r="BH49" s="9">
        <f t="shared" ca="1" si="26"/>
        <v>3.8793592781113725E-5</v>
      </c>
    </row>
    <row r="50" spans="1:60" x14ac:dyDescent="0.3">
      <c r="A50" s="16"/>
      <c r="F50" s="5"/>
      <c r="G50" s="5">
        <f t="shared" si="27"/>
        <v>57</v>
      </c>
      <c r="H50" s="5">
        <f>'Scenarios &amp; Pics'!$F$5</f>
        <v>0.25</v>
      </c>
      <c r="I50" s="5">
        <f>'Scenarios &amp; Pics'!$F$6</f>
        <v>0.25</v>
      </c>
      <c r="K50" s="9">
        <f ca="1">'Scenarios &amp; Pics'!$E$4*'Scenarios &amp; Pics'!G50+'Scenarios &amp; Pics'!$E$5*W49+'Scenarios &amp; Pics'!$E$6*'Scenarios &amp; Pics'!AG49</f>
        <v>4.0937544111656885E-5</v>
      </c>
      <c r="L50" s="9">
        <f t="shared" ca="1" si="28"/>
        <v>-27503.94291494909</v>
      </c>
      <c r="O50" s="17">
        <f>LN(G50/'Scenarios &amp; Pics'!$H$5)</f>
        <v>-0.56211891815354131</v>
      </c>
      <c r="P50" s="18">
        <f ca="1">'Scenarios &amp; Pics'!$T$5</f>
        <v>8.2191780821917804E-2</v>
      </c>
      <c r="Q50" s="17">
        <f>'Scenarios &amp; Pics'!$F$5*'Scenarios &amp; Pics'!$F$5/2</f>
        <v>3.125E-2</v>
      </c>
      <c r="R50" s="21">
        <f ca="1">(O50+P50*('Scenarios &amp; Pics'!$J$5+$Q50))/(I51*SQRT(P50))</f>
        <v>-7.7611446475235093</v>
      </c>
      <c r="S50" s="21">
        <f t="shared" ca="1" si="7"/>
        <v>-7.8328174199086336</v>
      </c>
      <c r="T50" s="17">
        <f t="shared" ca="1" si="31"/>
        <v>4.2083127637792979E-15</v>
      </c>
      <c r="U50" s="17">
        <f t="shared" ca="1" si="31"/>
        <v>2.3852842339069117E-15</v>
      </c>
      <c r="V50" s="17">
        <f t="shared" ca="1" si="8"/>
        <v>3.3186884139052355E-14</v>
      </c>
      <c r="W50" s="17">
        <f ca="1">(G50*T50-'Scenarios &amp; Pics'!$H$5*EXP(-'Scenarios &amp; Pics'!$J$5*'Scenarios &amp; Pics'!P50)*'Scenarios &amp; Pics'!U50)*$E$5</f>
        <v>4.2566389824119658E-12</v>
      </c>
      <c r="Y50" s="6">
        <f>LN(G50/'Scenarios &amp; Pics'!$H$6)</f>
        <v>-0.45675840249571498</v>
      </c>
      <c r="Z50" s="19">
        <f ca="1">'Scenarios &amp; Pics'!$T$6</f>
        <v>0.1095890410958904</v>
      </c>
      <c r="AA50" s="6">
        <f>'Scenarios &amp; Pics'!$F$6*'Scenarios &amp; Pics'!$F$6/2</f>
        <v>3.125E-2</v>
      </c>
      <c r="AB50" s="22">
        <f ca="1">(Y50+Z50*('Scenarios &amp; Pics'!$J$6+$AA50))/(H51*SQRT(Z50))</f>
        <v>-5.4246857048806678</v>
      </c>
      <c r="AC50" s="22">
        <f t="shared" ca="1" si="1"/>
        <v>-5.5074462937409043</v>
      </c>
      <c r="AD50" s="6">
        <f t="shared" ca="1" si="32"/>
        <v>2.9028301594255579E-8</v>
      </c>
      <c r="AE50" s="6">
        <f t="shared" ca="1" si="32"/>
        <v>1.8203821514959885E-8</v>
      </c>
      <c r="AF50" s="6">
        <f t="shared" ca="1" si="9"/>
        <v>1.6250679322757661E-7</v>
      </c>
      <c r="AG50" s="6">
        <f ca="1">G51*AD50-'Scenarios &amp; Pics'!$H$6*EXP(-'Scenarios &amp; Pics'!$J$6*'Scenarios &amp; Pics'!Z50)*'Scenarios &amp; Pics'!AE50</f>
        <v>3.7949469046027001E-8</v>
      </c>
      <c r="AH50" s="9">
        <f ca="1">(AG50+'Scenarios &amp; Pics'!$H$5*EXP(-'Scenarios &amp; Pics'!$J$5*'Scenarios &amp; Pics'!$T$5)-G50)*$E$6</f>
        <v>85343.545523985988</v>
      </c>
      <c r="AJ50" s="9">
        <f t="shared" si="3"/>
        <v>57</v>
      </c>
      <c r="AK50">
        <f t="shared" ca="1" si="4"/>
        <v>4.2566389824119658E-12</v>
      </c>
      <c r="AL50" s="9">
        <f t="shared" ca="1" si="5"/>
        <v>85343.545523985988</v>
      </c>
      <c r="AM50" s="9">
        <f t="shared" ca="1" si="10"/>
        <v>85343.545523985988</v>
      </c>
      <c r="AN50" s="9">
        <f t="shared" si="11"/>
        <v>57</v>
      </c>
      <c r="AO50" s="9">
        <f t="shared" ca="1" si="12"/>
        <v>1.0846397728398277E-11</v>
      </c>
      <c r="AP50" s="9">
        <f t="shared" ca="1" si="13"/>
        <v>1.6246784326932888E-11</v>
      </c>
      <c r="AR50">
        <f t="shared" si="29"/>
        <v>9.589041095890416E-2</v>
      </c>
      <c r="AS50">
        <f t="shared" si="14"/>
        <v>100.38429818290145</v>
      </c>
      <c r="AT50">
        <f t="shared" si="15"/>
        <v>-3.8356164383563213E-3</v>
      </c>
      <c r="AU50">
        <f t="shared" si="16"/>
        <v>9.589041095890416E-2</v>
      </c>
      <c r="AV50">
        <f t="shared" si="17"/>
        <v>3.125E-2</v>
      </c>
      <c r="AW50">
        <f t="shared" si="18"/>
        <v>1.9353860540164639E-2</v>
      </c>
      <c r="AX50">
        <f t="shared" si="19"/>
        <v>-5.8061581620501929E-2</v>
      </c>
      <c r="AY50" s="17">
        <f t="shared" si="33"/>
        <v>0.50772059126934277</v>
      </c>
      <c r="AZ50" s="17">
        <f t="shared" si="33"/>
        <v>0.47684978808368639</v>
      </c>
      <c r="BA50" s="17">
        <f t="shared" si="20"/>
        <v>0.39886757111011933</v>
      </c>
      <c r="BB50">
        <f t="shared" si="21"/>
        <v>3.0870803185656328</v>
      </c>
      <c r="BC50">
        <f t="shared" si="22"/>
        <v>1015.4411825386856</v>
      </c>
      <c r="BD50">
        <f t="shared" si="30"/>
        <v>35</v>
      </c>
      <c r="BE50">
        <f t="shared" si="23"/>
        <v>25.761499255039908</v>
      </c>
      <c r="BF50">
        <f t="shared" si="24"/>
        <v>247.02807504832799</v>
      </c>
      <c r="BG50" s="9">
        <f t="shared" si="25"/>
        <v>57</v>
      </c>
      <c r="BH50" s="9">
        <f t="shared" ca="1" si="26"/>
        <v>6.8897456723634689E-5</v>
      </c>
    </row>
    <row r="51" spans="1:60" x14ac:dyDescent="0.3">
      <c r="A51" s="16"/>
      <c r="F51" s="5"/>
      <c r="G51" s="5">
        <f t="shared" si="27"/>
        <v>57.5</v>
      </c>
      <c r="H51" s="5">
        <f>'Scenarios &amp; Pics'!$F$5</f>
        <v>0.25</v>
      </c>
      <c r="I51" s="5">
        <f>'Scenarios &amp; Pics'!$F$6</f>
        <v>0.25</v>
      </c>
      <c r="K51" s="9">
        <f ca="1">'Scenarios &amp; Pics'!$E$4*'Scenarios &amp; Pics'!G51+'Scenarios &amp; Pics'!$E$5*W50+'Scenarios &amp; Pics'!$E$6*'Scenarios &amp; Pics'!AG50</f>
        <v>7.5907451370018825E-5</v>
      </c>
      <c r="L51" s="9">
        <f t="shared" ca="1" si="28"/>
        <v>-27503.942879979182</v>
      </c>
      <c r="O51" s="17">
        <f>LN(G51/'Scenarios &amp; Pics'!$H$5)</f>
        <v>-0.55338523818478669</v>
      </c>
      <c r="P51" s="18">
        <f ca="1">'Scenarios &amp; Pics'!$T$5</f>
        <v>8.2191780821917804E-2</v>
      </c>
      <c r="Q51" s="17">
        <f>'Scenarios &amp; Pics'!$F$5*'Scenarios &amp; Pics'!$F$5/2</f>
        <v>3.125E-2</v>
      </c>
      <c r="R51" s="21">
        <f ca="1">(O51+P51*('Scenarios &amp; Pics'!$J$5+$Q51))/(I52*SQRT(P51))</f>
        <v>-7.6392897271944156</v>
      </c>
      <c r="S51" s="21">
        <f t="shared" ca="1" si="7"/>
        <v>-7.7109624995795398</v>
      </c>
      <c r="T51" s="17">
        <f t="shared" ca="1" si="31"/>
        <v>1.0921165170300271E-14</v>
      </c>
      <c r="U51" s="17">
        <f t="shared" ca="1" si="31"/>
        <v>6.2436177578221529E-15</v>
      </c>
      <c r="V51" s="17">
        <f t="shared" ca="1" si="8"/>
        <v>8.4814294320869379E-14</v>
      </c>
      <c r="W51" s="17">
        <f ca="1">(G51*T51-'Scenarios &amp; Pics'!$H$5*EXP(-'Scenarios &amp; Pics'!$J$5*'Scenarios &amp; Pics'!P51)*'Scenarios &amp; Pics'!U51)*$E$5</f>
        <v>1.1309094317627211E-11</v>
      </c>
      <c r="Y51" s="6">
        <f>LN(G51/'Scenarios &amp; Pics'!$H$6)</f>
        <v>-0.44802472252696041</v>
      </c>
      <c r="Z51" s="19">
        <f ca="1">'Scenarios &amp; Pics'!$T$6</f>
        <v>0.1095890410958904</v>
      </c>
      <c r="AA51" s="6">
        <f>'Scenarios &amp; Pics'!$F$6*'Scenarios &amp; Pics'!$F$6/2</f>
        <v>3.125E-2</v>
      </c>
      <c r="AB51" s="22">
        <f ca="1">(Y51+Z51*('Scenarios &amp; Pics'!$J$6+$AA51))/(H52*SQRT(Z51))</f>
        <v>-5.3191562482995449</v>
      </c>
      <c r="AC51" s="22">
        <f t="shared" ca="1" si="1"/>
        <v>-5.4019168371597814</v>
      </c>
      <c r="AD51" s="6">
        <f t="shared" ca="1" si="32"/>
        <v>5.212478958013147E-8</v>
      </c>
      <c r="AE51" s="6">
        <f t="shared" ca="1" si="32"/>
        <v>3.29662589389168E-8</v>
      </c>
      <c r="AF51" s="6">
        <f t="shared" ca="1" si="9"/>
        <v>2.8646481155948905E-7</v>
      </c>
      <c r="AG51" s="6">
        <f ca="1">G52*AD51-'Scenarios &amp; Pics'!$H$6*EXP(-'Scenarios &amp; Pics'!$J$6*'Scenarios &amp; Pics'!Z51)*'Scenarios &amp; Pics'!AE51</f>
        <v>6.9251893283552113E-8</v>
      </c>
      <c r="AH51" s="9">
        <f ca="1">(AG51+'Scenarios &amp; Pics'!$H$5*EXP(-'Scenarios &amp; Pics'!$J$5*'Scenarios &amp; Pics'!$T$5)-G51)*$E$6</f>
        <v>84343.545586590859</v>
      </c>
      <c r="AJ51" s="9">
        <f t="shared" si="3"/>
        <v>57.5</v>
      </c>
      <c r="AK51">
        <f t="shared" ca="1" si="4"/>
        <v>1.1309094317627211E-11</v>
      </c>
      <c r="AL51" s="9">
        <f t="shared" ca="1" si="5"/>
        <v>84343.545586590859</v>
      </c>
      <c r="AM51" s="9">
        <f t="shared" ca="1" si="10"/>
        <v>84343.545586590873</v>
      </c>
      <c r="AN51" s="9">
        <f t="shared" si="11"/>
        <v>57.5</v>
      </c>
      <c r="AO51" s="9">
        <f t="shared" ca="1" si="12"/>
        <v>2.7962827814577281E-11</v>
      </c>
      <c r="AP51" s="9">
        <f t="shared" ca="1" si="13"/>
        <v>4.1160154867581944E-11</v>
      </c>
      <c r="AR51">
        <f t="shared" si="29"/>
        <v>9.8630136986301423E-2</v>
      </c>
      <c r="AS51">
        <f t="shared" si="14"/>
        <v>100.39529980469797</v>
      </c>
      <c r="AT51">
        <f t="shared" si="15"/>
        <v>-3.9452054794521622E-3</v>
      </c>
      <c r="AU51">
        <f t="shared" si="16"/>
        <v>9.8630136986301423E-2</v>
      </c>
      <c r="AV51">
        <f t="shared" si="17"/>
        <v>3.125E-2</v>
      </c>
      <c r="AW51">
        <f t="shared" si="18"/>
        <v>1.962839709713168E-2</v>
      </c>
      <c r="AX51">
        <f t="shared" si="19"/>
        <v>-5.8885191291400393E-2</v>
      </c>
      <c r="AY51" s="17">
        <f t="shared" si="33"/>
        <v>0.50783009470671081</v>
      </c>
      <c r="AZ51" s="17">
        <f t="shared" si="33"/>
        <v>0.47652177661034278</v>
      </c>
      <c r="BA51" s="17">
        <f t="shared" si="20"/>
        <v>0.39886543676452896</v>
      </c>
      <c r="BB51">
        <f t="shared" si="21"/>
        <v>3.1308318096367955</v>
      </c>
      <c r="BC51">
        <f t="shared" si="22"/>
        <v>1015.6601894134217</v>
      </c>
      <c r="BD51">
        <f t="shared" si="30"/>
        <v>36</v>
      </c>
      <c r="BE51">
        <f t="shared" si="23"/>
        <v>25.401044898795405</v>
      </c>
      <c r="BF51">
        <f t="shared" si="24"/>
        <v>250.53085379633836</v>
      </c>
      <c r="BG51" s="9">
        <f t="shared" si="25"/>
        <v>57.5</v>
      </c>
      <c r="BH51" s="9">
        <f t="shared" ca="1" si="26"/>
        <v>1.2039543204329967E-4</v>
      </c>
    </row>
    <row r="52" spans="1:60" x14ac:dyDescent="0.3">
      <c r="A52" s="16"/>
      <c r="F52" s="5"/>
      <c r="G52" s="5">
        <f t="shared" si="27"/>
        <v>58</v>
      </c>
      <c r="H52" s="5">
        <f>'Scenarios &amp; Pics'!$F$5</f>
        <v>0.25</v>
      </c>
      <c r="I52" s="5">
        <f>'Scenarios &amp; Pics'!$F$6</f>
        <v>0.25</v>
      </c>
      <c r="K52" s="9">
        <f ca="1">'Scenarios &amp; Pics'!$E$4*'Scenarios &amp; Pics'!G52+'Scenarios &amp; Pics'!$E$5*W51+'Scenarios &amp; Pics'!$E$6*'Scenarios &amp; Pics'!AG51</f>
        <v>1.3852640475573949E-4</v>
      </c>
      <c r="L52" s="9">
        <f t="shared" ca="1" si="28"/>
        <v>-27503.942817360228</v>
      </c>
      <c r="O52" s="17">
        <f>LN(G52/'Scenarios &amp; Pics'!$H$5)</f>
        <v>-0.54472717544167215</v>
      </c>
      <c r="P52" s="18">
        <f ca="1">'Scenarios &amp; Pics'!$T$5</f>
        <v>8.2191780821917804E-2</v>
      </c>
      <c r="Q52" s="17">
        <f>'Scenarios &amp; Pics'!$F$5*'Scenarios &amp; Pics'!$F$5/2</f>
        <v>3.125E-2</v>
      </c>
      <c r="R52" s="21">
        <f ca="1">(O52+P52*('Scenarios &amp; Pics'!$J$5+$Q52))/(I53*SQRT(P52))</f>
        <v>-7.5184898410592522</v>
      </c>
      <c r="S52" s="21">
        <f t="shared" ca="1" si="7"/>
        <v>-7.5901626134443765</v>
      </c>
      <c r="T52" s="17">
        <f t="shared" ca="1" si="31"/>
        <v>2.7706275232880471E-14</v>
      </c>
      <c r="U52" s="17">
        <f t="shared" ca="1" si="31"/>
        <v>1.5975213151821906E-14</v>
      </c>
      <c r="V52" s="17">
        <f t="shared" ca="1" si="8"/>
        <v>2.1187428778671278E-13</v>
      </c>
      <c r="W52" s="17">
        <f ca="1">(G52*T52-'Scenarios &amp; Pics'!$H$5*EXP(-'Scenarios &amp; Pics'!$J$5*'Scenarios &amp; Pics'!P52)*'Scenarios &amp; Pics'!U52)*$E$5</f>
        <v>2.9372298041046091E-11</v>
      </c>
      <c r="Y52" s="6">
        <f>LN(G52/'Scenarios &amp; Pics'!$H$6)</f>
        <v>-0.43936665978384565</v>
      </c>
      <c r="Z52" s="19">
        <f ca="1">'Scenarios &amp; Pics'!$T$6</f>
        <v>0.1095890410958904</v>
      </c>
      <c r="AA52" s="6">
        <f>'Scenarios &amp; Pics'!$F$6*'Scenarios &amp; Pics'!$F$6/2</f>
        <v>3.125E-2</v>
      </c>
      <c r="AB52" s="22">
        <f ca="1">(Y52+Z52*('Scenarios &amp; Pics'!$J$6+$AA52))/(H53*SQRT(Z52))</f>
        <v>-5.2145404781322231</v>
      </c>
      <c r="AC52" s="22">
        <f t="shared" ca="1" si="1"/>
        <v>-5.2973010669924596</v>
      </c>
      <c r="AD52" s="6">
        <f t="shared" ca="1" si="32"/>
        <v>9.2136731351008392E-8</v>
      </c>
      <c r="AE52" s="6">
        <f t="shared" ca="1" si="32"/>
        <v>5.8763416280758231E-8</v>
      </c>
      <c r="AF52" s="6">
        <f t="shared" ca="1" si="9"/>
        <v>4.9701047617729115E-7</v>
      </c>
      <c r="AG52" s="6">
        <f ca="1">G53*AD52-'Scenarios &amp; Pics'!$H$6*EXP(-'Scenarios &amp; Pics'!$J$6*'Scenarios &amp; Pics'!Z52)*'Scenarios &amp; Pics'!AE52</f>
        <v>1.2442395524466949E-7</v>
      </c>
      <c r="AH52" s="9">
        <f ca="1">(AG52+'Scenarios &amp; Pics'!$H$5*EXP(-'Scenarios &amp; Pics'!$J$5*'Scenarios &amp; Pics'!$T$5)-G52)*$E$6</f>
        <v>83343.545696934962</v>
      </c>
      <c r="AJ52" s="9">
        <f t="shared" si="3"/>
        <v>58</v>
      </c>
      <c r="AK52">
        <f t="shared" ca="1" si="4"/>
        <v>2.9372298041046091E-11</v>
      </c>
      <c r="AL52" s="9">
        <f t="shared" ca="1" si="5"/>
        <v>83343.545696934962</v>
      </c>
      <c r="AM52" s="9">
        <f t="shared" ca="1" si="10"/>
        <v>83343.545696934991</v>
      </c>
      <c r="AN52" s="9">
        <f t="shared" si="11"/>
        <v>58</v>
      </c>
      <c r="AO52" s="9">
        <f t="shared" ca="1" si="12"/>
        <v>7.0461265676980053E-11</v>
      </c>
      <c r="AP52" s="9">
        <f t="shared" ca="1" si="13"/>
        <v>1.0193564000038733E-10</v>
      </c>
      <c r="AR52">
        <f t="shared" si="29"/>
        <v>0.10136986301369869</v>
      </c>
      <c r="AS52">
        <f t="shared" si="14"/>
        <v>100.40630263221774</v>
      </c>
      <c r="AT52">
        <f t="shared" si="15"/>
        <v>-4.054794520547975E-3</v>
      </c>
      <c r="AU52">
        <f t="shared" si="16"/>
        <v>0.10136986301369869</v>
      </c>
      <c r="AV52">
        <f t="shared" si="17"/>
        <v>3.125E-2</v>
      </c>
      <c r="AW52">
        <f t="shared" si="18"/>
        <v>1.9899146398708836E-2</v>
      </c>
      <c r="AX52">
        <f t="shared" si="19"/>
        <v>-5.9697439196127883E-2</v>
      </c>
      <c r="AY52" s="17">
        <f t="shared" si="33"/>
        <v>0.50793808695686282</v>
      </c>
      <c r="AZ52" s="17">
        <f t="shared" si="33"/>
        <v>0.47619830566244864</v>
      </c>
      <c r="BA52" s="17">
        <f t="shared" si="20"/>
        <v>0.39886330243035945</v>
      </c>
      <c r="BB52">
        <f t="shared" si="21"/>
        <v>3.1739781294414158</v>
      </c>
      <c r="BC52">
        <f t="shared" si="22"/>
        <v>1015.8761739137257</v>
      </c>
      <c r="BD52">
        <f t="shared" si="30"/>
        <v>37</v>
      </c>
      <c r="BE52">
        <f t="shared" si="23"/>
        <v>25.055302275191625</v>
      </c>
      <c r="BF52">
        <f t="shared" si="24"/>
        <v>253.98525594029883</v>
      </c>
      <c r="BG52" s="9">
        <f t="shared" si="25"/>
        <v>58</v>
      </c>
      <c r="BH52" s="9">
        <f t="shared" ca="1" si="26"/>
        <v>2.0708287548765167E-4</v>
      </c>
    </row>
    <row r="53" spans="1:60" x14ac:dyDescent="0.3">
      <c r="A53" s="16"/>
      <c r="F53" s="5"/>
      <c r="G53" s="5">
        <f t="shared" si="27"/>
        <v>58.5</v>
      </c>
      <c r="H53" s="5">
        <f>'Scenarios &amp; Pics'!$F$5</f>
        <v>0.25</v>
      </c>
      <c r="I53" s="5">
        <f>'Scenarios &amp; Pics'!$F$6</f>
        <v>0.25</v>
      </c>
      <c r="K53" s="9">
        <f ca="1">'Scenarios &amp; Pics'!$E$4*'Scenarios &amp; Pics'!G53+'Scenarios &amp; Pics'!$E$5*W52+'Scenarios &amp; Pics'!$E$6*'Scenarios &amp; Pics'!AG52</f>
        <v>2.4890665508542109E-4</v>
      </c>
      <c r="L53" s="9">
        <f t="shared" ca="1" si="28"/>
        <v>-27503.942706979979</v>
      </c>
      <c r="O53" s="17">
        <f>LN(G53/'Scenarios &amp; Pics'!$H$5)</f>
        <v>-0.53614343175028067</v>
      </c>
      <c r="P53" s="18">
        <f ca="1">'Scenarios &amp; Pics'!$T$5</f>
        <v>8.2191780821917804E-2</v>
      </c>
      <c r="Q53" s="17">
        <f>'Scenarios &amp; Pics'!$F$5*'Scenarios &amp; Pics'!$F$5/2</f>
        <v>3.125E-2</v>
      </c>
      <c r="R53" s="21">
        <f ca="1">(O53+P53*('Scenarios &amp; Pics'!$J$5+$Q53))/(I54*SQRT(P53))</f>
        <v>-7.3987268766064771</v>
      </c>
      <c r="S53" s="21">
        <f t="shared" ca="1" si="7"/>
        <v>-7.4703996489916014</v>
      </c>
      <c r="T53" s="17">
        <f t="shared" ca="1" si="31"/>
        <v>6.8748159894956582E-14</v>
      </c>
      <c r="U53" s="17">
        <f t="shared" ca="1" si="31"/>
        <v>3.9975811691353728E-14</v>
      </c>
      <c r="V53" s="17">
        <f t="shared" ca="1" si="8"/>
        <v>5.1762868681311519E-13</v>
      </c>
      <c r="W53" s="17">
        <f ca="1">(G53*T53-'Scenarios &amp; Pics'!$H$5*EXP(-'Scenarios &amp; Pics'!$J$5*'Scenarios &amp; Pics'!P53)*'Scenarios &amp; Pics'!U53)*$E$5</f>
        <v>7.4614672990377722E-11</v>
      </c>
      <c r="Y53" s="6">
        <f>LN(G53/'Scenarios &amp; Pics'!$H$6)</f>
        <v>-0.43078291609245423</v>
      </c>
      <c r="Z53" s="19">
        <f ca="1">'Scenarios &amp; Pics'!$T$6</f>
        <v>0.1095890410958904</v>
      </c>
      <c r="AA53" s="6">
        <f>'Scenarios &amp; Pics'!$F$6*'Scenarios &amp; Pics'!$F$6/2</f>
        <v>3.125E-2</v>
      </c>
      <c r="AB53" s="22">
        <f ca="1">(Y53+Z53*('Scenarios &amp; Pics'!$J$6+$AA53))/(H54*SQRT(Z53))</f>
        <v>-5.110822708483588</v>
      </c>
      <c r="AC53" s="22">
        <f t="shared" ca="1" si="1"/>
        <v>-5.1935832973438245</v>
      </c>
      <c r="AD53" s="6">
        <f t="shared" ca="1" si="32"/>
        <v>1.6037944656747829E-7</v>
      </c>
      <c r="AE53" s="6">
        <f t="shared" ca="1" si="32"/>
        <v>1.031422908920253E-7</v>
      </c>
      <c r="AF53" s="6">
        <f t="shared" ca="1" si="9"/>
        <v>8.4901166419790703E-7</v>
      </c>
      <c r="AG53" s="6">
        <f ca="1">G54*AD53-'Scenarios &amp; Pics'!$H$6*EXP(-'Scenarios &amp; Pics'!$J$6*'Scenarios &amp; Pics'!Z53)*'Scenarios &amp; Pics'!AE53</f>
        <v>2.2018386309069482E-7</v>
      </c>
      <c r="AH53" s="9">
        <f ca="1">(AG53+'Scenarios &amp; Pics'!$H$5*EXP(-'Scenarios &amp; Pics'!$J$5*'Scenarios &amp; Pics'!$T$5)-G53)*$E$6</f>
        <v>82343.545888454799</v>
      </c>
      <c r="AJ53" s="9">
        <f t="shared" si="3"/>
        <v>58.5</v>
      </c>
      <c r="AK53">
        <f t="shared" ca="1" si="4"/>
        <v>7.4614672990377722E-11</v>
      </c>
      <c r="AL53" s="9">
        <f t="shared" ca="1" si="5"/>
        <v>82343.545888454799</v>
      </c>
      <c r="AM53" s="9">
        <f t="shared" ca="1" si="10"/>
        <v>82343.545888454872</v>
      </c>
      <c r="AN53" s="9">
        <f t="shared" si="11"/>
        <v>58.5</v>
      </c>
      <c r="AO53" s="9">
        <f t="shared" ca="1" si="12"/>
        <v>1.7362745267384695E-10</v>
      </c>
      <c r="AP53" s="9">
        <f t="shared" ca="1" si="13"/>
        <v>2.4690976297642052E-10</v>
      </c>
      <c r="AR53">
        <f t="shared" si="29"/>
        <v>0.10410958904109595</v>
      </c>
      <c r="AS53">
        <f t="shared" si="14"/>
        <v>100.41730666559292</v>
      </c>
      <c r="AT53">
        <f t="shared" si="15"/>
        <v>-4.1643835616439369E-3</v>
      </c>
      <c r="AU53">
        <f t="shared" si="16"/>
        <v>0.10410958904109595</v>
      </c>
      <c r="AV53">
        <f t="shared" si="17"/>
        <v>3.125E-2</v>
      </c>
      <c r="AW53">
        <f t="shared" si="18"/>
        <v>2.0166260986899175E-2</v>
      </c>
      <c r="AX53">
        <f t="shared" si="19"/>
        <v>-6.0498782960702421E-2</v>
      </c>
      <c r="AY53" s="17">
        <f t="shared" si="33"/>
        <v>0.50804462887921453</v>
      </c>
      <c r="AZ53" s="17">
        <f t="shared" si="33"/>
        <v>0.4758791925664333</v>
      </c>
      <c r="BA53" s="17">
        <f t="shared" si="20"/>
        <v>0.39886116810761074</v>
      </c>
      <c r="BB53">
        <f t="shared" si="21"/>
        <v>3.2165436312781139</v>
      </c>
      <c r="BC53">
        <f t="shared" si="22"/>
        <v>1016.0892577584291</v>
      </c>
      <c r="BD53">
        <f t="shared" si="30"/>
        <v>38</v>
      </c>
      <c r="BE53">
        <f t="shared" si="23"/>
        <v>24.723297018638146</v>
      </c>
      <c r="BF53">
        <f t="shared" si="24"/>
        <v>257.39322923513703</v>
      </c>
      <c r="BG53" s="9">
        <f t="shared" si="25"/>
        <v>58.5</v>
      </c>
      <c r="BH53" s="9">
        <f t="shared" ca="1" si="26"/>
        <v>3.5072322026433894E-4</v>
      </c>
    </row>
    <row r="54" spans="1:60" x14ac:dyDescent="0.3">
      <c r="A54" s="16"/>
      <c r="F54" s="5"/>
      <c r="G54" s="5">
        <f t="shared" si="27"/>
        <v>59</v>
      </c>
      <c r="H54" s="5">
        <f>'Scenarios &amp; Pics'!$F$5</f>
        <v>0.25</v>
      </c>
      <c r="I54" s="5">
        <f>'Scenarios &amp; Pics'!$F$6</f>
        <v>0.25</v>
      </c>
      <c r="K54" s="9">
        <f ca="1">'Scenarios &amp; Pics'!$E$4*'Scenarios &amp; Pics'!G54+'Scenarios &amp; Pics'!$E$5*W53+'Scenarios &amp; Pics'!$E$6*'Scenarios &amp; Pics'!AG53</f>
        <v>4.405169555273704E-4</v>
      </c>
      <c r="L54" s="9">
        <f t="shared" ca="1" si="28"/>
        <v>-27503.942515369676</v>
      </c>
      <c r="O54" s="17">
        <f>LN(G54/'Scenarios &amp; Pics'!$H$5)</f>
        <v>-0.52763274208237199</v>
      </c>
      <c r="P54" s="18">
        <f ca="1">'Scenarios &amp; Pics'!$T$5</f>
        <v>8.2191780821917804E-2</v>
      </c>
      <c r="Q54" s="17">
        <f>'Scenarios &amp; Pics'!$F$5*'Scenarios &amp; Pics'!$F$5/2</f>
        <v>3.125E-2</v>
      </c>
      <c r="R54" s="21">
        <f ca="1">(O54+P54*('Scenarios &amp; Pics'!$J$5+$Q54))/(I55*SQRT(P54))</f>
        <v>-7.2799831837829654</v>
      </c>
      <c r="S54" s="21">
        <f t="shared" ca="1" si="7"/>
        <v>-7.3516559561680896</v>
      </c>
      <c r="T54" s="17">
        <f t="shared" ca="1" si="31"/>
        <v>1.6693089513727634E-13</v>
      </c>
      <c r="U54" s="17">
        <f t="shared" ca="1" si="31"/>
        <v>9.7883085372958178E-14</v>
      </c>
      <c r="V54" s="17">
        <f t="shared" ca="1" si="8"/>
        <v>1.2373908439269059E-12</v>
      </c>
      <c r="W54" s="17">
        <f ca="1">(G54*T54-'Scenarios &amp; Pics'!$H$5*EXP(-'Scenarios &amp; Pics'!$J$5*'Scenarios &amp; Pics'!P54)*'Scenarios &amp; Pics'!U54)*$E$5</f>
        <v>1.8548434855533292E-10</v>
      </c>
      <c r="Y54" s="6">
        <f>LN(G54/'Scenarios &amp; Pics'!$H$6)</f>
        <v>-0.42227222642454559</v>
      </c>
      <c r="Z54" s="19">
        <f ca="1">'Scenarios &amp; Pics'!$T$6</f>
        <v>0.1095890410958904</v>
      </c>
      <c r="AA54" s="6">
        <f>'Scenarios &amp; Pics'!$F$6*'Scenarios &amp; Pics'!$F$6/2</f>
        <v>3.125E-2</v>
      </c>
      <c r="AB54" s="22">
        <f ca="1">(Y54+Z54*('Scenarios &amp; Pics'!$J$6+$AA54))/(H55*SQRT(Z54))</f>
        <v>-5.0079876539592512</v>
      </c>
      <c r="AC54" s="22">
        <f t="shared" ca="1" si="1"/>
        <v>-5.0907482428194877</v>
      </c>
      <c r="AD54" s="6">
        <f t="shared" ca="1" si="32"/>
        <v>2.7501030916660273E-7</v>
      </c>
      <c r="AE54" s="6">
        <f t="shared" ca="1" si="32"/>
        <v>1.7832665289829984E-7</v>
      </c>
      <c r="AF54" s="6">
        <f t="shared" ca="1" si="9"/>
        <v>1.4284670176967944E-6</v>
      </c>
      <c r="AG54" s="6">
        <f ca="1">G55*AD54-'Scenarios &amp; Pics'!$H$6*EXP(-'Scenarios &amp; Pics'!$J$6*'Scenarios &amp; Pics'!Z54)*'Scenarios &amp; Pics'!AE54</f>
        <v>3.8391418893299583E-7</v>
      </c>
      <c r="AH54" s="9">
        <f ca="1">(AG54+'Scenarios &amp; Pics'!$H$5*EXP(-'Scenarios &amp; Pics'!$J$5*'Scenarios &amp; Pics'!$T$5)-G54)*$E$6</f>
        <v>81343.546215915441</v>
      </c>
      <c r="AJ54" s="9">
        <f t="shared" si="3"/>
        <v>59</v>
      </c>
      <c r="AK54">
        <f t="shared" ca="1" si="4"/>
        <v>1.8548434855533292E-10</v>
      </c>
      <c r="AL54" s="9">
        <f t="shared" ca="1" si="5"/>
        <v>81343.546215915441</v>
      </c>
      <c r="AM54" s="9">
        <f t="shared" ca="1" si="10"/>
        <v>81343.54621591563</v>
      </c>
      <c r="AN54" s="9">
        <f t="shared" si="11"/>
        <v>59</v>
      </c>
      <c r="AO54" s="9">
        <f t="shared" ca="1" si="12"/>
        <v>4.186037364947522E-10</v>
      </c>
      <c r="AP54" s="9">
        <f t="shared" ca="1" si="13"/>
        <v>5.8523552167225732E-10</v>
      </c>
      <c r="AR54">
        <f t="shared" si="29"/>
        <v>0.10684931506849321</v>
      </c>
      <c r="AS54">
        <f t="shared" si="14"/>
        <v>100.42831190495562</v>
      </c>
      <c r="AT54">
        <f t="shared" si="15"/>
        <v>-4.2739726027397036E-3</v>
      </c>
      <c r="AU54">
        <f t="shared" si="16"/>
        <v>0.10684931506849321</v>
      </c>
      <c r="AV54">
        <f t="shared" si="17"/>
        <v>3.125E-2</v>
      </c>
      <c r="AW54">
        <f t="shared" si="18"/>
        <v>2.0429883430561079E-2</v>
      </c>
      <c r="AX54">
        <f t="shared" si="19"/>
        <v>-6.1289650291682013E-2</v>
      </c>
      <c r="AY54" s="17">
        <f t="shared" si="33"/>
        <v>0.50814977735431544</v>
      </c>
      <c r="AZ54" s="17">
        <f t="shared" si="33"/>
        <v>0.47556426658911793</v>
      </c>
      <c r="BA54" s="17">
        <f t="shared" si="20"/>
        <v>0.3988590337962829</v>
      </c>
      <c r="BB54">
        <f t="shared" si="21"/>
        <v>3.2585510765197441</v>
      </c>
      <c r="BC54">
        <f t="shared" si="22"/>
        <v>1016.2995547086309</v>
      </c>
      <c r="BD54">
        <f t="shared" si="30"/>
        <v>39</v>
      </c>
      <c r="BE54">
        <f t="shared" si="23"/>
        <v>24.404142781331004</v>
      </c>
      <c r="BF54">
        <f t="shared" si="24"/>
        <v>260.75659410189314</v>
      </c>
      <c r="BG54" s="9">
        <f t="shared" si="25"/>
        <v>59</v>
      </c>
      <c r="BH54" s="9">
        <f t="shared" ca="1" si="26"/>
        <v>5.8509321732345054E-4</v>
      </c>
    </row>
    <row r="55" spans="1:60" x14ac:dyDescent="0.3">
      <c r="A55" s="16"/>
      <c r="F55" s="5"/>
      <c r="G55" s="5">
        <f t="shared" si="27"/>
        <v>59.5</v>
      </c>
      <c r="H55" s="5">
        <f>'Scenarios &amp; Pics'!$F$5</f>
        <v>0.25</v>
      </c>
      <c r="I55" s="5">
        <f>'Scenarios &amp; Pics'!$F$6</f>
        <v>0.25</v>
      </c>
      <c r="K55" s="9">
        <f ca="1">'Scenarios &amp; Pics'!$E$4*'Scenarios &amp; Pics'!G55+'Scenarios &amp; Pics'!$E$5*W54+'Scenarios &amp; Pics'!$E$6*'Scenarios &amp; Pics'!AG54</f>
        <v>7.6819934656310233E-4</v>
      </c>
      <c r="L55" s="9">
        <f t="shared" ca="1" si="28"/>
        <v>-27503.942187687288</v>
      </c>
      <c r="O55" s="17">
        <f>LN(G55/'Scenarios &amp; Pics'!$H$5)</f>
        <v>-0.51919387343650736</v>
      </c>
      <c r="P55" s="18">
        <f ca="1">'Scenarios &amp; Pics'!$T$5</f>
        <v>8.2191780821917804E-2</v>
      </c>
      <c r="Q55" s="17">
        <f>'Scenarios &amp; Pics'!$F$5*'Scenarios &amp; Pics'!$F$5/2</f>
        <v>3.125E-2</v>
      </c>
      <c r="R55" s="21">
        <f ca="1">(O55+P55*('Scenarios &amp; Pics'!$J$5+$Q55))/(I56*SQRT(P55))</f>
        <v>-7.1622415593831246</v>
      </c>
      <c r="S55" s="21">
        <f t="shared" ca="1" si="7"/>
        <v>-7.2339143317682488</v>
      </c>
      <c r="T55" s="17">
        <f t="shared" ca="1" si="31"/>
        <v>3.9684201896038863E-13</v>
      </c>
      <c r="U55" s="17">
        <f t="shared" ca="1" si="31"/>
        <v>2.3463392806477584E-13</v>
      </c>
      <c r="V55" s="17">
        <f t="shared" ca="1" si="8"/>
        <v>2.8957105034444248E-12</v>
      </c>
      <c r="W55" s="17">
        <f ca="1">(G55*T55-'Scenarios &amp; Pics'!$H$5*EXP(-'Scenarios &amp; Pics'!$J$5*'Scenarios &amp; Pics'!P55)*'Scenarios &amp; Pics'!U55)*$E$5</f>
        <v>4.5144115344241774E-10</v>
      </c>
      <c r="Y55" s="6">
        <f>LN(G55/'Scenarios &amp; Pics'!$H$6)</f>
        <v>-0.41383335777868102</v>
      </c>
      <c r="Z55" s="19">
        <f ca="1">'Scenarios &amp; Pics'!$T$6</f>
        <v>0.1095890410958904</v>
      </c>
      <c r="AA55" s="6">
        <f>'Scenarios &amp; Pics'!$F$6*'Scenarios &amp; Pics'!$F$6/2</f>
        <v>3.125E-2</v>
      </c>
      <c r="AB55" s="22">
        <f ca="1">(Y55+Z55*('Scenarios &amp; Pics'!$J$6+$AA55))/(H56*SQRT(Z55))</f>
        <v>-4.906020416146144</v>
      </c>
      <c r="AC55" s="22">
        <f t="shared" ca="1" si="1"/>
        <v>-4.9887810050063806</v>
      </c>
      <c r="AD55" s="6">
        <f t="shared" ca="1" si="32"/>
        <v>4.6471427335628723E-7</v>
      </c>
      <c r="AE55" s="6">
        <f t="shared" ca="1" si="32"/>
        <v>3.0380739523416871E-7</v>
      </c>
      <c r="AF55" s="6">
        <f t="shared" ca="1" si="9"/>
        <v>2.3680192896087194E-6</v>
      </c>
      <c r="AG55" s="6">
        <f ca="1">G56*AD55-'Scenarios &amp; Pics'!$H$6*EXP(-'Scenarios &amp; Pics'!$J$6*'Scenarios &amp; Pics'!Z55)*'Scenarios &amp; Pics'!AE55</f>
        <v>6.5978677074196199E-7</v>
      </c>
      <c r="AH55" s="9">
        <f ca="1">(AG55+'Scenarios &amp; Pics'!$H$5*EXP(-'Scenarios &amp; Pics'!$J$5*'Scenarios &amp; Pics'!$T$5)-G55)*$E$6</f>
        <v>80343.546767660591</v>
      </c>
      <c r="AJ55" s="9">
        <f t="shared" si="3"/>
        <v>59.5</v>
      </c>
      <c r="AK55">
        <f t="shared" ca="1" si="4"/>
        <v>4.5144115344241774E-10</v>
      </c>
      <c r="AL55" s="9">
        <f t="shared" ca="1" si="5"/>
        <v>80343.546767660591</v>
      </c>
      <c r="AM55" s="9">
        <f t="shared" ca="1" si="10"/>
        <v>80343.546767661042</v>
      </c>
      <c r="AN55" s="9">
        <f t="shared" si="11"/>
        <v>59.5</v>
      </c>
      <c r="AO55" s="9">
        <f t="shared" ca="1" si="12"/>
        <v>9.8790753507935168E-10</v>
      </c>
      <c r="AP55" s="9">
        <f t="shared" ca="1" si="13"/>
        <v>1.3580443953730703E-9</v>
      </c>
      <c r="AR55">
        <f t="shared" si="29"/>
        <v>0.10958904109589047</v>
      </c>
      <c r="AS55">
        <f t="shared" si="14"/>
        <v>100.43931835043804</v>
      </c>
      <c r="AT55">
        <f t="shared" si="15"/>
        <v>-4.3835616438355198E-3</v>
      </c>
      <c r="AU55">
        <f t="shared" si="16"/>
        <v>0.10958904109589047</v>
      </c>
      <c r="AV55">
        <f t="shared" si="17"/>
        <v>3.125E-2</v>
      </c>
      <c r="AW55">
        <f t="shared" si="18"/>
        <v>2.0690147215060406E-2</v>
      </c>
      <c r="AX55">
        <f t="shared" si="19"/>
        <v>-6.2070441645176416E-2</v>
      </c>
      <c r="AY55" s="17">
        <f t="shared" si="33"/>
        <v>0.5082535856387782</v>
      </c>
      <c r="AZ55" s="17">
        <f t="shared" si="33"/>
        <v>0.47525336787265904</v>
      </c>
      <c r="BA55" s="17">
        <f t="shared" si="20"/>
        <v>0.39885689949637576</v>
      </c>
      <c r="BB55">
        <f t="shared" si="21"/>
        <v>3.3000217766119206</v>
      </c>
      <c r="BC55">
        <f t="shared" si="22"/>
        <v>1016.5071712775564</v>
      </c>
      <c r="BD55">
        <f t="shared" si="30"/>
        <v>40</v>
      </c>
      <c r="BE55">
        <f t="shared" si="23"/>
        <v>24.097031267500483</v>
      </c>
      <c r="BF55">
        <f t="shared" si="24"/>
        <v>264.07705498630685</v>
      </c>
      <c r="BG55" s="9">
        <f t="shared" si="25"/>
        <v>59.5</v>
      </c>
      <c r="BH55" s="9">
        <f t="shared" ca="1" si="26"/>
        <v>9.617790367906447E-4</v>
      </c>
    </row>
    <row r="56" spans="1:60" x14ac:dyDescent="0.3">
      <c r="A56" s="16"/>
      <c r="F56" s="5"/>
      <c r="G56" s="5">
        <f t="shared" si="27"/>
        <v>60</v>
      </c>
      <c r="H56" s="5">
        <f>'Scenarios &amp; Pics'!$F$5</f>
        <v>0.25</v>
      </c>
      <c r="I56" s="5">
        <f>'Scenarios &amp; Pics'!$F$6</f>
        <v>0.25</v>
      </c>
      <c r="K56" s="9">
        <f ca="1">'Scenarios &amp; Pics'!$E$4*'Scenarios &amp; Pics'!G56+'Scenarios &amp; Pics'!$E$5*W55+'Scenarios &amp; Pics'!$E$6*'Scenarios &amp; Pics'!AG55</f>
        <v>1.3204764237908088E-3</v>
      </c>
      <c r="L56" s="9">
        <f t="shared" ca="1" si="28"/>
        <v>-27503.941635410207</v>
      </c>
      <c r="O56" s="17">
        <f>LN(G56/'Scenarios &amp; Pics'!$H$5)</f>
        <v>-0.51082562376599072</v>
      </c>
      <c r="P56" s="18">
        <f ca="1">'Scenarios &amp; Pics'!$T$5</f>
        <v>8.2191780821917804E-2</v>
      </c>
      <c r="Q56" s="17">
        <f>'Scenarios &amp; Pics'!$F$5*'Scenarios &amp; Pics'!$F$5/2</f>
        <v>3.125E-2</v>
      </c>
      <c r="R56" s="21">
        <f ca="1">(O56+P56*('Scenarios &amp; Pics'!$J$5+$Q56))/(I57*SQRT(P56))</f>
        <v>-7.0454852320912078</v>
      </c>
      <c r="S56" s="21">
        <f t="shared" ca="1" si="7"/>
        <v>-7.1171580044763321</v>
      </c>
      <c r="T56" s="17">
        <f t="shared" ca="1" si="31"/>
        <v>9.2408156542786791E-13</v>
      </c>
      <c r="U56" s="17">
        <f t="shared" ca="1" si="31"/>
        <v>5.5087580508066991E-13</v>
      </c>
      <c r="V56" s="17">
        <f t="shared" ca="1" si="8"/>
        <v>6.6369432588864761E-12</v>
      </c>
      <c r="W56" s="17">
        <f ca="1">(G56*T56-'Scenarios &amp; Pics'!$H$5*EXP(-'Scenarios &amp; Pics'!$J$5*'Scenarios &amp; Pics'!P56)*'Scenarios &amp; Pics'!U56)*$E$5</f>
        <v>1.0762517649940774E-9</v>
      </c>
      <c r="Y56" s="6">
        <f>LN(G56/'Scenarios &amp; Pics'!$H$6)</f>
        <v>-0.40546510810816444</v>
      </c>
      <c r="Z56" s="19">
        <f ca="1">'Scenarios &amp; Pics'!$T$6</f>
        <v>0.1095890410958904</v>
      </c>
      <c r="AA56" s="6">
        <f>'Scenarios &amp; Pics'!$F$6*'Scenarios &amp; Pics'!$F$6/2</f>
        <v>3.125E-2</v>
      </c>
      <c r="AB56" s="22">
        <f ca="1">(Y56+Z56*('Scenarios &amp; Pics'!$J$6+$AA56))/(H57*SQRT(Z56))</f>
        <v>-4.804906470658775</v>
      </c>
      <c r="AC56" s="22">
        <f t="shared" ca="1" si="1"/>
        <v>-4.8876670595190115</v>
      </c>
      <c r="AD56" s="6">
        <f t="shared" ca="1" si="32"/>
        <v>7.7411931382368903E-7</v>
      </c>
      <c r="AE56" s="6">
        <f t="shared" ca="1" si="32"/>
        <v>5.1018949958075874E-7</v>
      </c>
      <c r="AF56" s="6">
        <f t="shared" ca="1" si="9"/>
        <v>3.8690497291644532E-6</v>
      </c>
      <c r="AG56" s="6">
        <f ca="1">G57*AD56-'Scenarios &amp; Pics'!$H$6*EXP(-'Scenarios &amp; Pics'!$J$6*'Scenarios &amp; Pics'!Z56)*'Scenarios &amp; Pics'!AE56</f>
        <v>1.1180032467381971E-6</v>
      </c>
      <c r="AH56" s="9">
        <f ca="1">(AG56+'Scenarios &amp; Pics'!$H$5*EXP(-'Scenarios &amp; Pics'!$J$5*'Scenarios &amp; Pics'!$T$5)-G56)*$E$6</f>
        <v>79343.547684093544</v>
      </c>
      <c r="AJ56" s="9">
        <f t="shared" si="3"/>
        <v>60</v>
      </c>
      <c r="AK56">
        <f t="shared" ca="1" si="4"/>
        <v>1.0762517649940774E-9</v>
      </c>
      <c r="AL56" s="9">
        <f t="shared" ca="1" si="5"/>
        <v>79343.547684093544</v>
      </c>
      <c r="AM56" s="9">
        <f t="shared" ca="1" si="10"/>
        <v>79343.547684094621</v>
      </c>
      <c r="AN56" s="9">
        <f t="shared" si="11"/>
        <v>60</v>
      </c>
      <c r="AO56" s="9">
        <f t="shared" ca="1" si="12"/>
        <v>2.2833029929303523E-9</v>
      </c>
      <c r="AP56" s="9">
        <f t="shared" ca="1" si="13"/>
        <v>3.0866873793317726E-9</v>
      </c>
      <c r="AR56">
        <f t="shared" si="29"/>
        <v>0.11232876712328774</v>
      </c>
      <c r="AS56">
        <f t="shared" si="14"/>
        <v>100.45032600217239</v>
      </c>
      <c r="AT56">
        <f t="shared" si="15"/>
        <v>-4.493150684931552E-3</v>
      </c>
      <c r="AU56">
        <f t="shared" si="16"/>
        <v>0.11232876712328774</v>
      </c>
      <c r="AV56">
        <f t="shared" si="17"/>
        <v>3.125E-2</v>
      </c>
      <c r="AW56">
        <f t="shared" si="18"/>
        <v>2.0947177532434334E-2</v>
      </c>
      <c r="AX56">
        <f t="shared" si="19"/>
        <v>-6.2841532597305003E-2</v>
      </c>
      <c r="AY56" s="17">
        <f t="shared" si="33"/>
        <v>0.50835610368051831</v>
      </c>
      <c r="AZ56" s="17">
        <f t="shared" si="33"/>
        <v>0.47494634648862227</v>
      </c>
      <c r="BA56" s="17">
        <f t="shared" si="20"/>
        <v>0.39885476520788932</v>
      </c>
      <c r="BB56">
        <f t="shared" si="21"/>
        <v>3.3409757191896077</v>
      </c>
      <c r="BC56">
        <f t="shared" si="22"/>
        <v>1016.7122073610366</v>
      </c>
      <c r="BD56">
        <f t="shared" si="30"/>
        <v>41</v>
      </c>
      <c r="BE56">
        <f t="shared" si="23"/>
        <v>23.801223612960406</v>
      </c>
      <c r="BF56">
        <f t="shared" si="24"/>
        <v>267.35621044695262</v>
      </c>
      <c r="BG56" s="9">
        <f t="shared" si="25"/>
        <v>60</v>
      </c>
      <c r="BH56" s="9">
        <f t="shared" ca="1" si="26"/>
        <v>1.5583332784079697E-3</v>
      </c>
    </row>
    <row r="57" spans="1:60" x14ac:dyDescent="0.3">
      <c r="A57" s="16"/>
      <c r="F57" s="5"/>
      <c r="G57" s="5">
        <f t="shared" si="27"/>
        <v>60.5</v>
      </c>
      <c r="H57" s="5">
        <f>'Scenarios &amp; Pics'!$F$5</f>
        <v>0.25</v>
      </c>
      <c r="I57" s="5">
        <f>'Scenarios &amp; Pics'!$F$6</f>
        <v>0.25</v>
      </c>
      <c r="K57" s="9">
        <f ca="1">'Scenarios &amp; Pics'!$E$4*'Scenarios &amp; Pics'!G57+'Scenarios &amp; Pics'!$E$5*W56+'Scenarios &amp; Pics'!$E$6*'Scenarios &amp; Pics'!AG56</f>
        <v>2.2381589970063825E-3</v>
      </c>
      <c r="L57" s="9">
        <f t="shared" ca="1" si="28"/>
        <v>-27503.940717727633</v>
      </c>
      <c r="O57" s="17">
        <f>LN(G57/'Scenarios &amp; Pics'!$H$5)</f>
        <v>-0.50252682095129564</v>
      </c>
      <c r="P57" s="18">
        <f ca="1">'Scenarios &amp; Pics'!$T$5</f>
        <v>8.2191780821917804E-2</v>
      </c>
      <c r="Q57" s="17">
        <f>'Scenarios &amp; Pics'!$F$5*'Scenarios &amp; Pics'!$F$5/2</f>
        <v>3.125E-2</v>
      </c>
      <c r="R57" s="21">
        <f ca="1">(O57+P57*('Scenarios &amp; Pics'!$J$5+$Q57))/(I58*SQRT(P57))</f>
        <v>-6.9296978481443094</v>
      </c>
      <c r="S57" s="21">
        <f t="shared" ca="1" si="7"/>
        <v>-7.0013706205294337</v>
      </c>
      <c r="T57" s="17">
        <f t="shared" ca="1" si="31"/>
        <v>2.1087020973615318E-12</v>
      </c>
      <c r="U57" s="17">
        <f t="shared" ca="1" si="31"/>
        <v>1.2673521825515391E-12</v>
      </c>
      <c r="V57" s="17">
        <f t="shared" ca="1" si="8"/>
        <v>1.4905443017553241E-11</v>
      </c>
      <c r="W57" s="17">
        <f ca="1">(G57*T57-'Scenarios &amp; Pics'!$H$5*EXP(-'Scenarios &amp; Pics'!$J$5*'Scenarios &amp; Pics'!P57)*'Scenarios &amp; Pics'!U57)*$E$5</f>
        <v>2.5144763795502716E-9</v>
      </c>
      <c r="Y57" s="6">
        <f>LN(G57/'Scenarios &amp; Pics'!$H$6)</f>
        <v>-0.39716630529346919</v>
      </c>
      <c r="Z57" s="19">
        <f ca="1">'Scenarios &amp; Pics'!$T$6</f>
        <v>0.1095890410958904</v>
      </c>
      <c r="AA57" s="6">
        <f>'Scenarios &amp; Pics'!$F$6*'Scenarios &amp; Pics'!$F$6/2</f>
        <v>3.125E-2</v>
      </c>
      <c r="AB57" s="22">
        <f ca="1">(Y57+Z57*('Scenarios &amp; Pics'!$J$6+$AA57))/(H58*SQRT(Z57))</f>
        <v>-4.7046316547230163</v>
      </c>
      <c r="AC57" s="22">
        <f t="shared" ca="1" si="1"/>
        <v>-4.7873922435832528</v>
      </c>
      <c r="AD57" s="6">
        <f t="shared" ca="1" si="32"/>
        <v>1.2716235295888608E-6</v>
      </c>
      <c r="AE57" s="6">
        <f t="shared" ca="1" si="32"/>
        <v>8.448120218399232E-7</v>
      </c>
      <c r="AF57" s="6">
        <f t="shared" ca="1" si="9"/>
        <v>6.2325933949186324E-6</v>
      </c>
      <c r="AG57" s="6">
        <f ca="1">G58*AD57-'Scenarios &amp; Pics'!$H$6*EXP(-'Scenarios &amp; Pics'!$J$6*'Scenarios &amp; Pics'!Z57)*'Scenarios &amp; Pics'!AE57</f>
        <v>1.8685195962120339E-6</v>
      </c>
      <c r="AH57" s="9">
        <f ca="1">(AG57+'Scenarios &amp; Pics'!$H$5*EXP(-'Scenarios &amp; Pics'!$J$5*'Scenarios &amp; Pics'!$T$5)-G57)*$E$6</f>
        <v>78343.549185126249</v>
      </c>
      <c r="AJ57" s="9">
        <f t="shared" si="3"/>
        <v>60.5</v>
      </c>
      <c r="AK57">
        <f t="shared" ca="1" si="4"/>
        <v>2.5144763795502716E-9</v>
      </c>
      <c r="AL57" s="9">
        <f t="shared" ca="1" si="5"/>
        <v>78343.549185126249</v>
      </c>
      <c r="AM57" s="9">
        <f t="shared" ca="1" si="10"/>
        <v>78343.549185128766</v>
      </c>
      <c r="AN57" s="9">
        <f t="shared" si="11"/>
        <v>60.5</v>
      </c>
      <c r="AO57" s="9">
        <f t="shared" ca="1" si="12"/>
        <v>5.1706418155312362E-9</v>
      </c>
      <c r="AP57" s="9">
        <f t="shared" ca="1" si="13"/>
        <v>6.8748829093418993E-9</v>
      </c>
      <c r="AR57">
        <f t="shared" si="29"/>
        <v>0.115068493150685</v>
      </c>
      <c r="AS57">
        <f t="shared" si="14"/>
        <v>100.46133486029083</v>
      </c>
      <c r="AT57">
        <f t="shared" si="15"/>
        <v>-4.6027397260275521E-3</v>
      </c>
      <c r="AU57">
        <f t="shared" si="16"/>
        <v>0.115068493150685</v>
      </c>
      <c r="AV57">
        <f t="shared" si="17"/>
        <v>3.125E-2</v>
      </c>
      <c r="AW57">
        <f t="shared" si="18"/>
        <v>2.1201091985314988E-2</v>
      </c>
      <c r="AX57">
        <f t="shared" si="19"/>
        <v>-6.3603275955952124E-2</v>
      </c>
      <c r="AY57" s="17">
        <f t="shared" si="33"/>
        <v>0.50845737839958693</v>
      </c>
      <c r="AZ57" s="17">
        <f t="shared" si="33"/>
        <v>0.47464306159528535</v>
      </c>
      <c r="BA57" s="17">
        <f t="shared" si="20"/>
        <v>0.39885263093082346</v>
      </c>
      <c r="BB57">
        <f t="shared" si="21"/>
        <v>3.3814316804301541</v>
      </c>
      <c r="BC57">
        <f t="shared" si="22"/>
        <v>1016.9147567991739</v>
      </c>
      <c r="BD57">
        <f t="shared" si="30"/>
        <v>42</v>
      </c>
      <c r="BE57">
        <f t="shared" si="23"/>
        <v>23.516042900470442</v>
      </c>
      <c r="BF57">
        <f t="shared" si="24"/>
        <v>270.59556214239979</v>
      </c>
      <c r="BG57" s="9">
        <f t="shared" si="25"/>
        <v>60.5</v>
      </c>
      <c r="BH57" s="9">
        <f t="shared" ca="1" si="26"/>
        <v>2.4895510906027016E-3</v>
      </c>
    </row>
    <row r="58" spans="1:60" x14ac:dyDescent="0.3">
      <c r="A58" s="16"/>
      <c r="F58" s="5"/>
      <c r="G58" s="5">
        <f t="shared" si="27"/>
        <v>61</v>
      </c>
      <c r="H58" s="5">
        <f>'Scenarios &amp; Pics'!$F$5</f>
        <v>0.25</v>
      </c>
      <c r="I58" s="5">
        <f>'Scenarios &amp; Pics'!$F$6</f>
        <v>0.25</v>
      </c>
      <c r="K58" s="9">
        <f ca="1">'Scenarios &amp; Pics'!$E$4*'Scenarios &amp; Pics'!G58+'Scenarios &amp; Pics'!$E$5*W57+'Scenarios &amp; Pics'!$E$6*'Scenarios &amp; Pics'!AG57</f>
        <v>3.7420681451831683E-3</v>
      </c>
      <c r="L58" s="9">
        <f t="shared" ca="1" si="28"/>
        <v>-27503.939213818488</v>
      </c>
      <c r="O58" s="17">
        <f>LN(G58/'Scenarios &amp; Pics'!$H$5)</f>
        <v>-0.49429632181478012</v>
      </c>
      <c r="P58" s="18">
        <f ca="1">'Scenarios &amp; Pics'!$T$5</f>
        <v>8.2191780821917804E-2</v>
      </c>
      <c r="Q58" s="17">
        <f>'Scenarios &amp; Pics'!$F$5*'Scenarios &amp; Pics'!$F$5/2</f>
        <v>3.125E-2</v>
      </c>
      <c r="R58" s="21">
        <f ca="1">(O58+P58*('Scenarios &amp; Pics'!$J$5+$Q58))/(I59*SQRT(P58))</f>
        <v>-6.8148634575853677</v>
      </c>
      <c r="S58" s="21">
        <f t="shared" ca="1" si="7"/>
        <v>-6.886536229970492</v>
      </c>
      <c r="T58" s="17">
        <f t="shared" ca="1" si="31"/>
        <v>4.7176669057788201E-12</v>
      </c>
      <c r="U58" s="17">
        <f t="shared" ca="1" si="31"/>
        <v>2.8583603133796772E-12</v>
      </c>
      <c r="V58" s="17">
        <f t="shared" ca="1" si="8"/>
        <v>3.2815488357513725E-11</v>
      </c>
      <c r="W58" s="17">
        <f ca="1">(G58*T58-'Scenarios &amp; Pics'!$H$5*EXP(-'Scenarios &amp; Pics'!$J$5*'Scenarios &amp; Pics'!P58)*'Scenarios &amp; Pics'!U58)*$E$5</f>
        <v>5.7596834678059395E-9</v>
      </c>
      <c r="Y58" s="6">
        <f>LN(G58/'Scenarios &amp; Pics'!$H$6)</f>
        <v>-0.38893580615695378</v>
      </c>
      <c r="Z58" s="19">
        <f ca="1">'Scenarios &amp; Pics'!$T$6</f>
        <v>0.1095890410958904</v>
      </c>
      <c r="AA58" s="6">
        <f>'Scenarios &amp; Pics'!$F$6*'Scenarios &amp; Pics'!$F$6/2</f>
        <v>3.125E-2</v>
      </c>
      <c r="AB58" s="22">
        <f ca="1">(Y58+Z58*('Scenarios &amp; Pics'!$J$6+$AA58))/(H59*SQRT(Z58))</f>
        <v>-4.60518215527087</v>
      </c>
      <c r="AC58" s="22">
        <f t="shared" ca="1" si="1"/>
        <v>-4.6879427441311066</v>
      </c>
      <c r="AD58" s="6">
        <f t="shared" ca="1" si="32"/>
        <v>2.0605248747722334E-6</v>
      </c>
      <c r="AE58" s="6">
        <f t="shared" ca="1" si="32"/>
        <v>1.3798259879180012E-6</v>
      </c>
      <c r="AF58" s="6">
        <f t="shared" ca="1" si="9"/>
        <v>9.9018408385882236E-6</v>
      </c>
      <c r="AG58" s="6">
        <f ca="1">G59*AD58-'Scenarios &amp; Pics'!$H$6*EXP(-'Scenarios &amp; Pics'!$J$6*'Scenarios &amp; Pics'!Z58)*'Scenarios &amp; Pics'!AE58</f>
        <v>3.0811191931063057E-6</v>
      </c>
      <c r="AH58" s="9">
        <f ca="1">(AG58+'Scenarios &amp; Pics'!$H$5*EXP(-'Scenarios &amp; Pics'!$J$5*'Scenarios &amp; Pics'!$T$5)-G58)*$E$6</f>
        <v>77343.551610325449</v>
      </c>
      <c r="AJ58" s="9">
        <f t="shared" si="3"/>
        <v>61</v>
      </c>
      <c r="AK58">
        <f t="shared" ca="1" si="4"/>
        <v>5.7596834678059395E-9</v>
      </c>
      <c r="AL58" s="9">
        <f t="shared" ca="1" si="5"/>
        <v>77343.551610325449</v>
      </c>
      <c r="AM58" s="9">
        <f t="shared" ca="1" si="10"/>
        <v>77343.551610331211</v>
      </c>
      <c r="AN58" s="9">
        <f t="shared" si="11"/>
        <v>61</v>
      </c>
      <c r="AO58" s="9">
        <f t="shared" ca="1" si="12"/>
        <v>1.1477647895443344E-8</v>
      </c>
      <c r="AP58" s="9">
        <f t="shared" ca="1" si="13"/>
        <v>1.501152551047862E-8</v>
      </c>
      <c r="AR58">
        <f t="shared" si="29"/>
        <v>0.11780821917808226</v>
      </c>
      <c r="AS58">
        <f t="shared" si="14"/>
        <v>100.47234492492557</v>
      </c>
      <c r="AT58">
        <f t="shared" si="15"/>
        <v>-4.7123287671233059E-3</v>
      </c>
      <c r="AU58">
        <f t="shared" si="16"/>
        <v>0.11780821917808226</v>
      </c>
      <c r="AV58">
        <f t="shared" si="17"/>
        <v>3.125E-2</v>
      </c>
      <c r="AW58">
        <f t="shared" si="18"/>
        <v>2.1452001215839421E-2</v>
      </c>
      <c r="AX58">
        <f t="shared" si="19"/>
        <v>-6.4356003647519006E-2</v>
      </c>
      <c r="AY58" s="17">
        <f t="shared" si="33"/>
        <v>0.5085574539390777</v>
      </c>
      <c r="AZ58" s="17">
        <f t="shared" si="33"/>
        <v>0.4743433806847232</v>
      </c>
      <c r="BA58" s="17">
        <f t="shared" si="20"/>
        <v>0.39885049666517813</v>
      </c>
      <c r="BB58">
        <f t="shared" si="21"/>
        <v>3.421407325435446</v>
      </c>
      <c r="BC58">
        <f t="shared" si="22"/>
        <v>1017.1149078781553</v>
      </c>
      <c r="BD58">
        <f t="shared" si="30"/>
        <v>43</v>
      </c>
      <c r="BE58">
        <f t="shared" si="23"/>
        <v>23.240867638183168</v>
      </c>
      <c r="BF58">
        <f t="shared" si="24"/>
        <v>273.79652286078823</v>
      </c>
      <c r="BG58" s="9">
        <f t="shared" si="25"/>
        <v>61</v>
      </c>
      <c r="BH58" s="9">
        <f t="shared" ca="1" si="26"/>
        <v>3.9227821615542887E-3</v>
      </c>
    </row>
    <row r="59" spans="1:60" x14ac:dyDescent="0.3">
      <c r="A59" s="16"/>
      <c r="F59" s="5"/>
      <c r="G59" s="5">
        <f t="shared" si="27"/>
        <v>61.5</v>
      </c>
      <c r="H59" s="5">
        <f>'Scenarios &amp; Pics'!$F$5</f>
        <v>0.25</v>
      </c>
      <c r="I59" s="5">
        <f>'Scenarios &amp; Pics'!$F$6</f>
        <v>0.25</v>
      </c>
      <c r="K59" s="9">
        <f ca="1">'Scenarios &amp; Pics'!$E$4*'Scenarios &amp; Pics'!G59+'Scenarios &amp; Pics'!$E$5*W58+'Scenarios &amp; Pics'!$E$6*'Scenarios &amp; Pics'!AG58</f>
        <v>6.1737577531482228E-3</v>
      </c>
      <c r="L59" s="9">
        <f t="shared" ca="1" si="28"/>
        <v>-27503.93678212888</v>
      </c>
      <c r="O59" s="17">
        <f>LN(G59/'Scenarios &amp; Pics'!$H$5)</f>
        <v>-0.48613301117561919</v>
      </c>
      <c r="P59" s="18">
        <f ca="1">'Scenarios &amp; Pics'!$T$5</f>
        <v>8.2191780821917804E-2</v>
      </c>
      <c r="Q59" s="17">
        <f>'Scenarios &amp; Pics'!$F$5*'Scenarios &amp; Pics'!$F$5/2</f>
        <v>3.125E-2</v>
      </c>
      <c r="R59" s="21">
        <f ca="1">(O59+P59*('Scenarios &amp; Pics'!$J$5+$Q59))/(I60*SQRT(P59))</f>
        <v>-6.7009665010773034</v>
      </c>
      <c r="S59" s="21">
        <f t="shared" ca="1" si="7"/>
        <v>-6.7726392734624277</v>
      </c>
      <c r="T59" s="17">
        <f t="shared" ca="1" si="31"/>
        <v>1.0352275316407748E-11</v>
      </c>
      <c r="U59" s="17">
        <f t="shared" ca="1" si="31"/>
        <v>6.3226986079164433E-12</v>
      </c>
      <c r="V59" s="17">
        <f t="shared" ca="1" si="8"/>
        <v>7.0852946876240489E-11</v>
      </c>
      <c r="W59" s="17">
        <f ca="1">(G59*T59-'Scenarios &amp; Pics'!$H$5*EXP(-'Scenarios &amp; Pics'!$J$5*'Scenarios &amp; Pics'!P59)*'Scenarios &amp; Pics'!U59)*$E$5</f>
        <v>1.2940706616404488E-8</v>
      </c>
      <c r="Y59" s="6">
        <f>LN(G59/'Scenarios &amp; Pics'!$H$6)</f>
        <v>-0.38077249551779285</v>
      </c>
      <c r="Z59" s="19">
        <f ca="1">'Scenarios &amp; Pics'!$T$6</f>
        <v>0.1095890410958904</v>
      </c>
      <c r="AA59" s="6">
        <f>'Scenarios &amp; Pics'!$F$6*'Scenarios &amp; Pics'!$F$6/2</f>
        <v>3.125E-2</v>
      </c>
      <c r="AB59" s="22">
        <f ca="1">(Y59+Z59*('Scenarios &amp; Pics'!$J$6+$AA59))/(H60*SQRT(Z59))</f>
        <v>-4.5065444975211548</v>
      </c>
      <c r="AC59" s="22">
        <f t="shared" ca="1" si="1"/>
        <v>-4.5893050863813913</v>
      </c>
      <c r="AD59" s="6">
        <f t="shared" ca="1" si="32"/>
        <v>3.2945936200199306E-6</v>
      </c>
      <c r="AE59" s="6">
        <f t="shared" ca="1" si="32"/>
        <v>2.2236202086966264E-6</v>
      </c>
      <c r="AF59" s="6">
        <f t="shared" ca="1" si="9"/>
        <v>1.5519547690708976E-5</v>
      </c>
      <c r="AG59" s="6">
        <f ca="1">G60*AD59-'Scenarios &amp; Pics'!$H$6*EXP(-'Scenarios &amp; Pics'!$J$6*'Scenarios &amp; Pics'!Z59)*'Scenarios &amp; Pics'!AE59</f>
        <v>5.014329558036205E-6</v>
      </c>
      <c r="AH59" s="9">
        <f ca="1">(AG59+'Scenarios &amp; Pics'!$H$5*EXP(-'Scenarios &amp; Pics'!$J$5*'Scenarios &amp; Pics'!$T$5)-G59)*$E$6</f>
        <v>76343.555476746187</v>
      </c>
      <c r="AJ59" s="9">
        <f t="shared" si="3"/>
        <v>61.5</v>
      </c>
      <c r="AK59">
        <f t="shared" ca="1" si="4"/>
        <v>1.2940706616404488E-8</v>
      </c>
      <c r="AL59" s="9">
        <f t="shared" ca="1" si="5"/>
        <v>76343.555476746187</v>
      </c>
      <c r="AM59" s="9">
        <f t="shared" ca="1" si="10"/>
        <v>76343.555476759124</v>
      </c>
      <c r="AN59" s="9">
        <f t="shared" si="11"/>
        <v>61.5</v>
      </c>
      <c r="AO59" s="9">
        <f t="shared" ca="1" si="12"/>
        <v>2.4984877500638419E-8</v>
      </c>
      <c r="AP59" s="9">
        <f t="shared" ca="1" si="13"/>
        <v>3.2148343050593428E-8</v>
      </c>
      <c r="AR59">
        <f t="shared" si="29"/>
        <v>0.12054794520547953</v>
      </c>
      <c r="AS59">
        <f t="shared" si="14"/>
        <v>100.48335619620885</v>
      </c>
      <c r="AT59">
        <f t="shared" si="15"/>
        <v>-4.8219178082190787E-3</v>
      </c>
      <c r="AU59">
        <f t="shared" si="16"/>
        <v>0.12054794520547953</v>
      </c>
      <c r="AV59">
        <f t="shared" si="17"/>
        <v>3.125E-2</v>
      </c>
      <c r="AW59">
        <f t="shared" si="18"/>
        <v>2.1700009469098291E-2</v>
      </c>
      <c r="AX59">
        <f t="shared" si="19"/>
        <v>-6.5100028407290164E-2</v>
      </c>
      <c r="AY59" s="17">
        <f t="shared" si="33"/>
        <v>0.50865637188991752</v>
      </c>
      <c r="AZ59" s="17">
        <f t="shared" si="33"/>
        <v>0.47404717890825693</v>
      </c>
      <c r="BA59" s="17">
        <f t="shared" si="20"/>
        <v>0.39884836241095328</v>
      </c>
      <c r="BB59">
        <f t="shared" si="21"/>
        <v>3.4609192981660684</v>
      </c>
      <c r="BC59">
        <f t="shared" si="22"/>
        <v>1017.312743779835</v>
      </c>
      <c r="BD59">
        <f t="shared" si="30"/>
        <v>44</v>
      </c>
      <c r="BE59">
        <f t="shared" si="23"/>
        <v>22.975126058064134</v>
      </c>
      <c r="BF59">
        <f t="shared" si="24"/>
        <v>276.96042371365007</v>
      </c>
      <c r="BG59" s="9">
        <f t="shared" si="25"/>
        <v>61.5</v>
      </c>
      <c r="BH59" s="9">
        <f t="shared" ca="1" si="26"/>
        <v>6.0983543674074424E-3</v>
      </c>
    </row>
    <row r="60" spans="1:60" x14ac:dyDescent="0.3">
      <c r="A60" s="16"/>
      <c r="F60" s="5"/>
      <c r="G60" s="5">
        <f t="shared" si="27"/>
        <v>62</v>
      </c>
      <c r="H60" s="5">
        <f>'Scenarios &amp; Pics'!$F$5</f>
        <v>0.25</v>
      </c>
      <c r="I60" s="5">
        <f>'Scenarios &amp; Pics'!$F$6</f>
        <v>0.25</v>
      </c>
      <c r="K60" s="9">
        <f ca="1">'Scenarios &amp; Pics'!$E$4*'Scenarios &amp; Pics'!G60+'Scenarios &amp; Pics'!$E$5*W59+'Scenarios &amp; Pics'!$E$6*'Scenarios &amp; Pics'!AG59</f>
        <v>1.005454052930522E-2</v>
      </c>
      <c r="L60" s="9">
        <f t="shared" ca="1" si="28"/>
        <v>-27503.932901346103</v>
      </c>
      <c r="O60" s="17">
        <f>LN(G60/'Scenarios &amp; Pics'!$H$5)</f>
        <v>-0.4780358009429998</v>
      </c>
      <c r="P60" s="18">
        <f ca="1">'Scenarios &amp; Pics'!$T$5</f>
        <v>8.2191780821917804E-2</v>
      </c>
      <c r="Q60" s="17">
        <f>'Scenarios &amp; Pics'!$F$5*'Scenarios &amp; Pics'!$F$5/2</f>
        <v>3.125E-2</v>
      </c>
      <c r="R60" s="21">
        <f ca="1">(O60+P60*('Scenarios &amp; Pics'!$J$5+$Q60))/(I61*SQRT(P60))</f>
        <v>-6.5879917972510009</v>
      </c>
      <c r="S60" s="21">
        <f t="shared" ca="1" si="7"/>
        <v>-6.6596645696361252</v>
      </c>
      <c r="T60" s="17">
        <f t="shared" ca="1" si="31"/>
        <v>2.2290763515879069E-11</v>
      </c>
      <c r="U60" s="17">
        <f t="shared" ca="1" si="31"/>
        <v>1.3722661750747686E-11</v>
      </c>
      <c r="V60" s="17">
        <f t="shared" ca="1" si="8"/>
        <v>1.5009442895594851E-10</v>
      </c>
      <c r="W60" s="17">
        <f ca="1">(G60*T60-'Scenarios &amp; Pics'!$H$5*EXP(-'Scenarios &amp; Pics'!$J$5*'Scenarios &amp; Pics'!P60)*'Scenarios &amp; Pics'!U60)*$E$5</f>
        <v>2.8530629590107003E-8</v>
      </c>
      <c r="Y60" s="6">
        <f>LN(G60/'Scenarios &amp; Pics'!$H$6)</f>
        <v>-0.37267528528517352</v>
      </c>
      <c r="Z60" s="19">
        <f ca="1">'Scenarios &amp; Pics'!$T$6</f>
        <v>0.1095890410958904</v>
      </c>
      <c r="AA60" s="6">
        <f>'Scenarios &amp; Pics'!$F$6*'Scenarios &amp; Pics'!$F$6/2</f>
        <v>3.125E-2</v>
      </c>
      <c r="AB60" s="22">
        <f ca="1">(Y60+Z60*('Scenarios &amp; Pics'!$J$6+$AA60))/(H61*SQRT(Z60))</f>
        <v>-4.4087055340225545</v>
      </c>
      <c r="AC60" s="22">
        <f t="shared" ca="1" si="1"/>
        <v>-4.491466122882791</v>
      </c>
      <c r="AD60" s="6">
        <f t="shared" ca="1" si="32"/>
        <v>5.1995151027149313E-6</v>
      </c>
      <c r="AE60" s="6">
        <f t="shared" ca="1" si="32"/>
        <v>3.5367276641842948E-6</v>
      </c>
      <c r="AF60" s="6">
        <f t="shared" ca="1" si="9"/>
        <v>2.4004223208755724E-5</v>
      </c>
      <c r="AG60" s="6">
        <f ca="1">G61*AD60-'Scenarios &amp; Pics'!$H$6*EXP(-'Scenarios &amp; Pics'!$J$6*'Scenarios &amp; Pics'!Z60)*'Scenarios &amp; Pics'!AE60</f>
        <v>8.0564621253355491E-6</v>
      </c>
      <c r="AH60" s="9">
        <f ca="1">(AG60+'Scenarios &amp; Pics'!$H$5*EXP(-'Scenarios &amp; Pics'!$J$5*'Scenarios &amp; Pics'!$T$5)-G60)*$E$6</f>
        <v>75343.561561011316</v>
      </c>
      <c r="AJ60" s="9">
        <f t="shared" si="3"/>
        <v>62</v>
      </c>
      <c r="AK60">
        <f t="shared" ca="1" si="4"/>
        <v>2.8530629590107003E-8</v>
      </c>
      <c r="AL60" s="9">
        <f t="shared" ca="1" si="5"/>
        <v>75343.561561011316</v>
      </c>
      <c r="AM60" s="9">
        <f t="shared" ca="1" si="10"/>
        <v>75343.561561039853</v>
      </c>
      <c r="AN60" s="9">
        <f t="shared" si="11"/>
        <v>62</v>
      </c>
      <c r="AO60" s="9">
        <f t="shared" ca="1" si="12"/>
        <v>5.3358111860461271E-8</v>
      </c>
      <c r="AP60" s="9">
        <f t="shared" ca="1" si="13"/>
        <v>6.7553627572210772E-8</v>
      </c>
      <c r="AR60">
        <f t="shared" si="29"/>
        <v>0.12328767123287679</v>
      </c>
      <c r="AS60">
        <f t="shared" si="14"/>
        <v>100.49436867427292</v>
      </c>
      <c r="AT60">
        <f t="shared" si="15"/>
        <v>-4.9315068493149426E-3</v>
      </c>
      <c r="AU60">
        <f t="shared" si="16"/>
        <v>0.12328767123287679</v>
      </c>
      <c r="AV60">
        <f t="shared" si="17"/>
        <v>3.125E-2</v>
      </c>
      <c r="AW60">
        <f t="shared" si="18"/>
        <v>2.1945215099275953E-2</v>
      </c>
      <c r="AX60">
        <f t="shared" si="19"/>
        <v>-6.5835645297822001E-2</v>
      </c>
      <c r="AY60" s="17">
        <f t="shared" si="33"/>
        <v>0.50875417149279345</v>
      </c>
      <c r="AZ60" s="17">
        <f t="shared" si="33"/>
        <v>0.47375433847052723</v>
      </c>
      <c r="BA60" s="17">
        <f t="shared" si="20"/>
        <v>0.39884622816814885</v>
      </c>
      <c r="BB60">
        <f t="shared" si="21"/>
        <v>3.4999833022266174</v>
      </c>
      <c r="BC60">
        <f t="shared" si="22"/>
        <v>1017.5083429855869</v>
      </c>
      <c r="BD60">
        <f t="shared" si="30"/>
        <v>45</v>
      </c>
      <c r="BE60">
        <f t="shared" si="23"/>
        <v>22.718291115162891</v>
      </c>
      <c r="BF60">
        <f t="shared" si="24"/>
        <v>280.08852059789882</v>
      </c>
      <c r="BG60" s="9">
        <f t="shared" si="25"/>
        <v>62</v>
      </c>
      <c r="BH60" s="9">
        <f t="shared" ca="1" si="26"/>
        <v>9.3563298952992237E-3</v>
      </c>
    </row>
    <row r="61" spans="1:60" x14ac:dyDescent="0.3">
      <c r="A61" s="16"/>
      <c r="F61" s="5"/>
      <c r="G61" s="5">
        <f t="shared" si="27"/>
        <v>62.5</v>
      </c>
      <c r="H61" s="5">
        <f>'Scenarios &amp; Pics'!$F$5</f>
        <v>0.25</v>
      </c>
      <c r="I61" s="5">
        <f>'Scenarios &amp; Pics'!$F$6</f>
        <v>0.25</v>
      </c>
      <c r="K61" s="9">
        <f ca="1">'Scenarios &amp; Pics'!$E$4*'Scenarios &amp; Pics'!G61+'Scenarios &amp; Pics'!$E$5*W60+'Scenarios &amp; Pics'!$E$6*'Scenarios &amp; Pics'!AG60</f>
        <v>1.6169985509851312E-2</v>
      </c>
      <c r="L61" s="9">
        <f t="shared" ca="1" si="28"/>
        <v>-27503.926785901123</v>
      </c>
      <c r="O61" s="17">
        <f>LN(G61/'Scenarios &amp; Pics'!$H$5)</f>
        <v>-0.47000362924573558</v>
      </c>
      <c r="P61" s="18">
        <f ca="1">'Scenarios &amp; Pics'!$T$5</f>
        <v>8.2191780821917804E-2</v>
      </c>
      <c r="Q61" s="17">
        <f>'Scenarios &amp; Pics'!$F$5*'Scenarios &amp; Pics'!$F$5/2</f>
        <v>3.125E-2</v>
      </c>
      <c r="R61" s="21">
        <f ca="1">(O61+P61*('Scenarios &amp; Pics'!$J$5+$Q61))/(I62*SQRT(P61))</f>
        <v>-6.4759245305614366</v>
      </c>
      <c r="S61" s="21">
        <f t="shared" ca="1" si="7"/>
        <v>-6.5475973029465608</v>
      </c>
      <c r="T61" s="17">
        <f t="shared" ca="1" si="31"/>
        <v>4.7116570827621285E-11</v>
      </c>
      <c r="U61" s="17">
        <f t="shared" ca="1" si="31"/>
        <v>2.9235062555346174E-11</v>
      </c>
      <c r="V61" s="17">
        <f t="shared" ca="1" si="8"/>
        <v>3.1208741347411261E-10</v>
      </c>
      <c r="W61" s="17">
        <f ca="1">(G61*T61-'Scenarios &amp; Pics'!$H$5*EXP(-'Scenarios &amp; Pics'!$J$5*'Scenarios &amp; Pics'!P61)*'Scenarios &amp; Pics'!U61)*$E$5</f>
        <v>6.1750332273342277E-8</v>
      </c>
      <c r="Y61" s="6">
        <f>LN(G61/'Scenarios &amp; Pics'!$H$6)</f>
        <v>-0.3646431135879093</v>
      </c>
      <c r="Z61" s="19">
        <f ca="1">'Scenarios &amp; Pics'!$T$6</f>
        <v>0.1095890410958904</v>
      </c>
      <c r="AA61" s="6">
        <f>'Scenarios &amp; Pics'!$F$6*'Scenarios &amp; Pics'!$F$6/2</f>
        <v>3.125E-2</v>
      </c>
      <c r="AB61" s="22">
        <f ca="1">(Y61+Z61*('Scenarios &amp; Pics'!$J$6+$AA61))/(H62*SQRT(Z61))</f>
        <v>-4.3116524341367057</v>
      </c>
      <c r="AC61" s="22">
        <f t="shared" ca="1" si="1"/>
        <v>-4.3944130229969423</v>
      </c>
      <c r="AD61" s="6">
        <f t="shared" ca="1" si="32"/>
        <v>8.1019502604851009E-6</v>
      </c>
      <c r="AE61" s="6">
        <f t="shared" ca="1" si="32"/>
        <v>5.5536231413820259E-6</v>
      </c>
      <c r="AF61" s="6">
        <f t="shared" ca="1" si="9"/>
        <v>3.6649459051034945E-5</v>
      </c>
      <c r="AG61" s="6">
        <f ca="1">G62*AD61-'Scenarios &amp; Pics'!$H$6*EXP(-'Scenarios &amp; Pics'!$J$6*'Scenarios &amp; Pics'!Z61)*'Scenarios &amp; Pics'!AE61</f>
        <v>1.2783006908067586E-5</v>
      </c>
      <c r="AH61" s="9">
        <f ca="1">(AG61+'Scenarios &amp; Pics'!$H$5*EXP(-'Scenarios &amp; Pics'!$J$5*'Scenarios &amp; Pics'!$T$5)-G61)*$E$6</f>
        <v>74343.571014100889</v>
      </c>
      <c r="AJ61" s="9">
        <f t="shared" si="3"/>
        <v>62.5</v>
      </c>
      <c r="AK61">
        <f t="shared" ca="1" si="4"/>
        <v>6.1750332273342277E-8</v>
      </c>
      <c r="AL61" s="9">
        <f t="shared" ca="1" si="5"/>
        <v>74343.571014100889</v>
      </c>
      <c r="AM61" s="9">
        <f t="shared" ca="1" si="10"/>
        <v>74343.571014162633</v>
      </c>
      <c r="AN61" s="9">
        <f t="shared" si="11"/>
        <v>62.5</v>
      </c>
      <c r="AO61" s="9">
        <f t="shared" ca="1" si="12"/>
        <v>1.1184085075096152E-7</v>
      </c>
      <c r="AP61" s="9">
        <f t="shared" ca="1" si="13"/>
        <v>1.3933878792226458E-7</v>
      </c>
      <c r="AR61">
        <f t="shared" si="29"/>
        <v>0.12602739726027404</v>
      </c>
      <c r="AS61">
        <f t="shared" si="14"/>
        <v>100.50538235925004</v>
      </c>
      <c r="AT61">
        <f t="shared" si="15"/>
        <v>-5.0410958904108941E-3</v>
      </c>
      <c r="AU61">
        <f t="shared" si="16"/>
        <v>0.12602739726027404</v>
      </c>
      <c r="AV61">
        <f t="shared" si="17"/>
        <v>3.125E-2</v>
      </c>
      <c r="AW61">
        <f t="shared" si="18"/>
        <v>2.2187711025429799E-2</v>
      </c>
      <c r="AX61">
        <f t="shared" si="19"/>
        <v>-6.6563133076286377E-2</v>
      </c>
      <c r="AY61" s="17">
        <f t="shared" si="33"/>
        <v>0.50885088981998861</v>
      </c>
      <c r="AZ61" s="17">
        <f t="shared" si="33"/>
        <v>0.47346474808384026</v>
      </c>
      <c r="BA61" s="17">
        <f t="shared" si="20"/>
        <v>0.39884409393676479</v>
      </c>
      <c r="BB61">
        <f t="shared" si="21"/>
        <v>3.538614173614846</v>
      </c>
      <c r="BC61">
        <f t="shared" si="22"/>
        <v>1017.7017796399772</v>
      </c>
      <c r="BD61">
        <f t="shared" si="30"/>
        <v>46</v>
      </c>
      <c r="BE61">
        <f t="shared" si="23"/>
        <v>22.469876088144854</v>
      </c>
      <c r="BF61">
        <f t="shared" si="24"/>
        <v>283.18200001497638</v>
      </c>
      <c r="BG61" s="9">
        <f t="shared" si="25"/>
        <v>62.5</v>
      </c>
      <c r="BH61" s="9">
        <f t="shared" ca="1" si="26"/>
        <v>1.4170926494660785E-2</v>
      </c>
    </row>
    <row r="62" spans="1:60" x14ac:dyDescent="0.3">
      <c r="A62" s="16"/>
      <c r="F62" s="5"/>
      <c r="G62" s="5">
        <f t="shared" si="27"/>
        <v>63</v>
      </c>
      <c r="H62" s="5">
        <f>'Scenarios &amp; Pics'!$F$5</f>
        <v>0.25</v>
      </c>
      <c r="I62" s="5">
        <f>'Scenarios &amp; Pics'!$F$6</f>
        <v>0.25</v>
      </c>
      <c r="K62" s="9">
        <f ca="1">'Scenarios &amp; Pics'!$E$4*'Scenarios &amp; Pics'!G62+'Scenarios &amp; Pics'!$E$5*W61+'Scenarios &amp; Pics'!$E$6*'Scenarios &amp; Pics'!AG61</f>
        <v>2.5689514480681856E-2</v>
      </c>
      <c r="L62" s="9">
        <f t="shared" ca="1" si="28"/>
        <v>-27503.917266372151</v>
      </c>
      <c r="O62" s="17">
        <f>LN(G62/'Scenarios &amp; Pics'!$H$5)</f>
        <v>-0.46203545959655867</v>
      </c>
      <c r="P62" s="18">
        <f ca="1">'Scenarios &amp; Pics'!$T$5</f>
        <v>8.2191780821917804E-2</v>
      </c>
      <c r="Q62" s="17">
        <f>'Scenarios &amp; Pics'!$F$5*'Scenarios &amp; Pics'!$F$5/2</f>
        <v>3.125E-2</v>
      </c>
      <c r="R62" s="21">
        <f ca="1">(O62+P62*('Scenarios &amp; Pics'!$J$5+$Q62))/(I63*SQRT(P62))</f>
        <v>-6.3647502396276217</v>
      </c>
      <c r="S62" s="21">
        <f t="shared" ca="1" si="7"/>
        <v>-6.4364230120127459</v>
      </c>
      <c r="T62" s="17">
        <f t="shared" ca="1" si="31"/>
        <v>9.7803885046833378E-11</v>
      </c>
      <c r="U62" s="17">
        <f t="shared" ca="1" si="31"/>
        <v>6.116091688770769E-11</v>
      </c>
      <c r="V62" s="17">
        <f t="shared" ca="1" si="8"/>
        <v>6.3718483371689294E-10</v>
      </c>
      <c r="W62" s="17">
        <f ca="1">(G62*T62-'Scenarios &amp; Pics'!$H$5*EXP(-'Scenarios &amp; Pics'!$J$5*'Scenarios &amp; Pics'!P62)*'Scenarios &amp; Pics'!U62)*$E$5</f>
        <v>1.3125550064957173E-7</v>
      </c>
      <c r="Y62" s="6">
        <f>LN(G62/'Scenarios &amp; Pics'!$H$6)</f>
        <v>-0.35667494393873245</v>
      </c>
      <c r="Z62" s="19">
        <f ca="1">'Scenarios &amp; Pics'!$T$6</f>
        <v>0.1095890410958904</v>
      </c>
      <c r="AA62" s="6">
        <f>'Scenarios &amp; Pics'!$F$6*'Scenarios &amp; Pics'!$F$6/2</f>
        <v>3.125E-2</v>
      </c>
      <c r="AB62" s="22">
        <f ca="1">(Y62+Z62*('Scenarios &amp; Pics'!$J$6+$AA62))/(H63*SQRT(Z62))</f>
        <v>-4.2153726739403012</v>
      </c>
      <c r="AC62" s="22">
        <f t="shared" ca="1" si="1"/>
        <v>-4.2981332628005378</v>
      </c>
      <c r="AD62" s="6">
        <f t="shared" ca="1" si="32"/>
        <v>1.2468302625218746E-5</v>
      </c>
      <c r="AE62" s="6">
        <f t="shared" ca="1" si="32"/>
        <v>8.6121299986343716E-6</v>
      </c>
      <c r="AF62" s="6">
        <f t="shared" ca="1" si="9"/>
        <v>5.525112126926672E-5</v>
      </c>
      <c r="AG62" s="6">
        <f ca="1">G63*AD62-'Scenarios &amp; Pics'!$H$6*EXP(-'Scenarios &amp; Pics'!$J$6*'Scenarios &amp; Pics'!Z62)*'Scenarios &amp; Pics'!AE62</f>
        <v>2.0035743008829329E-5</v>
      </c>
      <c r="AH62" s="9">
        <f ca="1">(AG62+'Scenarios &amp; Pics'!$H$5*EXP(-'Scenarios &amp; Pics'!$J$5*'Scenarios &amp; Pics'!$T$5)-G62)*$E$6</f>
        <v>73343.585519573084</v>
      </c>
      <c r="AJ62" s="9">
        <f t="shared" si="3"/>
        <v>63</v>
      </c>
      <c r="AK62">
        <f t="shared" ca="1" si="4"/>
        <v>1.3125550064957173E-7</v>
      </c>
      <c r="AL62" s="9">
        <f t="shared" ca="1" si="5"/>
        <v>73343.585519573084</v>
      </c>
      <c r="AM62" s="9">
        <f t="shared" ca="1" si="10"/>
        <v>73343.585519704342</v>
      </c>
      <c r="AN62" s="9">
        <f t="shared" si="11"/>
        <v>63</v>
      </c>
      <c r="AO62" s="9">
        <f t="shared" ca="1" si="12"/>
        <v>2.3017076991339108E-7</v>
      </c>
      <c r="AP62" s="9">
        <f t="shared" ca="1" si="13"/>
        <v>2.8222837328760472E-7</v>
      </c>
      <c r="AR62">
        <f t="shared" si="29"/>
        <v>0.12876712328767129</v>
      </c>
      <c r="AS62">
        <f t="shared" si="14"/>
        <v>100.51639725127248</v>
      </c>
      <c r="AT62">
        <f t="shared" si="15"/>
        <v>-5.1506849315069601E-3</v>
      </c>
      <c r="AU62">
        <f t="shared" si="16"/>
        <v>0.12876712328767129</v>
      </c>
      <c r="AV62">
        <f t="shared" si="17"/>
        <v>3.125E-2</v>
      </c>
      <c r="AW62">
        <f t="shared" si="18"/>
        <v>2.2427585142908532E-2</v>
      </c>
      <c r="AX62">
        <f t="shared" si="19"/>
        <v>-6.7282755428730454E-2</v>
      </c>
      <c r="AY62" s="17">
        <f t="shared" si="33"/>
        <v>0.5089465619395197</v>
      </c>
      <c r="AZ62" s="17">
        <f t="shared" si="33"/>
        <v>0.47317830247561837</v>
      </c>
      <c r="BA62" s="17">
        <f t="shared" si="20"/>
        <v>0.39884195971680109</v>
      </c>
      <c r="BB62">
        <f t="shared" si="21"/>
        <v>3.5768259463901302</v>
      </c>
      <c r="BC62">
        <f t="shared" si="22"/>
        <v>1017.8931238790394</v>
      </c>
      <c r="BD62">
        <f t="shared" si="30"/>
        <v>47</v>
      </c>
      <c r="BE62">
        <f t="shared" si="23"/>
        <v>22.229430697473632</v>
      </c>
      <c r="BF62">
        <f t="shared" si="24"/>
        <v>286.24198432363312</v>
      </c>
      <c r="BG62" s="9">
        <f t="shared" si="25"/>
        <v>63</v>
      </c>
      <c r="BH62" s="9">
        <f t="shared" ca="1" si="26"/>
        <v>2.119399138358594E-2</v>
      </c>
    </row>
    <row r="63" spans="1:60" x14ac:dyDescent="0.3">
      <c r="A63" s="16"/>
      <c r="F63" s="5"/>
      <c r="G63" s="5">
        <f t="shared" si="27"/>
        <v>63.5</v>
      </c>
      <c r="H63" s="5">
        <f>'Scenarios &amp; Pics'!$F$5</f>
        <v>0.25</v>
      </c>
      <c r="I63" s="5">
        <f>'Scenarios &amp; Pics'!$F$6</f>
        <v>0.25</v>
      </c>
      <c r="K63" s="9">
        <f ca="1">'Scenarios &amp; Pics'!$E$4*'Scenarios &amp; Pics'!G63+'Scenarios &amp; Pics'!$E$5*W62+'Scenarios &amp; Pics'!$E$6*'Scenarios &amp; Pics'!AG62</f>
        <v>4.0333997018957797E-2</v>
      </c>
      <c r="L63" s="9">
        <f t="shared" ca="1" si="28"/>
        <v>-27503.902621889614</v>
      </c>
      <c r="O63" s="17">
        <f>LN(G63/'Scenarios &amp; Pics'!$H$5)</f>
        <v>-0.45413028008944539</v>
      </c>
      <c r="P63" s="18">
        <f ca="1">'Scenarios &amp; Pics'!$T$5</f>
        <v>8.2191780821917804E-2</v>
      </c>
      <c r="Q63" s="17">
        <f>'Scenarios &amp; Pics'!$F$5*'Scenarios &amp; Pics'!$F$5/2</f>
        <v>3.125E-2</v>
      </c>
      <c r="R63" s="21">
        <f ca="1">(O63+P63*('Scenarios &amp; Pics'!$J$5+$Q63))/(I64*SQRT(P63))</f>
        <v>-6.2544548060334559</v>
      </c>
      <c r="S63" s="21">
        <f t="shared" ca="1" si="7"/>
        <v>-6.3261275784185802</v>
      </c>
      <c r="T63" s="17">
        <f t="shared" ca="1" si="31"/>
        <v>1.9945347705864137E-10</v>
      </c>
      <c r="U63" s="17">
        <f t="shared" ca="1" si="31"/>
        <v>1.2569499817321835E-10</v>
      </c>
      <c r="V63" s="17">
        <f t="shared" ca="1" si="8"/>
        <v>1.2779086102019305E-9</v>
      </c>
      <c r="W63" s="17">
        <f ca="1">(G63*T63-'Scenarios &amp; Pics'!$H$5*EXP(-'Scenarios &amp; Pics'!$J$5*'Scenarios &amp; Pics'!P63)*'Scenarios &amp; Pics'!U63)*$E$5</f>
        <v>2.7410500550728252E-7</v>
      </c>
      <c r="Y63" s="6">
        <f>LN(G63/'Scenarios &amp; Pics'!$H$6)</f>
        <v>-0.34876976443161906</v>
      </c>
      <c r="Z63" s="19">
        <f ca="1">'Scenarios &amp; Pics'!$T$6</f>
        <v>0.1095890410958904</v>
      </c>
      <c r="AA63" s="6">
        <f>'Scenarios &amp; Pics'!$F$6*'Scenarios &amp; Pics'!$F$6/2</f>
        <v>3.125E-2</v>
      </c>
      <c r="AB63" s="22">
        <f ca="1">(Y63+Z63*('Scenarios &amp; Pics'!$J$6+$AA63))/(H64*SQRT(Z63))</f>
        <v>-4.1198540265263324</v>
      </c>
      <c r="AC63" s="22">
        <f t="shared" ca="1" si="1"/>
        <v>-4.2026146153865689</v>
      </c>
      <c r="AD63" s="6">
        <f t="shared" ca="1" si="32"/>
        <v>1.8955625180462867E-5</v>
      </c>
      <c r="AE63" s="6">
        <f t="shared" ca="1" si="32"/>
        <v>1.3192478838756605E-5</v>
      </c>
      <c r="AF63" s="6">
        <f t="shared" ca="1" si="9"/>
        <v>8.2267277207203186E-5</v>
      </c>
      <c r="AG63" s="6">
        <f ca="1">G64*AD63-'Scenarios &amp; Pics'!$H$6*EXP(-'Scenarios &amp; Pics'!$J$6*'Scenarios &amp; Pics'!Z63)*'Scenarios &amp; Pics'!AE63</f>
        <v>3.1030229121728351E-5</v>
      </c>
      <c r="AH63" s="9">
        <f ca="1">(AG63+'Scenarios &amp; Pics'!$H$5*EXP(-'Scenarios &amp; Pics'!$J$5*'Scenarios &amp; Pics'!$T$5)-G63)*$E$6</f>
        <v>72343.607508545319</v>
      </c>
      <c r="AJ63" s="9">
        <f t="shared" si="3"/>
        <v>63.5</v>
      </c>
      <c r="AK63">
        <f t="shared" ca="1" si="4"/>
        <v>2.7410500550728252E-7</v>
      </c>
      <c r="AL63" s="9">
        <f t="shared" ca="1" si="5"/>
        <v>72343.607508545319</v>
      </c>
      <c r="AM63" s="9">
        <f t="shared" ca="1" si="10"/>
        <v>72343.607508819419</v>
      </c>
      <c r="AN63" s="9">
        <f t="shared" si="11"/>
        <v>63.5</v>
      </c>
      <c r="AO63" s="9">
        <f t="shared" ca="1" si="12"/>
        <v>4.6528356497580811E-7</v>
      </c>
      <c r="AP63" s="9">
        <f t="shared" ca="1" si="13"/>
        <v>5.6156736715620298E-7</v>
      </c>
      <c r="AR63">
        <f t="shared" si="29"/>
        <v>0.13150684931506854</v>
      </c>
      <c r="AS63">
        <f t="shared" si="14"/>
        <v>100.5274133504725</v>
      </c>
      <c r="AT63">
        <f t="shared" si="15"/>
        <v>-5.2602739726027546E-3</v>
      </c>
      <c r="AU63">
        <f t="shared" si="16"/>
        <v>0.13150684931506854</v>
      </c>
      <c r="AV63">
        <f t="shared" si="17"/>
        <v>3.125E-2</v>
      </c>
      <c r="AW63">
        <f t="shared" si="18"/>
        <v>2.2664920695581084E-2</v>
      </c>
      <c r="AX63">
        <f t="shared" si="19"/>
        <v>-6.7994762086743848E-2</v>
      </c>
      <c r="AY63" s="17">
        <f t="shared" si="33"/>
        <v>0.50904122106364036</v>
      </c>
      <c r="AZ63" s="17">
        <f t="shared" si="33"/>
        <v>0.47289490194277489</v>
      </c>
      <c r="BA63" s="17">
        <f t="shared" si="20"/>
        <v>0.39883982550825758</v>
      </c>
      <c r="BB63">
        <f t="shared" si="21"/>
        <v>3.6146319120865442</v>
      </c>
      <c r="BC63">
        <f t="shared" si="22"/>
        <v>1018.0824421272807</v>
      </c>
      <c r="BD63">
        <f t="shared" si="30"/>
        <v>48</v>
      </c>
      <c r="BE63">
        <f t="shared" si="23"/>
        <v>21.996537670768006</v>
      </c>
      <c r="BF63">
        <f t="shared" si="24"/>
        <v>289.26953649229171</v>
      </c>
      <c r="BG63" s="9">
        <f t="shared" si="25"/>
        <v>63.5</v>
      </c>
      <c r="BH63" s="9">
        <f t="shared" ca="1" si="26"/>
        <v>3.130888574428322E-2</v>
      </c>
    </row>
    <row r="64" spans="1:60" x14ac:dyDescent="0.3">
      <c r="A64" s="16"/>
      <c r="F64" s="5"/>
      <c r="G64" s="5">
        <f t="shared" si="27"/>
        <v>64</v>
      </c>
      <c r="H64" s="5">
        <f>'Scenarios &amp; Pics'!$F$5</f>
        <v>0.25</v>
      </c>
      <c r="I64" s="5">
        <f>'Scenarios &amp; Pics'!$F$6</f>
        <v>0.25</v>
      </c>
      <c r="K64" s="9">
        <f ca="1">'Scenarios &amp; Pics'!$E$4*'Scenarios &amp; Pics'!G64+'Scenarios &amp; Pics'!$E$5*W63+'Scenarios &amp; Pics'!$E$6*'Scenarios &amp; Pics'!AG63</f>
        <v>6.260866825447127E-2</v>
      </c>
      <c r="L64" s="9">
        <f t="shared" ca="1" si="28"/>
        <v>-27503.880347218379</v>
      </c>
      <c r="O64" s="17">
        <f>LN(G64/'Scenarios &amp; Pics'!$H$5)</f>
        <v>-0.44628710262841947</v>
      </c>
      <c r="P64" s="18">
        <f ca="1">'Scenarios &amp; Pics'!$T$5</f>
        <v>8.2191780821917804E-2</v>
      </c>
      <c r="Q64" s="17">
        <f>'Scenarios &amp; Pics'!$F$5*'Scenarios &amp; Pics'!$F$5/2</f>
        <v>3.125E-2</v>
      </c>
      <c r="R64" s="21">
        <f ca="1">(O64+P64*('Scenarios &amp; Pics'!$J$5+$Q64))/(I65*SQRT(P64))</f>
        <v>-6.1450244435677535</v>
      </c>
      <c r="S64" s="21">
        <f t="shared" ca="1" si="7"/>
        <v>-6.2166972159528777</v>
      </c>
      <c r="T64" s="17">
        <f t="shared" ca="1" si="31"/>
        <v>3.9975600806789441E-10</v>
      </c>
      <c r="U64" s="17">
        <f t="shared" ca="1" si="31"/>
        <v>2.5386406812318925E-10</v>
      </c>
      <c r="V64" s="17">
        <f t="shared" ca="1" si="8"/>
        <v>2.5185027993535431E-9</v>
      </c>
      <c r="W64" s="17">
        <f ca="1">(G64*T64-'Scenarios &amp; Pics'!$H$5*EXP(-'Scenarios &amp; Pics'!$J$5*'Scenarios &amp; Pics'!P64)*'Scenarios &amp; Pics'!U64)*$E$5</f>
        <v>5.6260563113923709E-7</v>
      </c>
      <c r="Y64" s="6">
        <f>LN(G64/'Scenarios &amp; Pics'!$H$6)</f>
        <v>-0.34092658697059319</v>
      </c>
      <c r="Z64" s="19">
        <f ca="1">'Scenarios &amp; Pics'!$T$6</f>
        <v>0.1095890410958904</v>
      </c>
      <c r="AA64" s="6">
        <f>'Scenarios &amp; Pics'!$F$6*'Scenarios &amp; Pics'!$F$6/2</f>
        <v>3.125E-2</v>
      </c>
      <c r="AB64" s="22">
        <f ca="1">(Y64+Z64*('Scenarios &amp; Pics'!$J$6+$AA64))/(H65*SQRT(Z64))</f>
        <v>-4.025084552685696</v>
      </c>
      <c r="AC64" s="22">
        <f t="shared" ca="1" si="1"/>
        <v>-4.1078451415459325</v>
      </c>
      <c r="AD64" s="6">
        <f t="shared" ca="1" si="32"/>
        <v>2.8477423807896734E-5</v>
      </c>
      <c r="AE64" s="6">
        <f t="shared" ca="1" si="32"/>
        <v>1.9968385930893054E-5</v>
      </c>
      <c r="AF64" s="6">
        <f t="shared" ca="1" si="9"/>
        <v>1.2101556777581469E-4</v>
      </c>
      <c r="AG64" s="6">
        <f ca="1">G65*AD64-'Scenarios &amp; Pics'!$H$6*EXP(-'Scenarios &amp; Pics'!$J$6*'Scenarios &amp; Pics'!Z64)*'Scenarios &amp; Pics'!AE64</f>
        <v>4.7499798875629603E-5</v>
      </c>
      <c r="AH64" s="9">
        <f ca="1">(AG64+'Scenarios &amp; Pics'!$H$5*EXP(-'Scenarios &amp; Pics'!$J$5*'Scenarios &amp; Pics'!$T$5)-G64)*$E$6</f>
        <v>71343.64044768484</v>
      </c>
      <c r="AJ64" s="9">
        <f t="shared" si="3"/>
        <v>64</v>
      </c>
      <c r="AK64">
        <f t="shared" ca="1" si="4"/>
        <v>5.6260563113923709E-7</v>
      </c>
      <c r="AL64" s="9">
        <f t="shared" ca="1" si="5"/>
        <v>71343.64044768484</v>
      </c>
      <c r="AM64" s="9">
        <f t="shared" ca="1" si="10"/>
        <v>71343.640448247446</v>
      </c>
      <c r="AN64" s="9">
        <f t="shared" si="11"/>
        <v>64</v>
      </c>
      <c r="AO64" s="9">
        <f t="shared" ca="1" si="12"/>
        <v>9.2420135879355047E-7</v>
      </c>
      <c r="AP64" s="9">
        <f t="shared" ca="1" si="13"/>
        <v>1.098090807160306E-6</v>
      </c>
      <c r="AR64">
        <f t="shared" si="29"/>
        <v>0.13424657534246578</v>
      </c>
      <c r="AS64">
        <f t="shared" si="14"/>
        <v>100.53843065698243</v>
      </c>
      <c r="AT64">
        <f t="shared" si="15"/>
        <v>-5.3698630136985942E-3</v>
      </c>
      <c r="AU64">
        <f t="shared" si="16"/>
        <v>0.13424657534246578</v>
      </c>
      <c r="AV64">
        <f t="shared" si="17"/>
        <v>3.125E-2</v>
      </c>
      <c r="AW64">
        <f t="shared" si="18"/>
        <v>2.2899796613322254E-2</v>
      </c>
      <c r="AX64">
        <f t="shared" si="19"/>
        <v>-6.8699389839965153E-2</v>
      </c>
      <c r="AY64" s="17">
        <f t="shared" si="33"/>
        <v>0.50913489868348305</v>
      </c>
      <c r="AZ64" s="17">
        <f t="shared" si="33"/>
        <v>0.47261445194765345</v>
      </c>
      <c r="BA64" s="17">
        <f t="shared" si="20"/>
        <v>0.39883769131113422</v>
      </c>
      <c r="BB64">
        <f t="shared" si="21"/>
        <v>3.6520446735829637</v>
      </c>
      <c r="BC64">
        <f t="shared" si="22"/>
        <v>1018.2697973669661</v>
      </c>
      <c r="BD64">
        <f t="shared" si="30"/>
        <v>49</v>
      </c>
      <c r="BE64">
        <f t="shared" si="23"/>
        <v>21.770809695702287</v>
      </c>
      <c r="BF64">
        <f t="shared" si="24"/>
        <v>292.26566440805817</v>
      </c>
      <c r="BG64" s="9">
        <f t="shared" si="25"/>
        <v>64</v>
      </c>
      <c r="BH64" s="9">
        <f t="shared" ca="1" si="26"/>
        <v>4.569599399567649E-2</v>
      </c>
    </row>
    <row r="65" spans="1:60" x14ac:dyDescent="0.3">
      <c r="A65" s="16"/>
      <c r="F65" s="5"/>
      <c r="G65" s="5">
        <f t="shared" si="27"/>
        <v>64.5</v>
      </c>
      <c r="H65" s="5">
        <f>'Scenarios &amp; Pics'!$F$5</f>
        <v>0.25</v>
      </c>
      <c r="I65" s="5">
        <f>'Scenarios &amp; Pics'!$F$6</f>
        <v>0.25</v>
      </c>
      <c r="K65" s="9">
        <f ca="1">'Scenarios &amp; Pics'!$E$4*'Scenarios &amp; Pics'!G65+'Scenarios &amp; Pics'!$E$5*W64+'Scenarios &amp; Pics'!$E$6*'Scenarios &amp; Pics'!AG64</f>
        <v>9.612480901353769E-2</v>
      </c>
      <c r="L65" s="9">
        <f t="shared" ca="1" si="28"/>
        <v>-27503.846831077619</v>
      </c>
      <c r="O65" s="17">
        <f>LN(G65/'Scenarios &amp; Pics'!$H$5)</f>
        <v>-0.43850496218636453</v>
      </c>
      <c r="P65" s="18">
        <f ca="1">'Scenarios &amp; Pics'!$T$5</f>
        <v>8.2191780821917804E-2</v>
      </c>
      <c r="Q65" s="17">
        <f>'Scenarios &amp; Pics'!$F$5*'Scenarios &amp; Pics'!$F$5/2</f>
        <v>3.125E-2</v>
      </c>
      <c r="R65" s="21">
        <f ca="1">(O65+P65*('Scenarios &amp; Pics'!$J$5+$Q65))/(I66*SQRT(P65))</f>
        <v>-6.0364456878829786</v>
      </c>
      <c r="S65" s="21">
        <f t="shared" ca="1" si="7"/>
        <v>-6.1081184602681029</v>
      </c>
      <c r="T65" s="17">
        <f t="shared" ca="1" si="31"/>
        <v>7.8772871666209546E-10</v>
      </c>
      <c r="U65" s="17">
        <f t="shared" ca="1" si="31"/>
        <v>5.040625981284376E-10</v>
      </c>
      <c r="V65" s="17">
        <f t="shared" ca="1" si="8"/>
        <v>4.8792378645009203E-9</v>
      </c>
      <c r="W65" s="17">
        <f ca="1">(G65*T65-'Scenarios &amp; Pics'!$H$5*EXP(-'Scenarios &amp; Pics'!$J$5*'Scenarios &amp; Pics'!P65)*'Scenarios &amp; Pics'!U65)*$E$5</f>
        <v>1.1353790107132611E-6</v>
      </c>
      <c r="Y65" s="6">
        <f>LN(G65/'Scenarios &amp; Pics'!$H$6)</f>
        <v>-0.33314444652853825</v>
      </c>
      <c r="Z65" s="19">
        <f ca="1">'Scenarios &amp; Pics'!$T$6</f>
        <v>0.1095890410958904</v>
      </c>
      <c r="AA65" s="6">
        <f>'Scenarios &amp; Pics'!$F$6*'Scenarios &amp; Pics'!$F$6/2</f>
        <v>3.125E-2</v>
      </c>
      <c r="AB65" s="22">
        <f ca="1">(Y65+Z65*('Scenarios &amp; Pics'!$J$6+$AA65))/(H66*SQRT(Z65))</f>
        <v>-3.9310525919513766</v>
      </c>
      <c r="AC65" s="22">
        <f t="shared" ca="1" si="1"/>
        <v>-4.0138131808116135</v>
      </c>
      <c r="AD65" s="6">
        <f t="shared" ca="1" si="32"/>
        <v>4.2287383484765417E-5</v>
      </c>
      <c r="AE65" s="6">
        <f t="shared" ca="1" si="32"/>
        <v>2.9872820056857315E-5</v>
      </c>
      <c r="AF65" s="6">
        <f t="shared" ca="1" si="9"/>
        <v>1.7591216085740389E-4</v>
      </c>
      <c r="AG65" s="6">
        <f ca="1">G66*AD65-'Scenarios &amp; Pics'!$H$6*EXP(-'Scenarios &amp; Pics'!$J$6*'Scenarios &amp; Pics'!Z65)*'Scenarios &amp; Pics'!AE65</f>
        <v>7.1885769328544711E-5</v>
      </c>
      <c r="AH65" s="9">
        <f ca="1">(AG65+'Scenarios &amp; Pics'!$H$5*EXP(-'Scenarios &amp; Pics'!$J$5*'Scenarios &amp; Pics'!$T$5)-G65)*$E$6</f>
        <v>70343.689219625725</v>
      </c>
      <c r="AJ65" s="9">
        <f t="shared" si="3"/>
        <v>64.5</v>
      </c>
      <c r="AK65">
        <f t="shared" ca="1" si="4"/>
        <v>1.1353790107132611E-6</v>
      </c>
      <c r="AL65" s="9">
        <f t="shared" ca="1" si="5"/>
        <v>70343.689219625725</v>
      </c>
      <c r="AM65" s="9">
        <f t="shared" ca="1" si="10"/>
        <v>70343.689220761109</v>
      </c>
      <c r="AN65" s="9">
        <f t="shared" si="11"/>
        <v>64.5</v>
      </c>
      <c r="AO65" s="9">
        <f t="shared" ca="1" si="12"/>
        <v>1.8044958851563174E-6</v>
      </c>
      <c r="AP65" s="9">
        <f t="shared" ca="1" si="13"/>
        <v>2.11090198291627E-6</v>
      </c>
      <c r="AR65">
        <f t="shared" si="29"/>
        <v>0.13698630136986303</v>
      </c>
      <c r="AS65">
        <f t="shared" si="14"/>
        <v>100.54944917093458</v>
      </c>
      <c r="AT65">
        <f t="shared" si="15"/>
        <v>-5.4794520547944928E-3</v>
      </c>
      <c r="AU65">
        <f t="shared" si="16"/>
        <v>0.13698630136986303</v>
      </c>
      <c r="AV65">
        <f t="shared" si="17"/>
        <v>3.125E-2</v>
      </c>
      <c r="AW65">
        <f t="shared" si="18"/>
        <v>2.3132287818675479E-2</v>
      </c>
      <c r="AX65">
        <f t="shared" si="19"/>
        <v>-6.9396863456025193E-2</v>
      </c>
      <c r="AY65" s="17">
        <f t="shared" si="33"/>
        <v>0.50922762469140403</v>
      </c>
      <c r="AZ65" s="17">
        <f t="shared" si="33"/>
        <v>0.47233686275090353</v>
      </c>
      <c r="BA65" s="17">
        <f t="shared" si="20"/>
        <v>0.39883555712543101</v>
      </c>
      <c r="BB65">
        <f t="shared" si="21"/>
        <v>3.6890761940500454</v>
      </c>
      <c r="BC65">
        <f t="shared" si="22"/>
        <v>1018.4552493828081</v>
      </c>
      <c r="BD65">
        <f t="shared" si="30"/>
        <v>50</v>
      </c>
      <c r="BE65">
        <f t="shared" si="23"/>
        <v>21.551886709809295</v>
      </c>
      <c r="BF65">
        <f t="shared" si="24"/>
        <v>295.23132479190821</v>
      </c>
      <c r="BG65" s="9">
        <f t="shared" si="25"/>
        <v>64.5</v>
      </c>
      <c r="BH65" s="9">
        <f t="shared" ca="1" si="26"/>
        <v>6.5910784605994532E-2</v>
      </c>
    </row>
    <row r="66" spans="1:60" x14ac:dyDescent="0.3">
      <c r="A66" s="16"/>
      <c r="F66" s="5"/>
      <c r="G66" s="5">
        <f t="shared" si="27"/>
        <v>65</v>
      </c>
      <c r="H66" s="5">
        <f>'Scenarios &amp; Pics'!$F$5</f>
        <v>0.25</v>
      </c>
      <c r="I66" s="5">
        <f>'Scenarios &amp; Pics'!$F$6</f>
        <v>0.25</v>
      </c>
      <c r="K66" s="9">
        <f ca="1">'Scenarios &amp; Pics'!$E$4*'Scenarios &amp; Pics'!G66+'Scenarios &amp; Pics'!$E$5*W65+'Scenarios &amp; Pics'!$E$6*'Scenarios &amp; Pics'!AG65</f>
        <v>0.14604229667851593</v>
      </c>
      <c r="L66" s="9">
        <f t="shared" ca="1" si="28"/>
        <v>-27503.796913589955</v>
      </c>
      <c r="O66" s="17">
        <f>LN(G66/'Scenarios &amp; Pics'!$H$5)</f>
        <v>-0.43078291609245423</v>
      </c>
      <c r="P66" s="18">
        <f ca="1">'Scenarios &amp; Pics'!$T$5</f>
        <v>8.2191780821917804E-2</v>
      </c>
      <c r="Q66" s="17">
        <f>'Scenarios &amp; Pics'!$F$5*'Scenarios &amp; Pics'!$F$5/2</f>
        <v>3.125E-2</v>
      </c>
      <c r="R66" s="21">
        <f ca="1">(O66+P66*('Scenarios &amp; Pics'!$J$5+$Q66))/(I67*SQRT(P66))</f>
        <v>-5.9287053865532506</v>
      </c>
      <c r="S66" s="21">
        <f t="shared" ca="1" si="7"/>
        <v>-6.0003781589383749</v>
      </c>
      <c r="T66" s="17">
        <f t="shared" ca="1" si="31"/>
        <v>1.526661689792422E-9</v>
      </c>
      <c r="U66" s="17">
        <f t="shared" ca="1" si="31"/>
        <v>9.8429260034384587E-10</v>
      </c>
      <c r="V66" s="17">
        <f t="shared" ca="1" si="8"/>
        <v>9.2957148343231426E-9</v>
      </c>
      <c r="W66" s="17">
        <f ca="1">(G66*T66-'Scenarios &amp; Pics'!$H$5*EXP(-'Scenarios &amp; Pics'!$J$5*'Scenarios &amp; Pics'!P66)*'Scenarios &amp; Pics'!U66)*$E$5</f>
        <v>2.253642962155617E-6</v>
      </c>
      <c r="Y66" s="6">
        <f>LN(G66/'Scenarios &amp; Pics'!$H$6)</f>
        <v>-0.325422400434628</v>
      </c>
      <c r="Z66" s="19">
        <f ca="1">'Scenarios &amp; Pics'!$T$6</f>
        <v>0.1095890410958904</v>
      </c>
      <c r="AA66" s="6">
        <f>'Scenarios &amp; Pics'!$F$6*'Scenarios &amp; Pics'!$F$6/2</f>
        <v>3.125E-2</v>
      </c>
      <c r="AB66" s="22">
        <f ca="1">(Y66+Z66*('Scenarios &amp; Pics'!$J$6+$AA66))/(H67*SQRT(Z66))</f>
        <v>-3.8377467539884429</v>
      </c>
      <c r="AC66" s="22">
        <f t="shared" ca="1" si="1"/>
        <v>-3.9205073428486799</v>
      </c>
      <c r="AD66" s="6">
        <f t="shared" ca="1" si="32"/>
        <v>6.2084219299330333E-5</v>
      </c>
      <c r="AE66" s="6">
        <f t="shared" ca="1" si="32"/>
        <v>4.41813717151028E-5</v>
      </c>
      <c r="AF66" s="6">
        <f t="shared" ca="1" si="9"/>
        <v>2.5275533130808537E-4</v>
      </c>
      <c r="AG66" s="6">
        <f ca="1">G67*AD66-'Scenarios &amp; Pics'!$H$6*EXP(-'Scenarios &amp; Pics'!$J$6*'Scenarios &amp; Pics'!Z66)*'Scenarios &amp; Pics'!AE66</f>
        <v>1.075852207408955E-4</v>
      </c>
      <c r="AH66" s="9">
        <f ca="1">(AG66+'Scenarios &amp; Pics'!$H$5*EXP(-'Scenarios &amp; Pics'!$J$5*'Scenarios &amp; Pics'!$T$5)-G66)*$E$6</f>
        <v>69343.760618528569</v>
      </c>
      <c r="AJ66" s="9">
        <f t="shared" si="3"/>
        <v>65</v>
      </c>
      <c r="AK66">
        <f t="shared" ca="1" si="4"/>
        <v>2.253642962155617E-6</v>
      </c>
      <c r="AL66" s="9">
        <f t="shared" ca="1" si="5"/>
        <v>69343.760618528569</v>
      </c>
      <c r="AM66" s="9">
        <f t="shared" ca="1" si="10"/>
        <v>69343.76062078221</v>
      </c>
      <c r="AN66" s="9">
        <f t="shared" si="11"/>
        <v>65</v>
      </c>
      <c r="AO66" s="9">
        <f t="shared" ca="1" si="12"/>
        <v>3.4644981980828323E-6</v>
      </c>
      <c r="AP66" s="9">
        <f t="shared" ca="1" si="13"/>
        <v>3.9906645910855509E-6</v>
      </c>
      <c r="AR66">
        <f t="shared" si="29"/>
        <v>0.13972602739726028</v>
      </c>
      <c r="AS66">
        <f t="shared" si="14"/>
        <v>100.56046889246126</v>
      </c>
      <c r="AT66">
        <f t="shared" si="15"/>
        <v>-5.5890410958902735E-3</v>
      </c>
      <c r="AU66">
        <f t="shared" si="16"/>
        <v>0.13972602739726028</v>
      </c>
      <c r="AV66">
        <f t="shared" si="17"/>
        <v>3.125E-2</v>
      </c>
      <c r="AW66">
        <f t="shared" si="18"/>
        <v>2.3362465506033755E-2</v>
      </c>
      <c r="AX66">
        <f t="shared" si="19"/>
        <v>-7.0087396518095355E-2</v>
      </c>
      <c r="AY66" s="17">
        <f t="shared" si="33"/>
        <v>0.50931942749236492</v>
      </c>
      <c r="AZ66" s="17">
        <f t="shared" si="33"/>
        <v>0.47206204907723581</v>
      </c>
      <c r="BA66" s="17">
        <f t="shared" si="20"/>
        <v>0.39883342295114782</v>
      </c>
      <c r="BB66">
        <f t="shared" si="21"/>
        <v>3.7257378415129168</v>
      </c>
      <c r="BC66">
        <f t="shared" si="22"/>
        <v>1018.6388549847298</v>
      </c>
      <c r="BD66">
        <f t="shared" si="30"/>
        <v>51</v>
      </c>
      <c r="BE66">
        <f t="shared" si="23"/>
        <v>21.339433484030586</v>
      </c>
      <c r="BF66">
        <f t="shared" si="24"/>
        <v>298.1674267631671</v>
      </c>
      <c r="BG66" s="9">
        <f t="shared" si="25"/>
        <v>65</v>
      </c>
      <c r="BH66" s="9">
        <f t="shared" ca="1" si="26"/>
        <v>9.3974891842028715E-2</v>
      </c>
    </row>
    <row r="67" spans="1:60" x14ac:dyDescent="0.3">
      <c r="A67" s="16"/>
      <c r="F67" s="5"/>
      <c r="G67" s="5">
        <f t="shared" si="27"/>
        <v>65.5</v>
      </c>
      <c r="H67" s="5">
        <f>'Scenarios &amp; Pics'!$F$5</f>
        <v>0.25</v>
      </c>
      <c r="I67" s="5">
        <f>'Scenarios &amp; Pics'!$F$6</f>
        <v>0.25</v>
      </c>
      <c r="K67" s="9">
        <f ca="1">'Scenarios &amp; Pics'!$E$4*'Scenarios &amp; Pics'!G67+'Scenarios &amp; Pics'!$E$5*W66+'Scenarios &amp; Pics'!$E$6*'Scenarios &amp; Pics'!AG66</f>
        <v>0.21967772740610222</v>
      </c>
      <c r="L67" s="9">
        <f t="shared" ca="1" si="28"/>
        <v>-27503.723278159225</v>
      </c>
      <c r="O67" s="17">
        <f>LN(G67/'Scenarios &amp; Pics'!$H$5)</f>
        <v>-0.42312004334688508</v>
      </c>
      <c r="P67" s="18">
        <f ca="1">'Scenarios &amp; Pics'!$T$5</f>
        <v>8.2191780821917804E-2</v>
      </c>
      <c r="Q67" s="17">
        <f>'Scenarios &amp; Pics'!$F$5*'Scenarios &amp; Pics'!$F$5/2</f>
        <v>3.125E-2</v>
      </c>
      <c r="R67" s="21">
        <f ca="1">(O67+P67*('Scenarios &amp; Pics'!$J$5+$Q67))/(I68*SQRT(P67))</f>
        <v>-5.8217906895132971</v>
      </c>
      <c r="S67" s="21">
        <f t="shared" ca="1" si="7"/>
        <v>-5.8934634618984214</v>
      </c>
      <c r="T67" s="17">
        <f t="shared" ca="1" si="31"/>
        <v>2.9110217491506273E-9</v>
      </c>
      <c r="U67" s="17">
        <f t="shared" ca="1" si="31"/>
        <v>1.8909187725452811E-9</v>
      </c>
      <c r="V67" s="17">
        <f t="shared" ca="1" si="8"/>
        <v>1.7421479300668752E-8</v>
      </c>
      <c r="W67" s="17">
        <f ca="1">(G67*T67-'Scenarios &amp; Pics'!$H$5*EXP(-'Scenarios &amp; Pics'!$J$5*'Scenarios &amp; Pics'!P67)*'Scenarios &amp; Pics'!U67)*$E$5</f>
        <v>4.4013968652109043E-6</v>
      </c>
      <c r="Y67" s="6">
        <f>LN(G67/'Scenarios &amp; Pics'!$H$6)</f>
        <v>-0.31775952768905885</v>
      </c>
      <c r="Z67" s="19">
        <f ca="1">'Scenarios &amp; Pics'!$T$6</f>
        <v>0.1095890410958904</v>
      </c>
      <c r="AA67" s="6">
        <f>'Scenarios &amp; Pics'!$F$6*'Scenarios &amp; Pics'!$F$6/2</f>
        <v>3.125E-2</v>
      </c>
      <c r="AB67" s="22">
        <f ca="1">(Y67+Z67*('Scenarios &amp; Pics'!$J$6+$AA67))/(H68*SQRT(Z67))</f>
        <v>-3.745155910313926</v>
      </c>
      <c r="AC67" s="22">
        <f t="shared" ca="1" si="1"/>
        <v>-3.827916499174163</v>
      </c>
      <c r="AD67" s="6">
        <f t="shared" ca="1" si="32"/>
        <v>9.0140891143874446E-5</v>
      </c>
      <c r="AE67" s="6">
        <f t="shared" ca="1" si="32"/>
        <v>6.4616290403140519E-5</v>
      </c>
      <c r="AF67" s="6">
        <f t="shared" ca="1" si="9"/>
        <v>3.5905501737232791E-4</v>
      </c>
      <c r="AG67" s="6">
        <f ca="1">G68*AD67-'Scenarios &amp; Pics'!$H$6*EXP(-'Scenarios &amp; Pics'!$J$6*'Scenarios &amp; Pics'!Z67)*'Scenarios &amp; Pics'!AE67</f>
        <v>1.5926934118946651E-4</v>
      </c>
      <c r="AH67" s="9">
        <f ca="1">(AG67+'Scenarios &amp; Pics'!$H$5*EXP(-'Scenarios &amp; Pics'!$J$5*'Scenarios &amp; Pics'!$T$5)-G67)*$E$6</f>
        <v>68343.863986769458</v>
      </c>
      <c r="AJ67" s="9">
        <f t="shared" si="3"/>
        <v>65.5</v>
      </c>
      <c r="AK67">
        <f t="shared" ca="1" si="4"/>
        <v>4.4013968652109043E-6</v>
      </c>
      <c r="AL67" s="9">
        <f t="shared" ca="1" si="5"/>
        <v>68343.863986769458</v>
      </c>
      <c r="AM67" s="9">
        <f t="shared" ca="1" si="10"/>
        <v>68343.86399117086</v>
      </c>
      <c r="AN67" s="9">
        <f t="shared" si="11"/>
        <v>65.5</v>
      </c>
      <c r="AO67" s="9">
        <f t="shared" ca="1" si="12"/>
        <v>6.5429035755719035E-6</v>
      </c>
      <c r="AP67" s="9">
        <f t="shared" ca="1" si="13"/>
        <v>7.4219755805489038E-6</v>
      </c>
      <c r="AR67">
        <f t="shared" si="29"/>
        <v>0.14246575342465753</v>
      </c>
      <c r="AS67">
        <f t="shared" si="14"/>
        <v>100.57148982169485</v>
      </c>
      <c r="AT67">
        <f t="shared" si="15"/>
        <v>-5.6986301369863507E-3</v>
      </c>
      <c r="AU67">
        <f t="shared" si="16"/>
        <v>0.14246575342465753</v>
      </c>
      <c r="AV67">
        <f t="shared" si="17"/>
        <v>3.125E-2</v>
      </c>
      <c r="AW67">
        <f t="shared" si="18"/>
        <v>2.3590397396293348E-2</v>
      </c>
      <c r="AX67">
        <f t="shared" si="19"/>
        <v>-7.0771192188882129E-2</v>
      </c>
      <c r="AY67" s="17">
        <f t="shared" si="33"/>
        <v>0.50941033410552827</v>
      </c>
      <c r="AZ67" s="17">
        <f t="shared" si="33"/>
        <v>0.47178992981052853</v>
      </c>
      <c r="BA67" s="17">
        <f t="shared" si="20"/>
        <v>0.39883128878828467</v>
      </c>
      <c r="BB67">
        <f t="shared" si="21"/>
        <v>3.7620404294999759</v>
      </c>
      <c r="BC67">
        <f t="shared" si="22"/>
        <v>1018.8206682110565</v>
      </c>
      <c r="BD67">
        <f t="shared" si="30"/>
        <v>52</v>
      </c>
      <c r="BE67">
        <f t="shared" si="23"/>
        <v>21.133137463113616</v>
      </c>
      <c r="BF67">
        <f t="shared" si="24"/>
        <v>301.07483509093373</v>
      </c>
      <c r="BG67" s="9">
        <f t="shared" si="25"/>
        <v>65.5</v>
      </c>
      <c r="BH67" s="9">
        <f t="shared" ca="1" si="26"/>
        <v>0.13248004127205795</v>
      </c>
    </row>
    <row r="68" spans="1:60" x14ac:dyDescent="0.3">
      <c r="A68" s="16"/>
      <c r="F68" s="5"/>
      <c r="G68" s="5">
        <f t="shared" si="27"/>
        <v>66</v>
      </c>
      <c r="H68" s="5">
        <f>'Scenarios &amp; Pics'!$F$5</f>
        <v>0.25</v>
      </c>
      <c r="I68" s="5">
        <f>'Scenarios &amp; Pics'!$F$6</f>
        <v>0.25</v>
      </c>
      <c r="K68" s="9">
        <f ca="1">'Scenarios &amp; Pics'!$E$4*'Scenarios &amp; Pics'!G68+'Scenarios &amp; Pics'!$E$5*W67+'Scenarios &amp; Pics'!$E$6*'Scenarios &amp; Pics'!AG67</f>
        <v>0.32734147610935482</v>
      </c>
      <c r="L68" s="9">
        <f t="shared" ca="1" si="28"/>
        <v>-27503.615614410523</v>
      </c>
      <c r="O68" s="17">
        <f>LN(G68/'Scenarios &amp; Pics'!$H$5)</f>
        <v>-0.41551544396166579</v>
      </c>
      <c r="P68" s="18">
        <f ca="1">'Scenarios &amp; Pics'!$T$5</f>
        <v>8.2191780821917804E-2</v>
      </c>
      <c r="Q68" s="17">
        <f>'Scenarios &amp; Pics'!$F$5*'Scenarios &amp; Pics'!$F$5/2</f>
        <v>3.125E-2</v>
      </c>
      <c r="R68" s="21">
        <f ca="1">(O68+P68*('Scenarios &amp; Pics'!$J$5+$Q68))/(I69*SQRT(P68))</f>
        <v>-5.7156890398609441</v>
      </c>
      <c r="S68" s="21">
        <f t="shared" ca="1" si="7"/>
        <v>-5.7873618122460684</v>
      </c>
      <c r="T68" s="17">
        <f t="shared" ca="1" si="31"/>
        <v>5.4630190097795787E-9</v>
      </c>
      <c r="U68" s="17">
        <f t="shared" ca="1" si="31"/>
        <v>3.5750231921437484E-9</v>
      </c>
      <c r="V68" s="17">
        <f t="shared" ca="1" si="8"/>
        <v>3.2129567225332093E-8</v>
      </c>
      <c r="W68" s="17">
        <f ca="1">(G68*T68-'Scenarios &amp; Pics'!$H$5*EXP(-'Scenarios &amp; Pics'!$J$5*'Scenarios &amp; Pics'!P68)*'Scenarios &amp; Pics'!U68)*$E$5</f>
        <v>8.4607111098316878E-6</v>
      </c>
      <c r="Y68" s="6">
        <f>LN(G68/'Scenarios &amp; Pics'!$H$6)</f>
        <v>-0.31015492830383962</v>
      </c>
      <c r="Z68" s="19">
        <f ca="1">'Scenarios &amp; Pics'!$T$6</f>
        <v>0.1095890410958904</v>
      </c>
      <c r="AA68" s="6">
        <f>'Scenarios &amp; Pics'!$F$6*'Scenarios &amp; Pics'!$F$6/2</f>
        <v>3.125E-2</v>
      </c>
      <c r="AB68" s="22">
        <f ca="1">(Y68+Z68*('Scenarios &amp; Pics'!$J$6+$AA68))/(H69*SQRT(Z68))</f>
        <v>-3.6532691863315527</v>
      </c>
      <c r="AC68" s="22">
        <f t="shared" ca="1" si="1"/>
        <v>-3.7360297751917897</v>
      </c>
      <c r="AD68" s="6">
        <f t="shared" ca="1" si="32"/>
        <v>1.2946126929901951E-4</v>
      </c>
      <c r="AE68" s="6">
        <f t="shared" ca="1" si="32"/>
        <v>9.3474270836515277E-5</v>
      </c>
      <c r="AF68" s="6">
        <f t="shared" ca="1" si="9"/>
        <v>5.0440733744366872E-4</v>
      </c>
      <c r="AG68" s="6">
        <f ca="1">G69*AD68-'Scenarios &amp; Pics'!$H$6*EXP(-'Scenarios &amp; Pics'!$J$6*'Scenarios &amp; Pics'!Z68)*'Scenarios &amp; Pics'!AE68</f>
        <v>2.3328684418003412E-4</v>
      </c>
      <c r="AH68" s="9">
        <f ca="1">(AG68+'Scenarios &amp; Pics'!$H$5*EXP(-'Scenarios &amp; Pics'!$J$5*'Scenarios &amp; Pics'!$T$5)-G68)*$E$6</f>
        <v>67344.01202177543</v>
      </c>
      <c r="AJ68" s="9">
        <f t="shared" si="3"/>
        <v>66</v>
      </c>
      <c r="AK68">
        <f t="shared" ca="1" si="4"/>
        <v>8.4607111098316878E-6</v>
      </c>
      <c r="AL68" s="9">
        <f t="shared" ca="1" si="5"/>
        <v>67344.01202177543</v>
      </c>
      <c r="AM68" s="9">
        <f t="shared" ca="1" si="10"/>
        <v>67344.012030236147</v>
      </c>
      <c r="AN68" s="9">
        <f t="shared" si="11"/>
        <v>66</v>
      </c>
      <c r="AO68" s="9">
        <f t="shared" ca="1" si="12"/>
        <v>1.2158864037269573E-5</v>
      </c>
      <c r="AP68" s="9">
        <f t="shared" ca="1" si="13"/>
        <v>1.3584283359667569E-5</v>
      </c>
      <c r="AR68">
        <f t="shared" si="29"/>
        <v>0.14520547945205478</v>
      </c>
      <c r="AS68">
        <f t="shared" si="14"/>
        <v>100.58251195876768</v>
      </c>
      <c r="AT68">
        <f t="shared" si="15"/>
        <v>-5.8082191780821661E-3</v>
      </c>
      <c r="AU68">
        <f t="shared" si="16"/>
        <v>0.14520547945205478</v>
      </c>
      <c r="AV68">
        <f t="shared" si="17"/>
        <v>3.125E-2</v>
      </c>
      <c r="AW68">
        <f t="shared" si="18"/>
        <v>2.3816147969594102E-2</v>
      </c>
      <c r="AX68">
        <f t="shared" si="19"/>
        <v>-7.1448443908781273E-2</v>
      </c>
      <c r="AY68" s="17">
        <f t="shared" si="33"/>
        <v>0.5095003702571117</v>
      </c>
      <c r="AZ68" s="17">
        <f t="shared" si="33"/>
        <v>0.47152042771520752</v>
      </c>
      <c r="BA68" s="17">
        <f t="shared" si="20"/>
        <v>0.39882915463684143</v>
      </c>
      <c r="BB68">
        <f t="shared" si="21"/>
        <v>3.7979942541904137</v>
      </c>
      <c r="BC68">
        <f t="shared" si="22"/>
        <v>1019.0007405142234</v>
      </c>
      <c r="BD68">
        <f t="shared" si="30"/>
        <v>53</v>
      </c>
      <c r="BE68">
        <f t="shared" si="23"/>
        <v>20.932706831202715</v>
      </c>
      <c r="BF68">
        <f t="shared" si="24"/>
        <v>303.95437316540932</v>
      </c>
      <c r="BG68" s="9">
        <f t="shared" si="25"/>
        <v>66</v>
      </c>
      <c r="BH68" s="9">
        <f t="shared" ca="1" si="26"/>
        <v>0.18470379785154997</v>
      </c>
    </row>
    <row r="69" spans="1:60" x14ac:dyDescent="0.3">
      <c r="A69" s="16"/>
      <c r="F69" s="5"/>
      <c r="G69" s="5">
        <f t="shared" si="27"/>
        <v>66.5</v>
      </c>
      <c r="H69" s="5">
        <f>'Scenarios &amp; Pics'!$F$5</f>
        <v>0.25</v>
      </c>
      <c r="I69" s="5">
        <f>'Scenarios &amp; Pics'!$F$6</f>
        <v>0.25</v>
      </c>
      <c r="K69" s="9">
        <f ca="1">'Scenarios &amp; Pics'!$E$4*'Scenarios &amp; Pics'!G69+'Scenarios &amp; Pics'!$E$5*W68+'Scenarios &amp; Pics'!$E$6*'Scenarios &amp; Pics'!AG68</f>
        <v>0.4834951105797316</v>
      </c>
      <c r="L69" s="9">
        <f t="shared" ca="1" si="28"/>
        <v>-27503.459460776052</v>
      </c>
      <c r="O69" s="17">
        <f>LN(G69/'Scenarios &amp; Pics'!$H$5)</f>
        <v>-0.40796823832628287</v>
      </c>
      <c r="P69" s="18">
        <f ca="1">'Scenarios &amp; Pics'!$T$5</f>
        <v>8.2191780821917804E-2</v>
      </c>
      <c r="Q69" s="17">
        <f>'Scenarios &amp; Pics'!$F$5*'Scenarios &amp; Pics'!$F$5/2</f>
        <v>3.125E-2</v>
      </c>
      <c r="R69" s="21">
        <f ca="1">(O69+P69*('Scenarios &amp; Pics'!$J$5+$Q69))/(I70*SQRT(P69))</f>
        <v>-5.6103881650066976</v>
      </c>
      <c r="S69" s="21">
        <f t="shared" ca="1" si="7"/>
        <v>-5.6820609373918218</v>
      </c>
      <c r="T69" s="17">
        <f t="shared" ca="1" si="31"/>
        <v>1.0093664802815767E-8</v>
      </c>
      <c r="U69" s="17">
        <f t="shared" ca="1" si="31"/>
        <v>6.6540611793271278E-9</v>
      </c>
      <c r="V69" s="17">
        <f t="shared" ca="1" si="8"/>
        <v>5.8329013178641737E-8</v>
      </c>
      <c r="W69" s="17">
        <f ca="1">(G69*T69-'Scenarios &amp; Pics'!$H$5*EXP(-'Scenarios &amp; Pics'!$J$5*'Scenarios &amp; Pics'!P69)*'Scenarios &amp; Pics'!U69)*$E$5</f>
        <v>1.6013271658947908E-5</v>
      </c>
      <c r="Y69" s="6">
        <f>LN(G69/'Scenarios &amp; Pics'!$H$6)</f>
        <v>-0.30260772266845654</v>
      </c>
      <c r="Z69" s="19">
        <f ca="1">'Scenarios &amp; Pics'!$T$6</f>
        <v>0.1095890410958904</v>
      </c>
      <c r="AA69" s="6">
        <f>'Scenarios &amp; Pics'!$F$6*'Scenarios &amp; Pics'!$F$6/2</f>
        <v>3.125E-2</v>
      </c>
      <c r="AB69" s="22">
        <f ca="1">(Y69+Z69*('Scenarios &amp; Pics'!$J$6+$AA69))/(H70*SQRT(Z69))</f>
        <v>-3.5620759536670472</v>
      </c>
      <c r="AC69" s="22">
        <f t="shared" ca="1" si="1"/>
        <v>-3.6448365425272842</v>
      </c>
      <c r="AD69" s="6">
        <f t="shared" ca="1" si="32"/>
        <v>1.8396694818002333E-4</v>
      </c>
      <c r="AE69" s="6">
        <f t="shared" ca="1" si="32"/>
        <v>1.3378090112367604E-4</v>
      </c>
      <c r="AF69" s="6">
        <f t="shared" ca="1" si="9"/>
        <v>7.0090998888221797E-4</v>
      </c>
      <c r="AG69" s="6">
        <f ca="1">G70*AD69-'Scenarios &amp; Pics'!$H$6*EXP(-'Scenarios &amp; Pics'!$J$6*'Scenarios &amp; Pics'!Z69)*'Scenarios &amp; Pics'!AE69</f>
        <v>3.381682295035722E-4</v>
      </c>
      <c r="AH69" s="9">
        <f ca="1">(AG69+'Scenarios &amp; Pics'!$H$5*EXP(-'Scenarios &amp; Pics'!$J$5*'Scenarios &amp; Pics'!$T$5)-G69)*$E$6</f>
        <v>66344.221784546084</v>
      </c>
      <c r="AJ69" s="9">
        <f t="shared" si="3"/>
        <v>66.5</v>
      </c>
      <c r="AK69">
        <f t="shared" ca="1" si="4"/>
        <v>1.6013271658947908E-5</v>
      </c>
      <c r="AL69" s="9">
        <f t="shared" ca="1" si="5"/>
        <v>66344.221784546084</v>
      </c>
      <c r="AM69" s="9">
        <f t="shared" ca="1" si="10"/>
        <v>66344.22180055936</v>
      </c>
      <c r="AN69" s="9">
        <f t="shared" si="11"/>
        <v>66.5</v>
      </c>
      <c r="AO69" s="9">
        <f t="shared" ca="1" si="12"/>
        <v>2.2240803092209125E-5</v>
      </c>
      <c r="AP69" s="9">
        <f t="shared" ca="1" si="13"/>
        <v>2.4475905941263178E-5</v>
      </c>
      <c r="AR69">
        <f t="shared" si="29"/>
        <v>0.14794520547945203</v>
      </c>
      <c r="AS69">
        <f t="shared" si="14"/>
        <v>100.59353530381215</v>
      </c>
      <c r="AT69">
        <f t="shared" si="15"/>
        <v>-5.9178082191782E-3</v>
      </c>
      <c r="AU69">
        <f t="shared" si="16"/>
        <v>0.14794520547945203</v>
      </c>
      <c r="AV69">
        <f t="shared" si="17"/>
        <v>3.125E-2</v>
      </c>
      <c r="AW69">
        <f t="shared" si="18"/>
        <v>2.4039778678349982E-2</v>
      </c>
      <c r="AX69">
        <f t="shared" si="19"/>
        <v>-7.2119336035054854E-2</v>
      </c>
      <c r="AY69" s="17">
        <f t="shared" si="33"/>
        <v>0.50958956046537751</v>
      </c>
      <c r="AZ69" s="17">
        <f t="shared" si="33"/>
        <v>0.47125346918116112</v>
      </c>
      <c r="BA69" s="17">
        <f t="shared" si="20"/>
        <v>0.39882702049681806</v>
      </c>
      <c r="BB69">
        <f t="shared" si="21"/>
        <v>3.833609128421628</v>
      </c>
      <c r="BC69">
        <f t="shared" si="22"/>
        <v>1019.1791209307551</v>
      </c>
      <c r="BD69">
        <f t="shared" si="30"/>
        <v>54</v>
      </c>
      <c r="BE69">
        <f t="shared" si="23"/>
        <v>20.737868775388201</v>
      </c>
      <c r="BF69">
        <f t="shared" si="24"/>
        <v>306.80682571807193</v>
      </c>
      <c r="BG69" s="9">
        <f t="shared" si="25"/>
        <v>66.5</v>
      </c>
      <c r="BH69" s="9">
        <f t="shared" ca="1" si="26"/>
        <v>0.25473508098911424</v>
      </c>
    </row>
    <row r="70" spans="1:60" x14ac:dyDescent="0.3">
      <c r="A70" s="16"/>
      <c r="F70" s="5"/>
      <c r="G70" s="5">
        <f t="shared" si="27"/>
        <v>67</v>
      </c>
      <c r="H70" s="5">
        <f>'Scenarios &amp; Pics'!$F$5</f>
        <v>0.25</v>
      </c>
      <c r="I70" s="5">
        <f>'Scenarios &amp; Pics'!$F$6</f>
        <v>0.25</v>
      </c>
      <c r="K70" s="9">
        <f ca="1">'Scenarios &amp; Pics'!$E$4*'Scenarios &amp; Pics'!G70+'Scenarios &amp; Pics'!$E$5*W69+'Scenarios &amp; Pics'!$E$6*'Scenarios &amp; Pics'!AG69</f>
        <v>0.70836300232504013</v>
      </c>
      <c r="L70" s="9">
        <f t="shared" ca="1" si="28"/>
        <v>-27503.234592884306</v>
      </c>
      <c r="O70" s="17">
        <f>LN(G70/'Scenarios &amp; Pics'!$H$5)</f>
        <v>-0.40047756659712525</v>
      </c>
      <c r="P70" s="18">
        <f ca="1">'Scenarios &amp; Pics'!$T$5</f>
        <v>8.2191780821917804E-2</v>
      </c>
      <c r="Q70" s="17">
        <f>'Scenarios &amp; Pics'!$F$5*'Scenarios &amp; Pics'!$F$5/2</f>
        <v>3.125E-2</v>
      </c>
      <c r="R70" s="21">
        <f ca="1">(O70+P70*('Scenarios &amp; Pics'!$J$5+$Q70))/(I71*SQRT(P70))</f>
        <v>-5.5058760681548069</v>
      </c>
      <c r="S70" s="21">
        <f t="shared" ca="1" si="7"/>
        <v>-5.5775488405399312</v>
      </c>
      <c r="T70" s="17">
        <f t="shared" ca="1" si="31"/>
        <v>1.8366844455400569E-8</v>
      </c>
      <c r="U70" s="17">
        <f t="shared" ca="1" si="31"/>
        <v>1.2196565461783454E-8</v>
      </c>
      <c r="V70" s="17">
        <f t="shared" ca="1" si="8"/>
        <v>1.0427083166086992E-7</v>
      </c>
      <c r="W70" s="17">
        <f ca="1">(G70*T70-'Scenarios &amp; Pics'!$H$5*EXP(-'Scenarios &amp; Pics'!$J$5*'Scenarios &amp; Pics'!P70)*'Scenarios &amp; Pics'!U70)*$E$5</f>
        <v>2.9850555582077039E-5</v>
      </c>
      <c r="Y70" s="6">
        <f>LN(G70/'Scenarios &amp; Pics'!$H$6)</f>
        <v>-0.29511705093929896</v>
      </c>
      <c r="Z70" s="19">
        <f ca="1">'Scenarios &amp; Pics'!$T$6</f>
        <v>0.1095890410958904</v>
      </c>
      <c r="AA70" s="6">
        <f>'Scenarios &amp; Pics'!$F$6*'Scenarios &amp; Pics'!$F$6/2</f>
        <v>3.125E-2</v>
      </c>
      <c r="AB70" s="22">
        <f ca="1">(Y70+Z70*('Scenarios &amp; Pics'!$J$6+$AA70))/(H71*SQRT(Z70))</f>
        <v>-3.4715658227905308</v>
      </c>
      <c r="AC70" s="22">
        <f t="shared" ca="1" si="1"/>
        <v>-3.5543264116507678</v>
      </c>
      <c r="AD70" s="6">
        <f t="shared" ca="1" si="32"/>
        <v>2.5871623105297057E-4</v>
      </c>
      <c r="AE70" s="6">
        <f t="shared" ca="1" si="32"/>
        <v>1.8947428870460739E-4</v>
      </c>
      <c r="AF70" s="6">
        <f t="shared" ca="1" si="9"/>
        <v>9.6361071821636393E-4</v>
      </c>
      <c r="AG70" s="6">
        <f ca="1">G71*AD70-'Scenarios &amp; Pics'!$H$6*EXP(-'Scenarios &amp; Pics'!$J$6*'Scenarios &amp; Pics'!Z70)*'Scenarios &amp; Pics'!AE70</f>
        <v>4.8524751309475533E-4</v>
      </c>
      <c r="AH70" s="9">
        <f ca="1">(AG70+'Scenarios &amp; Pics'!$H$5*EXP(-'Scenarios &amp; Pics'!$J$5*'Scenarios &amp; Pics'!$T$5)-G70)*$E$6</f>
        <v>65344.515943113263</v>
      </c>
      <c r="AJ70" s="9">
        <f t="shared" si="3"/>
        <v>67</v>
      </c>
      <c r="AK70">
        <f t="shared" ca="1" si="4"/>
        <v>2.9850555582077039E-5</v>
      </c>
      <c r="AL70" s="9">
        <f t="shared" ca="1" si="5"/>
        <v>65344.515943113263</v>
      </c>
      <c r="AM70" s="9">
        <f t="shared" ca="1" si="10"/>
        <v>65344.515972963818</v>
      </c>
      <c r="AN70" s="9">
        <f t="shared" si="11"/>
        <v>67</v>
      </c>
      <c r="AO70" s="9">
        <f t="shared" ca="1" si="12"/>
        <v>4.0057314570439182E-5</v>
      </c>
      <c r="AP70" s="9">
        <f t="shared" ca="1" si="13"/>
        <v>4.3427399771917436E-5</v>
      </c>
      <c r="AR70">
        <f t="shared" si="29"/>
        <v>0.15068493150684928</v>
      </c>
      <c r="AS70">
        <f t="shared" si="14"/>
        <v>100.60455985696059</v>
      </c>
      <c r="AT70">
        <f t="shared" si="15"/>
        <v>-6.0273972602739581E-3</v>
      </c>
      <c r="AU70">
        <f t="shared" si="16"/>
        <v>0.15068493150684928</v>
      </c>
      <c r="AV70">
        <f t="shared" si="17"/>
        <v>3.125E-2</v>
      </c>
      <c r="AW70">
        <f t="shared" si="18"/>
        <v>2.4261348142645255E-2</v>
      </c>
      <c r="AX70">
        <f t="shared" si="19"/>
        <v>-7.2784044427935235E-2</v>
      </c>
      <c r="AY70" s="17">
        <f t="shared" si="33"/>
        <v>0.50967792811858792</v>
      </c>
      <c r="AZ70" s="17">
        <f t="shared" si="33"/>
        <v>0.47098898398983391</v>
      </c>
      <c r="BA70" s="17">
        <f t="shared" si="20"/>
        <v>0.3988248863682145</v>
      </c>
      <c r="BB70">
        <f t="shared" si="21"/>
        <v>3.8688944128753988</v>
      </c>
      <c r="BC70">
        <f t="shared" si="22"/>
        <v>1019.3558562371759</v>
      </c>
      <c r="BD70">
        <f t="shared" si="30"/>
        <v>55</v>
      </c>
      <c r="BE70">
        <f t="shared" si="23"/>
        <v>20.548367923709087</v>
      </c>
      <c r="BF70">
        <f t="shared" si="24"/>
        <v>309.63294131616425</v>
      </c>
      <c r="BG70" s="9">
        <f t="shared" si="25"/>
        <v>67</v>
      </c>
      <c r="BH70" s="9">
        <f t="shared" ca="1" si="26"/>
        <v>0.3476061918432588</v>
      </c>
    </row>
    <row r="71" spans="1:60" x14ac:dyDescent="0.3">
      <c r="A71" s="16"/>
      <c r="F71" s="5"/>
      <c r="G71" s="5">
        <f t="shared" si="27"/>
        <v>67.5</v>
      </c>
      <c r="H71" s="5">
        <f>'Scenarios &amp; Pics'!$F$5</f>
        <v>0.25</v>
      </c>
      <c r="I71" s="5">
        <f>'Scenarios &amp; Pics'!$F$6</f>
        <v>0.25</v>
      </c>
      <c r="K71" s="9">
        <f ca="1">'Scenarios &amp; Pics'!$E$4*'Scenarios &amp; Pics'!G71+'Scenarios &amp; Pics'!$E$5*W70+'Scenarios &amp; Pics'!$E$6*'Scenarios &amp; Pics'!AG70</f>
        <v>1.0301961373536648</v>
      </c>
      <c r="L71" s="9">
        <f t="shared" ca="1" si="28"/>
        <v>-27502.912759749277</v>
      </c>
      <c r="O71" s="17">
        <f>LN(G71/'Scenarios &amp; Pics'!$H$5)</f>
        <v>-0.39304258810960718</v>
      </c>
      <c r="P71" s="18">
        <f ca="1">'Scenarios &amp; Pics'!$T$5</f>
        <v>8.2191780821917804E-2</v>
      </c>
      <c r="Q71" s="17">
        <f>'Scenarios &amp; Pics'!$F$5*'Scenarios &amp; Pics'!$F$5/2</f>
        <v>3.125E-2</v>
      </c>
      <c r="R71" s="21">
        <f ca="1">(O71+P71*('Scenarios &amp; Pics'!$J$5+$Q71))/(I72*SQRT(P71))</f>
        <v>-5.4021410201010331</v>
      </c>
      <c r="S71" s="21">
        <f t="shared" ca="1" si="7"/>
        <v>-5.4738137924861574</v>
      </c>
      <c r="T71" s="17">
        <f t="shared" ca="1" si="31"/>
        <v>3.2925073851643406E-8</v>
      </c>
      <c r="U71" s="17">
        <f t="shared" ca="1" si="31"/>
        <v>2.202259411304797E-8</v>
      </c>
      <c r="V71" s="17">
        <f t="shared" ca="1" si="8"/>
        <v>1.8360073899630356E-7</v>
      </c>
      <c r="W71" s="17">
        <f ca="1">(G71*T71-'Scenarios &amp; Pics'!$H$5*EXP(-'Scenarios &amp; Pics'!$J$5*'Scenarios &amp; Pics'!P71)*'Scenarios &amp; Pics'!U71)*$E$5</f>
        <v>5.4822979512706837E-5</v>
      </c>
      <c r="Y71" s="6">
        <f>LN(G71/'Scenarios &amp; Pics'!$H$6)</f>
        <v>-0.2876820724517809</v>
      </c>
      <c r="Z71" s="19">
        <f ca="1">'Scenarios &amp; Pics'!$T$6</f>
        <v>0.1095890410958904</v>
      </c>
      <c r="AA71" s="6">
        <f>'Scenarios &amp; Pics'!$F$6*'Scenarios &amp; Pics'!$F$6/2</f>
        <v>3.125E-2</v>
      </c>
      <c r="AB71" s="22">
        <f ca="1">(Y71+Z71*('Scenarios &amp; Pics'!$J$6+$AA71))/(H72*SQRT(Z71))</f>
        <v>-3.3817286359131637</v>
      </c>
      <c r="AC71" s="22">
        <f t="shared" ca="1" si="1"/>
        <v>-3.4644892247734007</v>
      </c>
      <c r="AD71" s="6">
        <f t="shared" ca="1" si="32"/>
        <v>3.6015631191192726E-4</v>
      </c>
      <c r="AE71" s="6">
        <f t="shared" ca="1" si="32"/>
        <v>2.6561971074888139E-4</v>
      </c>
      <c r="AF71" s="6">
        <f t="shared" ca="1" si="9"/>
        <v>1.3109767398129019E-3</v>
      </c>
      <c r="AG71" s="6">
        <f ca="1">G72*AD71-'Scenarios &amp; Pics'!$H$6*EXP(-'Scenarios &amp; Pics'!$J$6*'Scenarios &amp; Pics'!Z71)*'Scenarios &amp; Pics'!AE71</f>
        <v>6.8941832963567706E-4</v>
      </c>
      <c r="AH71" s="9">
        <f ca="1">(AG71+'Scenarios &amp; Pics'!$H$5*EXP(-'Scenarios &amp; Pics'!$J$5*'Scenarios &amp; Pics'!$T$5)-G71)*$E$6</f>
        <v>64344.924284746354</v>
      </c>
      <c r="AJ71" s="9">
        <f t="shared" si="3"/>
        <v>67.5</v>
      </c>
      <c r="AK71">
        <f t="shared" ca="1" si="4"/>
        <v>5.4822979512706837E-5</v>
      </c>
      <c r="AL71" s="9">
        <f t="shared" ca="1" si="5"/>
        <v>64344.924284746354</v>
      </c>
      <c r="AM71" s="9">
        <f t="shared" ca="1" si="10"/>
        <v>64344.924339569334</v>
      </c>
      <c r="AN71" s="9">
        <f t="shared" si="11"/>
        <v>67.5</v>
      </c>
      <c r="AO71" s="9">
        <f t="shared" ca="1" si="12"/>
        <v>7.1059539469442654E-5</v>
      </c>
      <c r="AP71" s="9">
        <f t="shared" ca="1" si="13"/>
        <v>7.5900815821041624E-5</v>
      </c>
      <c r="AR71">
        <f t="shared" si="29"/>
        <v>0.15342465753424653</v>
      </c>
      <c r="AS71">
        <f t="shared" si="14"/>
        <v>100.61558561834548</v>
      </c>
      <c r="AT71">
        <f t="shared" si="15"/>
        <v>-6.136986301369985E-3</v>
      </c>
      <c r="AU71">
        <f t="shared" si="16"/>
        <v>0.15342465753424653</v>
      </c>
      <c r="AV71">
        <f t="shared" si="17"/>
        <v>3.125E-2</v>
      </c>
      <c r="AW71">
        <f t="shared" si="18"/>
        <v>2.4480912329672044E-2</v>
      </c>
      <c r="AX71">
        <f t="shared" si="19"/>
        <v>-7.3442736989021179E-2</v>
      </c>
      <c r="AY71" s="17">
        <f t="shared" si="33"/>
        <v>0.50976549554659312</v>
      </c>
      <c r="AZ71" s="17">
        <f t="shared" si="33"/>
        <v>0.47072690509935899</v>
      </c>
      <c r="BA71" s="17">
        <f t="shared" si="20"/>
        <v>0.39882275225103075</v>
      </c>
      <c r="BB71">
        <f t="shared" si="21"/>
        <v>3.9038590447234114</v>
      </c>
      <c r="BC71">
        <f t="shared" si="22"/>
        <v>1019.5309910931862</v>
      </c>
      <c r="BD71">
        <f t="shared" si="30"/>
        <v>56</v>
      </c>
      <c r="BE71">
        <f t="shared" si="23"/>
        <v>20.363964937267564</v>
      </c>
      <c r="BF71">
        <f t="shared" si="24"/>
        <v>312.43343465396805</v>
      </c>
      <c r="BG71" s="9">
        <f t="shared" si="25"/>
        <v>67.5</v>
      </c>
      <c r="BH71" s="9">
        <f t="shared" ca="1" si="26"/>
        <v>0.46942678133352245</v>
      </c>
    </row>
    <row r="72" spans="1:60" x14ac:dyDescent="0.3">
      <c r="A72" s="16"/>
      <c r="F72" s="5"/>
      <c r="G72" s="5">
        <f t="shared" si="27"/>
        <v>68</v>
      </c>
      <c r="H72" s="5">
        <f>'Scenarios &amp; Pics'!$F$5</f>
        <v>0.25</v>
      </c>
      <c r="I72" s="5">
        <f>'Scenarios &amp; Pics'!$F$6</f>
        <v>0.25</v>
      </c>
      <c r="K72" s="9">
        <f ca="1">'Scenarios &amp; Pics'!$E$4*'Scenarios &amp; Pics'!G72+'Scenarios &amp; Pics'!$E$5*W71+'Scenarios &amp; Pics'!$E$6*'Scenarios &amp; Pics'!AG71</f>
        <v>1.4884826182967679</v>
      </c>
      <c r="L72" s="9">
        <f t="shared" ca="1" si="28"/>
        <v>-27502.454473268335</v>
      </c>
      <c r="O72" s="17">
        <f>LN(G72/'Scenarios &amp; Pics'!$H$5)</f>
        <v>-0.38566248081198462</v>
      </c>
      <c r="P72" s="18">
        <f ca="1">'Scenarios &amp; Pics'!$T$5</f>
        <v>8.2191780821917804E-2</v>
      </c>
      <c r="Q72" s="17">
        <f>'Scenarios &amp; Pics'!$F$5*'Scenarios &amp; Pics'!$F$5/2</f>
        <v>3.125E-2</v>
      </c>
      <c r="R72" s="21">
        <f ca="1">(O72+P72*('Scenarios &amp; Pics'!$J$5+$Q72))/(I73*SQRT(P72))</f>
        <v>-5.2991715513330817</v>
      </c>
      <c r="S72" s="21">
        <f t="shared" ca="1" si="7"/>
        <v>-5.370844323718206</v>
      </c>
      <c r="T72" s="17">
        <f t="shared" ca="1" si="31"/>
        <v>5.81646480122555E-8</v>
      </c>
      <c r="U72" s="17">
        <f t="shared" ca="1" si="31"/>
        <v>3.9184421145187589E-8</v>
      </c>
      <c r="V72" s="17">
        <f t="shared" ca="1" si="8"/>
        <v>3.1853034287019909E-7</v>
      </c>
      <c r="W72" s="17">
        <f ca="1">(G72*T72-'Scenarios &amp; Pics'!$H$5*EXP(-'Scenarios &amp; Pics'!$J$5*'Scenarios &amp; Pics'!P72)*'Scenarios &amp; Pics'!U72)*$E$5</f>
        <v>9.9230692254060536E-5</v>
      </c>
      <c r="Y72" s="6">
        <f>LN(G72/'Scenarios &amp; Pics'!$H$6)</f>
        <v>-0.28030196515415839</v>
      </c>
      <c r="Z72" s="19">
        <f ca="1">'Scenarios &amp; Pics'!$T$6</f>
        <v>0.1095890410958904</v>
      </c>
      <c r="AA72" s="6">
        <f>'Scenarios &amp; Pics'!$F$6*'Scenarios &amp; Pics'!$F$6/2</f>
        <v>3.125E-2</v>
      </c>
      <c r="AB72" s="22">
        <f ca="1">(Y72+Z72*('Scenarios &amp; Pics'!$J$6+$AA72))/(H73*SQRT(Z72))</f>
        <v>-3.2925544601459302</v>
      </c>
      <c r="AC72" s="22">
        <f t="shared" ca="1" si="1"/>
        <v>-3.3753150490061672</v>
      </c>
      <c r="AD72" s="6">
        <f t="shared" ca="1" si="32"/>
        <v>4.964083383139367E-4</v>
      </c>
      <c r="AE72" s="6">
        <f t="shared" ca="1" si="32"/>
        <v>3.6865616066396686E-4</v>
      </c>
      <c r="AF72" s="6">
        <f t="shared" ca="1" si="9"/>
        <v>1.7653682507317303E-3</v>
      </c>
      <c r="AG72" s="6">
        <f ca="1">G73*AD72-'Scenarios &amp; Pics'!$H$6*EXP(-'Scenarios &amp; Pics'!$J$6*'Scenarios &amp; Pics'!Z72)*'Scenarios &amp; Pics'!AE72</f>
        <v>9.7004083261051366E-4</v>
      </c>
      <c r="AH72" s="9">
        <f ca="1">(AG72+'Scenarios &amp; Pics'!$H$5*EXP(-'Scenarios &amp; Pics'!$J$5*'Scenarios &amp; Pics'!$T$5)-G72)*$E$6</f>
        <v>63345.485529752295</v>
      </c>
      <c r="AJ72" s="9">
        <f t="shared" si="3"/>
        <v>68</v>
      </c>
      <c r="AK72">
        <f t="shared" ca="1" si="4"/>
        <v>9.9230692254060536E-5</v>
      </c>
      <c r="AL72" s="9">
        <f t="shared" ca="1" si="5"/>
        <v>63345.485529752295</v>
      </c>
      <c r="AM72" s="9">
        <f t="shared" ca="1" si="10"/>
        <v>63345.485628982984</v>
      </c>
      <c r="AN72" s="9">
        <f t="shared" si="11"/>
        <v>68</v>
      </c>
      <c r="AO72" s="9">
        <f t="shared" ca="1" si="12"/>
        <v>1.2419494302686542E-4</v>
      </c>
      <c r="AP72" s="9">
        <f t="shared" ca="1" si="13"/>
        <v>1.3071267071743334E-4</v>
      </c>
      <c r="AR72">
        <f t="shared" si="29"/>
        <v>0.15616438356164378</v>
      </c>
      <c r="AS72">
        <f t="shared" si="14"/>
        <v>100.62661258809918</v>
      </c>
      <c r="AT72">
        <f t="shared" si="15"/>
        <v>-6.2465753424658542E-3</v>
      </c>
      <c r="AU72">
        <f t="shared" si="16"/>
        <v>0.15616438356164378</v>
      </c>
      <c r="AV72">
        <f t="shared" si="17"/>
        <v>3.125E-2</v>
      </c>
      <c r="AW72">
        <f t="shared" si="18"/>
        <v>2.4698524718849486E-2</v>
      </c>
      <c r="AX72">
        <f t="shared" si="19"/>
        <v>-7.4095574156552657E-2</v>
      </c>
      <c r="AY72" s="17">
        <f t="shared" si="33"/>
        <v>0.50985228408670724</v>
      </c>
      <c r="AZ72" s="17">
        <f t="shared" si="33"/>
        <v>0.47046716844689751</v>
      </c>
      <c r="BA72" s="17">
        <f t="shared" si="20"/>
        <v>0.39882061814526665</v>
      </c>
      <c r="BB72">
        <f t="shared" si="21"/>
        <v>3.9385115639809669</v>
      </c>
      <c r="BC72">
        <f t="shared" si="22"/>
        <v>1019.7045681734145</v>
      </c>
      <c r="BD72">
        <f t="shared" si="30"/>
        <v>57</v>
      </c>
      <c r="BE72">
        <f t="shared" si="23"/>
        <v>20.184435238801768</v>
      </c>
      <c r="BF72">
        <f t="shared" si="24"/>
        <v>315.20898866073986</v>
      </c>
      <c r="BG72" s="9">
        <f t="shared" si="25"/>
        <v>68</v>
      </c>
      <c r="BH72" s="9">
        <f t="shared" ca="1" si="26"/>
        <v>0.62751382249176824</v>
      </c>
    </row>
    <row r="73" spans="1:60" x14ac:dyDescent="0.3">
      <c r="A73" s="16"/>
      <c r="F73" s="5"/>
      <c r="G73" s="5">
        <f t="shared" si="27"/>
        <v>68.5</v>
      </c>
      <c r="H73" s="5">
        <f>'Scenarios &amp; Pics'!$F$5</f>
        <v>0.25</v>
      </c>
      <c r="I73" s="5">
        <f>'Scenarios &amp; Pics'!$F$6</f>
        <v>0.25</v>
      </c>
      <c r="K73" s="9">
        <f ca="1">'Scenarios &amp; Pics'!$E$4*'Scenarios &amp; Pics'!G73+'Scenarios &amp; Pics'!$E$5*W72+'Scenarios &amp; Pics'!$E$6*'Scenarios &amp; Pics'!AG72</f>
        <v>2.1385430497291482</v>
      </c>
      <c r="L73" s="9">
        <f t="shared" ca="1" si="28"/>
        <v>-27501.804412836904</v>
      </c>
      <c r="O73" s="17">
        <f>LN(G73/'Scenarios &amp; Pics'!$H$5)</f>
        <v>-0.37833644071991168</v>
      </c>
      <c r="P73" s="18">
        <f ca="1">'Scenarios &amp; Pics'!$T$5</f>
        <v>8.2191780821917804E-2</v>
      </c>
      <c r="Q73" s="17">
        <f>'Scenarios &amp; Pics'!$F$5*'Scenarios &amp; Pics'!$F$5/2</f>
        <v>3.125E-2</v>
      </c>
      <c r="R73" s="21">
        <f ca="1">(O73+P73*('Scenarios &amp; Pics'!$J$5+$Q73))/(I74*SQRT(P73))</f>
        <v>-5.1969564444204126</v>
      </c>
      <c r="S73" s="21">
        <f t="shared" ca="1" si="7"/>
        <v>-5.2686292168055369</v>
      </c>
      <c r="T73" s="17">
        <f t="shared" ca="1" si="31"/>
        <v>1.0128890164158304E-7</v>
      </c>
      <c r="U73" s="17">
        <f t="shared" ca="1" si="31"/>
        <v>6.8723136938585155E-8</v>
      </c>
      <c r="V73" s="17">
        <f t="shared" ca="1" si="8"/>
        <v>5.4465314515142781E-7</v>
      </c>
      <c r="W73" s="17">
        <f ca="1">(G73*T73-'Scenarios &amp; Pics'!$H$5*EXP(-'Scenarios &amp; Pics'!$J$5*'Scenarios &amp; Pics'!P73)*'Scenarios &amp; Pics'!U73)*$E$5</f>
        <v>1.7706575324491548E-4</v>
      </c>
      <c r="Y73" s="6">
        <f>LN(G73/'Scenarios &amp; Pics'!$H$6)</f>
        <v>-0.27297592506208551</v>
      </c>
      <c r="Z73" s="19">
        <f ca="1">'Scenarios &amp; Pics'!$T$6</f>
        <v>0.1095890410958904</v>
      </c>
      <c r="AA73" s="6">
        <f>'Scenarios &amp; Pics'!$F$6*'Scenarios &amp; Pics'!$F$6/2</f>
        <v>3.125E-2</v>
      </c>
      <c r="AB73" s="22">
        <f ca="1">(Y73+Z73*('Scenarios &amp; Pics'!$J$6+$AA73))/(H74*SQRT(Z73))</f>
        <v>-3.2040335809090164</v>
      </c>
      <c r="AC73" s="22">
        <f t="shared" ca="1" si="1"/>
        <v>-3.2867941697692533</v>
      </c>
      <c r="AD73" s="6">
        <f t="shared" ca="1" si="32"/>
        <v>6.7758334665124563E-4</v>
      </c>
      <c r="AE73" s="6">
        <f t="shared" ca="1" si="32"/>
        <v>5.0667436087483211E-4</v>
      </c>
      <c r="AF73" s="6">
        <f t="shared" ca="1" si="9"/>
        <v>2.3534942812892565E-3</v>
      </c>
      <c r="AG73" s="6">
        <f ca="1">G74*AD73-'Scenarios &amp; Pics'!$H$6*EXP(-'Scenarios &amp; Pics'!$J$6*'Scenarios &amp; Pics'!Z73)*'Scenarios &amp; Pics'!AE73</f>
        <v>1.3520144035389856E-3</v>
      </c>
      <c r="AH73" s="9">
        <f ca="1">(AG73+'Scenarios &amp; Pics'!$H$5*EXP(-'Scenarios &amp; Pics'!$J$5*'Scenarios &amp; Pics'!$T$5)-G73)*$E$6</f>
        <v>62346.249476894147</v>
      </c>
      <c r="AJ73" s="9">
        <f t="shared" si="3"/>
        <v>68.5</v>
      </c>
      <c r="AK73">
        <f t="shared" ca="1" si="4"/>
        <v>1.7706575324491548E-4</v>
      </c>
      <c r="AL73" s="9">
        <f t="shared" ca="1" si="5"/>
        <v>62346.249476894147</v>
      </c>
      <c r="AM73" s="9">
        <f t="shared" ca="1" si="10"/>
        <v>62346.249653959901</v>
      </c>
      <c r="AN73" s="9">
        <f t="shared" si="11"/>
        <v>68.5</v>
      </c>
      <c r="AO73" s="9">
        <f t="shared" ca="1" si="12"/>
        <v>2.1392166893901689E-4</v>
      </c>
      <c r="AP73" s="9">
        <f t="shared" ca="1" si="13"/>
        <v>2.2187339879657214E-4</v>
      </c>
      <c r="AR73">
        <f t="shared" si="29"/>
        <v>0.15890410958904103</v>
      </c>
      <c r="AS73">
        <f t="shared" si="14"/>
        <v>100.63764076635412</v>
      </c>
      <c r="AT73">
        <f t="shared" si="15"/>
        <v>-6.3561643835616157E-3</v>
      </c>
      <c r="AU73">
        <f t="shared" si="16"/>
        <v>0.15890410958904103</v>
      </c>
      <c r="AV73">
        <f t="shared" si="17"/>
        <v>3.125E-2</v>
      </c>
      <c r="AW73">
        <f t="shared" si="18"/>
        <v>2.4914236453927385E-2</v>
      </c>
      <c r="AX73">
        <f t="shared" si="19"/>
        <v>-7.4742709361781137E-2</v>
      </c>
      <c r="AY73" s="17">
        <f t="shared" si="33"/>
        <v>0.50993831414439095</v>
      </c>
      <c r="AZ73" s="17">
        <f t="shared" si="33"/>
        <v>0.47020971276650386</v>
      </c>
      <c r="BA73" s="17">
        <f t="shared" si="20"/>
        <v>0.39881848405092213</v>
      </c>
      <c r="BB73">
        <f t="shared" si="21"/>
        <v>3.9728601377887074</v>
      </c>
      <c r="BC73">
        <f t="shared" si="22"/>
        <v>1019.8766282887819</v>
      </c>
      <c r="BD73">
        <f t="shared" si="30"/>
        <v>58</v>
      </c>
      <c r="BE73">
        <f t="shared" si="23"/>
        <v>20.009567862356562</v>
      </c>
      <c r="BF73">
        <f t="shared" si="24"/>
        <v>317.9602564429261</v>
      </c>
      <c r="BG73" s="9">
        <f t="shared" si="25"/>
        <v>68.5</v>
      </c>
      <c r="BH73" s="9">
        <f t="shared" ca="1" si="26"/>
        <v>0.83051032885602294</v>
      </c>
    </row>
    <row r="74" spans="1:60" x14ac:dyDescent="0.3">
      <c r="A74" s="16"/>
      <c r="F74" s="5"/>
      <c r="G74" s="5">
        <f t="shared" si="27"/>
        <v>69</v>
      </c>
      <c r="H74" s="5">
        <f>'Scenarios &amp; Pics'!$F$5</f>
        <v>0.25</v>
      </c>
      <c r="I74" s="5">
        <f>'Scenarios &amp; Pics'!$F$6</f>
        <v>0.25</v>
      </c>
      <c r="K74" s="9">
        <f ca="1">'Scenarios &amp; Pics'!$E$4*'Scenarios &amp; Pics'!G74+'Scenarios &amp; Pics'!$E$5*W73+'Scenarios &amp; Pics'!$E$6*'Scenarios &amp; Pics'!AG73</f>
        <v>3.0581603135678024</v>
      </c>
      <c r="L74" s="9">
        <f t="shared" ca="1" si="28"/>
        <v>-27500.884795573063</v>
      </c>
      <c r="O74" s="17">
        <f>LN(G74/'Scenarios &amp; Pics'!$H$5)</f>
        <v>-0.37106368139083207</v>
      </c>
      <c r="P74" s="18">
        <f ca="1">'Scenarios &amp; Pics'!$T$5</f>
        <v>8.2191780821917804E-2</v>
      </c>
      <c r="Q74" s="17">
        <f>'Scenarios &amp; Pics'!$F$5*'Scenarios &amp; Pics'!$F$5/2</f>
        <v>3.125E-2</v>
      </c>
      <c r="R74" s="21">
        <f ca="1">(O74+P74*('Scenarios &amp; Pics'!$J$5+$Q74))/(I75*SQRT(P74))</f>
        <v>-5.0954847266807892</v>
      </c>
      <c r="S74" s="21">
        <f t="shared" ca="1" si="7"/>
        <v>-5.1671574990659135</v>
      </c>
      <c r="T74" s="17">
        <f t="shared" ca="1" si="31"/>
        <v>1.7392503299578705E-7</v>
      </c>
      <c r="U74" s="17">
        <f t="shared" ca="1" si="31"/>
        <v>1.1884048444846593E-7</v>
      </c>
      <c r="V74" s="17">
        <f t="shared" ca="1" si="8"/>
        <v>9.1813551892197698E-7</v>
      </c>
      <c r="W74" s="17">
        <f ca="1">(G74*T74-'Scenarios &amp; Pics'!$H$5*EXP(-'Scenarios &amp; Pics'!$J$5*'Scenarios &amp; Pics'!P74)*'Scenarios &amp; Pics'!U74)*$E$5</f>
        <v>3.1157104069315974E-4</v>
      </c>
      <c r="Y74" s="6">
        <f>LN(G74/'Scenarios &amp; Pics'!$H$6)</f>
        <v>-0.26570316573300562</v>
      </c>
      <c r="Z74" s="19">
        <f ca="1">'Scenarios &amp; Pics'!$T$6</f>
        <v>0.1095890410958904</v>
      </c>
      <c r="AA74" s="6">
        <f>'Scenarios &amp; Pics'!$F$6*'Scenarios &amp; Pics'!$F$6/2</f>
        <v>3.125E-2</v>
      </c>
      <c r="AB74" s="22">
        <f ca="1">(Y74+Z74*('Scenarios &amp; Pics'!$J$6+$AA74))/(H75*SQRT(Z74))</f>
        <v>-3.1161564955808552</v>
      </c>
      <c r="AC74" s="22">
        <f t="shared" ca="1" si="1"/>
        <v>-3.1989170844410921</v>
      </c>
      <c r="AD74" s="6">
        <f t="shared" ca="1" si="32"/>
        <v>9.1612503941090504E-4</v>
      </c>
      <c r="AE74" s="6">
        <f t="shared" ca="1" si="32"/>
        <v>6.8972418212444688E-4</v>
      </c>
      <c r="AF74" s="6">
        <f t="shared" ca="1" si="9"/>
        <v>3.1068243441684674E-3</v>
      </c>
      <c r="AG74" s="6">
        <f ca="1">G75*AD74-'Scenarios &amp; Pics'!$H$6*EXP(-'Scenarios &amp; Pics'!$J$6*'Scenarios &amp; Pics'!Z74)*'Scenarios &amp; Pics'!AE74</f>
        <v>1.8670286743540584E-3</v>
      </c>
      <c r="AH74" s="9">
        <f ca="1">(AG74+'Scenarios &amp; Pics'!$H$5*EXP(-'Scenarios &amp; Pics'!$J$5*'Scenarios &amp; Pics'!$T$5)-G74)*$E$6</f>
        <v>61347.279505435778</v>
      </c>
      <c r="AJ74" s="9">
        <f t="shared" si="3"/>
        <v>69</v>
      </c>
      <c r="AK74">
        <f t="shared" ca="1" si="4"/>
        <v>3.1157104069315974E-4</v>
      </c>
      <c r="AL74" s="9">
        <f t="shared" ca="1" si="5"/>
        <v>61347.279505435778</v>
      </c>
      <c r="AM74" s="9">
        <f t="shared" ca="1" si="10"/>
        <v>61347.27981700682</v>
      </c>
      <c r="AN74" s="9">
        <f t="shared" si="11"/>
        <v>69</v>
      </c>
      <c r="AO74" s="9">
        <f t="shared" ca="1" si="12"/>
        <v>3.6324535572648944E-4</v>
      </c>
      <c r="AP74" s="9">
        <f t="shared" ca="1" si="13"/>
        <v>3.7130730193984078E-4</v>
      </c>
      <c r="AR74">
        <f t="shared" si="29"/>
        <v>0.16164383561643828</v>
      </c>
      <c r="AS74">
        <f t="shared" si="14"/>
        <v>100.64867015324279</v>
      </c>
      <c r="AT74">
        <f t="shared" si="15"/>
        <v>-6.4657534246574657E-3</v>
      </c>
      <c r="AU74">
        <f t="shared" si="16"/>
        <v>0.16164383561643828</v>
      </c>
      <c r="AV74">
        <f t="shared" si="17"/>
        <v>3.125E-2</v>
      </c>
      <c r="AW74">
        <f t="shared" si="18"/>
        <v>2.5128096483353932E-2</v>
      </c>
      <c r="AX74">
        <f t="shared" si="19"/>
        <v>-7.5384289450059233E-2</v>
      </c>
      <c r="AY74" s="17">
        <f t="shared" si="33"/>
        <v>0.51002360524925328</v>
      </c>
      <c r="AZ74" s="17">
        <f t="shared" si="33"/>
        <v>0.46995447942106994</v>
      </c>
      <c r="BA74" s="17">
        <f t="shared" si="20"/>
        <v>0.3988163499679972</v>
      </c>
      <c r="BB74">
        <f t="shared" si="21"/>
        <v>4.0069125828183374</v>
      </c>
      <c r="BC74">
        <f t="shared" si="22"/>
        <v>1020.0472104985065</v>
      </c>
      <c r="BD74">
        <f t="shared" si="30"/>
        <v>59</v>
      </c>
      <c r="BE74">
        <f t="shared" si="23"/>
        <v>19.839164410652963</v>
      </c>
      <c r="BF74">
        <f t="shared" si="24"/>
        <v>320.68786307630802</v>
      </c>
      <c r="BG74" s="9">
        <f t="shared" si="25"/>
        <v>69</v>
      </c>
      <c r="BH74" s="9">
        <f t="shared" ca="1" si="26"/>
        <v>1.0884843908518063</v>
      </c>
    </row>
    <row r="75" spans="1:60" x14ac:dyDescent="0.3">
      <c r="A75" s="16"/>
      <c r="F75" s="5"/>
      <c r="G75" s="5">
        <f t="shared" si="27"/>
        <v>69.5</v>
      </c>
      <c r="H75" s="5">
        <f>'Scenarios &amp; Pics'!$F$5</f>
        <v>0.25</v>
      </c>
      <c r="I75" s="5">
        <f>'Scenarios &amp; Pics'!$F$6</f>
        <v>0.25</v>
      </c>
      <c r="K75" s="9">
        <f ca="1">'Scenarios &amp; Pics'!$E$4*'Scenarios &amp; Pics'!G75+'Scenarios &amp; Pics'!$E$5*W74+'Scenarios &amp; Pics'!$E$6*'Scenarios &amp; Pics'!AG74</f>
        <v>4.3571994300944361</v>
      </c>
      <c r="L75" s="9">
        <f t="shared" ca="1" si="28"/>
        <v>-27499.585756456538</v>
      </c>
      <c r="O75" s="17">
        <f>LN(G75/'Scenarios &amp; Pics'!$H$5)</f>
        <v>-0.36384343341734499</v>
      </c>
      <c r="P75" s="18">
        <f ca="1">'Scenarios &amp; Pics'!$T$5</f>
        <v>8.2191780821917804E-2</v>
      </c>
      <c r="Q75" s="17">
        <f>'Scenarios &amp; Pics'!$F$5*'Scenarios &amp; Pics'!$F$5/2</f>
        <v>3.125E-2</v>
      </c>
      <c r="R75" s="21">
        <f ca="1">(O75+P75*('Scenarios &amp; Pics'!$J$5+$Q75))/(I76*SQRT(P75))</f>
        <v>-4.9947456631115719</v>
      </c>
      <c r="S75" s="21">
        <f t="shared" ca="1" si="7"/>
        <v>-5.0664184354966961</v>
      </c>
      <c r="T75" s="17">
        <f t="shared" ca="1" si="31"/>
        <v>2.9456677854152048E-7</v>
      </c>
      <c r="U75" s="17">
        <f t="shared" ca="1" si="31"/>
        <v>2.0268516292778496E-7</v>
      </c>
      <c r="V75" s="17">
        <f t="shared" ca="1" si="8"/>
        <v>1.5262746624622861E-6</v>
      </c>
      <c r="W75" s="17">
        <f ca="1">(G75*T75-'Scenarios &amp; Pics'!$H$5*EXP(-'Scenarios &amp; Pics'!$J$5*'Scenarios &amp; Pics'!P75)*'Scenarios &amp; Pics'!U75)*$E$5</f>
        <v>5.4080322952351442E-4</v>
      </c>
      <c r="Y75" s="6">
        <f>LN(G75/'Scenarios &amp; Pics'!$H$6)</f>
        <v>-0.25848291775951859</v>
      </c>
      <c r="Z75" s="19">
        <f ca="1">'Scenarios &amp; Pics'!$T$6</f>
        <v>0.1095890410958904</v>
      </c>
      <c r="AA75" s="6">
        <f>'Scenarios &amp; Pics'!$F$6*'Scenarios &amp; Pics'!$F$6/2</f>
        <v>3.125E-2</v>
      </c>
      <c r="AB75" s="22">
        <f ca="1">(Y75+Z75*('Scenarios &amp; Pics'!$J$6+$AA75))/(H76*SQRT(Z75))</f>
        <v>-3.0289139073764586</v>
      </c>
      <c r="AC75" s="22">
        <f t="shared" ca="1" si="1"/>
        <v>-3.1116744962366956</v>
      </c>
      <c r="AD75" s="6">
        <f t="shared" ca="1" si="32"/>
        <v>1.2271730711118653E-3</v>
      </c>
      <c r="AE75" s="6">
        <f t="shared" ca="1" si="32"/>
        <v>9.3014747229432982E-4</v>
      </c>
      <c r="AF75" s="6">
        <f t="shared" ca="1" si="9"/>
        <v>4.0619250708862657E-3</v>
      </c>
      <c r="AG75" s="6">
        <f ca="1">G76*AD75-'Scenarios &amp; Pics'!$H$6*EXP(-'Scenarios &amp; Pics'!$J$6*'Scenarios &amp; Pics'!Z75)*'Scenarios &amp; Pics'!AE75</f>
        <v>2.5550016348171584E-3</v>
      </c>
      <c r="AH75" s="9">
        <f ca="1">(AG75+'Scenarios &amp; Pics'!$H$5*EXP(-'Scenarios &amp; Pics'!$J$5*'Scenarios &amp; Pics'!$T$5)-G75)*$E$6</f>
        <v>60348.655451356703</v>
      </c>
      <c r="AJ75" s="9">
        <f t="shared" si="3"/>
        <v>69.5</v>
      </c>
      <c r="AK75">
        <f t="shared" ca="1" si="4"/>
        <v>5.4080322952351442E-4</v>
      </c>
      <c r="AL75" s="9">
        <f t="shared" ca="1" si="5"/>
        <v>60348.655451356703</v>
      </c>
      <c r="AM75" s="9">
        <f t="shared" ca="1" si="10"/>
        <v>60348.655992159933</v>
      </c>
      <c r="AN75" s="9">
        <f t="shared" si="11"/>
        <v>69.5</v>
      </c>
      <c r="AO75" s="9">
        <f t="shared" ca="1" si="12"/>
        <v>6.0822139082792226E-4</v>
      </c>
      <c r="AP75" s="9">
        <f t="shared" ca="1" si="13"/>
        <v>6.1280694968084235E-4</v>
      </c>
      <c r="AR75">
        <f t="shared" si="29"/>
        <v>0.16438356164383552</v>
      </c>
      <c r="AS75">
        <f t="shared" si="14"/>
        <v>100.65970074889763</v>
      </c>
      <c r="AT75">
        <f t="shared" si="15"/>
        <v>-6.5753424657535196E-3</v>
      </c>
      <c r="AU75">
        <f t="shared" si="16"/>
        <v>0.16438356164383552</v>
      </c>
      <c r="AV75">
        <f t="shared" si="17"/>
        <v>3.125E-2</v>
      </c>
      <c r="AW75">
        <f t="shared" si="18"/>
        <v>2.5340151689979742E-2</v>
      </c>
      <c r="AX75">
        <f t="shared" si="19"/>
        <v>-7.6020455069943121E-2</v>
      </c>
      <c r="AY75" s="17">
        <f t="shared" si="33"/>
        <v>0.51010817610679771</v>
      </c>
      <c r="AZ75" s="17">
        <f t="shared" si="33"/>
        <v>0.46970141224703427</v>
      </c>
      <c r="BA75" s="17">
        <f t="shared" si="20"/>
        <v>0.3988142158964918</v>
      </c>
      <c r="BB75">
        <f t="shared" si="21"/>
        <v>4.0406763859763402</v>
      </c>
      <c r="BC75">
        <f t="shared" si="22"/>
        <v>1020.2163522135954</v>
      </c>
      <c r="BD75">
        <f t="shared" si="30"/>
        <v>60</v>
      </c>
      <c r="BE75">
        <f t="shared" si="23"/>
        <v>19.67303810843897</v>
      </c>
      <c r="BF75">
        <f t="shared" si="24"/>
        <v>323.39240726201024</v>
      </c>
      <c r="BG75" s="9">
        <f t="shared" si="25"/>
        <v>69.5</v>
      </c>
      <c r="BH75" s="9">
        <f t="shared" ca="1" si="26"/>
        <v>1.4129992061673828</v>
      </c>
    </row>
    <row r="76" spans="1:60" x14ac:dyDescent="0.3">
      <c r="A76" s="16"/>
      <c r="F76" s="5"/>
      <c r="G76" s="5">
        <f t="shared" si="27"/>
        <v>70</v>
      </c>
      <c r="H76" s="5">
        <f>'Scenarios &amp; Pics'!$F$5</f>
        <v>0.25</v>
      </c>
      <c r="I76" s="5">
        <f>'Scenarios &amp; Pics'!$F$6</f>
        <v>0.25</v>
      </c>
      <c r="K76" s="9">
        <f ca="1">'Scenarios &amp; Pics'!$E$4*'Scenarios &amp; Pics'!G76+'Scenarios &amp; Pics'!$E$5*W75+'Scenarios &amp; Pics'!$E$6*'Scenarios &amp; Pics'!AG75</f>
        <v>6.1916097286813452</v>
      </c>
      <c r="L76" s="9">
        <f t="shared" ca="1" si="28"/>
        <v>-27497.751346157951</v>
      </c>
      <c r="O76" s="17">
        <f>LN(G76/'Scenarios &amp; Pics'!$H$5)</f>
        <v>-0.35667494393873245</v>
      </c>
      <c r="P76" s="18">
        <f ca="1">'Scenarios &amp; Pics'!$T$5</f>
        <v>8.2191780821917804E-2</v>
      </c>
      <c r="Q76" s="17">
        <f>'Scenarios &amp; Pics'!$F$5*'Scenarios &amp; Pics'!$F$5/2</f>
        <v>3.125E-2</v>
      </c>
      <c r="R76" s="21">
        <f ca="1">(O76+P76*('Scenarios &amp; Pics'!$J$5+$Q76))/(I77*SQRT(P76))</f>
        <v>-4.8947287495743979</v>
      </c>
      <c r="S76" s="21">
        <f t="shared" ca="1" si="7"/>
        <v>-4.9664015219595221</v>
      </c>
      <c r="T76" s="17">
        <f t="shared" ca="1" si="31"/>
        <v>4.922070619882287E-7</v>
      </c>
      <c r="U76" s="17">
        <f t="shared" ca="1" si="31"/>
        <v>3.4103331731828925E-7</v>
      </c>
      <c r="V76" s="17">
        <f t="shared" ca="1" si="8"/>
        <v>2.5027428208395656E-6</v>
      </c>
      <c r="W76" s="17">
        <f ca="1">(G76*T76-'Scenarios &amp; Pics'!$H$5*EXP(-'Scenarios &amp; Pics'!$J$5*'Scenarios &amp; Pics'!P76)*'Scenarios &amp; Pics'!U76)*$E$5</f>
        <v>9.2619808820173653E-4</v>
      </c>
      <c r="Y76" s="6">
        <f>LN(G76/'Scenarios &amp; Pics'!$H$6)</f>
        <v>-0.25131442828090605</v>
      </c>
      <c r="Z76" s="19">
        <f ca="1">'Scenarios &amp; Pics'!$T$6</f>
        <v>0.1095890410958904</v>
      </c>
      <c r="AA76" s="6">
        <f>'Scenarios &amp; Pics'!$F$6*'Scenarios &amp; Pics'!$F$6/2</f>
        <v>3.125E-2</v>
      </c>
      <c r="AB76" s="22">
        <f ca="1">(Y76+Z76*('Scenarios &amp; Pics'!$J$6+$AA76))/(H77*SQRT(Z76))</f>
        <v>-2.9422967194451539</v>
      </c>
      <c r="AC76" s="22">
        <f t="shared" ca="1" si="1"/>
        <v>-3.0250573083053909</v>
      </c>
      <c r="AD76" s="6">
        <f t="shared" ca="1" si="32"/>
        <v>1.628938005126051E-3</v>
      </c>
      <c r="AE76" s="6">
        <f t="shared" ca="1" si="32"/>
        <v>1.2429301007943611E-3</v>
      </c>
      <c r="AF76" s="6">
        <f t="shared" ca="1" si="9"/>
        <v>5.2606876658057352E-3</v>
      </c>
      <c r="AG76" s="6">
        <f ca="1">G77*AD76-'Scenarios &amp; Pics'!$H$6*EXP(-'Scenarios &amp; Pics'!$J$6*'Scenarios &amp; Pics'!Z76)*'Scenarios &amp; Pics'!AE76</f>
        <v>3.4657085581767111E-3</v>
      </c>
      <c r="AH76" s="9">
        <f ca="1">(AG76+'Scenarios &amp; Pics'!$H$5*EXP(-'Scenarios &amp; Pics'!$J$5*'Scenarios &amp; Pics'!$T$5)-G76)*$E$6</f>
        <v>59350.476865203433</v>
      </c>
      <c r="AJ76" s="9">
        <f t="shared" si="3"/>
        <v>70</v>
      </c>
      <c r="AK76">
        <f t="shared" ca="1" si="4"/>
        <v>9.2619808820173653E-4</v>
      </c>
      <c r="AL76" s="9">
        <f t="shared" ca="1" si="5"/>
        <v>59350.476865203433</v>
      </c>
      <c r="AM76" s="9">
        <f t="shared" ca="1" si="10"/>
        <v>59350.477791401521</v>
      </c>
      <c r="AN76" s="9">
        <f t="shared" si="11"/>
        <v>70</v>
      </c>
      <c r="AO76" s="9">
        <f t="shared" ca="1" si="12"/>
        <v>1.004519692604616E-3</v>
      </c>
      <c r="AP76" s="9">
        <f t="shared" ca="1" si="13"/>
        <v>9.9768622530798604E-4</v>
      </c>
      <c r="AR76">
        <f t="shared" si="29"/>
        <v>0.16712328767123277</v>
      </c>
      <c r="AS76">
        <f t="shared" si="14"/>
        <v>100.67073255345109</v>
      </c>
      <c r="AT76">
        <f t="shared" si="15"/>
        <v>-6.6849315068492569E-3</v>
      </c>
      <c r="AU76">
        <f t="shared" si="16"/>
        <v>0.16712328767123277</v>
      </c>
      <c r="AV76">
        <f t="shared" si="17"/>
        <v>3.125E-2</v>
      </c>
      <c r="AW76">
        <f t="shared" si="18"/>
        <v>2.5550447011075554E-2</v>
      </c>
      <c r="AX76">
        <f t="shared" si="19"/>
        <v>-7.6651341033224574E-2</v>
      </c>
      <c r="AY76" s="17">
        <f t="shared" si="33"/>
        <v>0.51019204464630463</v>
      </c>
      <c r="AZ76" s="17">
        <f t="shared" si="33"/>
        <v>0.46945045741069213</v>
      </c>
      <c r="BA76" s="17">
        <f t="shared" si="20"/>
        <v>0.39881208183640582</v>
      </c>
      <c r="BB76">
        <f t="shared" si="21"/>
        <v>4.0741587235612471</v>
      </c>
      <c r="BC76">
        <f t="shared" si="22"/>
        <v>1020.3840892926092</v>
      </c>
      <c r="BD76">
        <f t="shared" si="30"/>
        <v>61</v>
      </c>
      <c r="BE76">
        <f t="shared" si="23"/>
        <v>19.511012941551364</v>
      </c>
      <c r="BF76">
        <f t="shared" si="24"/>
        <v>326.07446285880337</v>
      </c>
      <c r="BG76" s="9">
        <f t="shared" si="25"/>
        <v>70</v>
      </c>
      <c r="BH76" s="9">
        <f t="shared" ca="1" si="26"/>
        <v>1.8171442839010972</v>
      </c>
    </row>
    <row r="77" spans="1:60" x14ac:dyDescent="0.3">
      <c r="A77" s="16"/>
      <c r="F77" s="5"/>
      <c r="G77" s="5">
        <f t="shared" si="27"/>
        <v>70.5</v>
      </c>
      <c r="H77" s="5">
        <f>'Scenarios &amp; Pics'!$F$5</f>
        <v>0.25</v>
      </c>
      <c r="I77" s="5">
        <f>'Scenarios &amp; Pics'!$F$6</f>
        <v>0.25</v>
      </c>
      <c r="K77" s="9">
        <f ca="1">'Scenarios &amp; Pics'!$E$4*'Scenarios &amp; Pics'!G77+'Scenarios &amp; Pics'!$E$5*W76+'Scenarios &amp; Pics'!$E$6*'Scenarios &amp; Pics'!AG76</f>
        <v>8.7838132927568964</v>
      </c>
      <c r="L77" s="9">
        <f t="shared" ca="1" si="28"/>
        <v>-27495.159142593875</v>
      </c>
      <c r="O77" s="17">
        <f>LN(G77/'Scenarios &amp; Pics'!$H$5)</f>
        <v>-0.34955747616986843</v>
      </c>
      <c r="P77" s="18">
        <f ca="1">'Scenarios &amp; Pics'!$T$5</f>
        <v>8.2191780821917804E-2</v>
      </c>
      <c r="Q77" s="17">
        <f>'Scenarios &amp; Pics'!$F$5*'Scenarios &amp; Pics'!$F$5/2</f>
        <v>3.125E-2</v>
      </c>
      <c r="R77" s="21">
        <f ca="1">(O77+P77*('Scenarios &amp; Pics'!$J$5+$Q77))/(I78*SQRT(P77))</f>
        <v>-4.7954237062223815</v>
      </c>
      <c r="S77" s="21">
        <f t="shared" ca="1" si="7"/>
        <v>-4.8670964786075057</v>
      </c>
      <c r="T77" s="17">
        <f t="shared" ca="1" si="31"/>
        <v>8.116567243944313E-7</v>
      </c>
      <c r="U77" s="17">
        <f t="shared" ca="1" si="31"/>
        <v>5.6624875489941633E-7</v>
      </c>
      <c r="V77" s="17">
        <f t="shared" ca="1" si="8"/>
        <v>4.04923414671288E-6</v>
      </c>
      <c r="W77" s="17">
        <f ca="1">(G77*T77-'Scenarios &amp; Pics'!$H$5*EXP(-'Scenarios &amp; Pics'!$J$5*'Scenarios &amp; Pics'!P77)*'Scenarios &amp; Pics'!U77)*$E$5</f>
        <v>1.5655637324002952E-3</v>
      </c>
      <c r="Y77" s="6">
        <f>LN(G77/'Scenarios &amp; Pics'!$H$6)</f>
        <v>-0.24419696051204209</v>
      </c>
      <c r="Z77" s="19">
        <f ca="1">'Scenarios &amp; Pics'!$T$6</f>
        <v>0.1095890410958904</v>
      </c>
      <c r="AA77" s="6">
        <f>'Scenarios &amp; Pics'!$F$6*'Scenarios &amp; Pics'!$F$6/2</f>
        <v>3.125E-2</v>
      </c>
      <c r="AB77" s="22">
        <f ca="1">(Y77+Z77*('Scenarios &amp; Pics'!$J$6+$AA77))/(H78*SQRT(Z77))</f>
        <v>-2.856296029178393</v>
      </c>
      <c r="AC77" s="22">
        <f t="shared" ca="1" si="1"/>
        <v>-2.9390566180386299</v>
      </c>
      <c r="AD77" s="6">
        <f t="shared" ca="1" si="32"/>
        <v>2.1430765074950558E-3</v>
      </c>
      <c r="AE77" s="6">
        <f t="shared" ca="1" si="32"/>
        <v>1.6460646440578672E-3</v>
      </c>
      <c r="AF77" s="6">
        <f t="shared" ca="1" si="9"/>
        <v>6.7504099922154354E-3</v>
      </c>
      <c r="AG77" s="6">
        <f ca="1">G78*AD77-'Scenarios &amp; Pics'!$H$6*EXP(-'Scenarios &amp; Pics'!$J$6*'Scenarios &amp; Pics'!Z77)*'Scenarios &amp; Pics'!AE77</f>
        <v>4.6605991134512359E-3</v>
      </c>
      <c r="AH77" s="9">
        <f ca="1">(AG77+'Scenarios &amp; Pics'!$H$5*EXP(-'Scenarios &amp; Pics'!$J$5*'Scenarios &amp; Pics'!$T$5)-G77)*$E$6</f>
        <v>58352.866646313967</v>
      </c>
      <c r="AJ77" s="9">
        <f t="shared" si="3"/>
        <v>70.5</v>
      </c>
      <c r="AK77">
        <f t="shared" ca="1" si="4"/>
        <v>1.5655637324002952E-3</v>
      </c>
      <c r="AL77" s="9">
        <f t="shared" ca="1" si="5"/>
        <v>58352.866646313967</v>
      </c>
      <c r="AM77" s="9">
        <f t="shared" ca="1" si="10"/>
        <v>58352.8682118777</v>
      </c>
      <c r="AN77" s="9">
        <f t="shared" si="11"/>
        <v>70.5</v>
      </c>
      <c r="AO77" s="9">
        <f t="shared" ca="1" si="12"/>
        <v>1.6368398825492428E-3</v>
      </c>
      <c r="AP77" s="9">
        <f t="shared" ca="1" si="13"/>
        <v>1.6027270449319412E-3</v>
      </c>
      <c r="AR77">
        <f t="shared" si="29"/>
        <v>0.16986301369863002</v>
      </c>
      <c r="AS77">
        <f t="shared" si="14"/>
        <v>100.6817655670357</v>
      </c>
      <c r="AT77">
        <f t="shared" si="15"/>
        <v>-6.7945205479451936E-3</v>
      </c>
      <c r="AU77">
        <f t="shared" si="16"/>
        <v>0.16986301369863002</v>
      </c>
      <c r="AV77">
        <f t="shared" si="17"/>
        <v>3.125E-2</v>
      </c>
      <c r="AW77">
        <f t="shared" si="18"/>
        <v>2.5759025549509384E-2</v>
      </c>
      <c r="AX77">
        <f t="shared" si="19"/>
        <v>-7.7277076648527857E-2</v>
      </c>
      <c r="AY77" s="17">
        <f t="shared" si="33"/>
        <v>0.51027522806518688</v>
      </c>
      <c r="AZ77" s="17">
        <f t="shared" si="33"/>
        <v>0.46920156327505519</v>
      </c>
      <c r="BA77" s="17">
        <f t="shared" si="20"/>
        <v>0.39880994778773926</v>
      </c>
      <c r="BB77">
        <f t="shared" si="21"/>
        <v>4.107366479013173</v>
      </c>
      <c r="BC77">
        <f t="shared" si="22"/>
        <v>1020.5504561303737</v>
      </c>
      <c r="BD77">
        <f t="shared" si="30"/>
        <v>62</v>
      </c>
      <c r="BE77">
        <f t="shared" si="23"/>
        <v>19.352922872665513</v>
      </c>
      <c r="BF77">
        <f t="shared" si="24"/>
        <v>328.7345803028112</v>
      </c>
      <c r="BG77" s="9">
        <f t="shared" si="25"/>
        <v>70.5</v>
      </c>
      <c r="BH77" s="9">
        <f t="shared" ca="1" si="26"/>
        <v>2.3155180256704999</v>
      </c>
    </row>
    <row r="78" spans="1:60" x14ac:dyDescent="0.3">
      <c r="A78" s="16"/>
      <c r="F78" s="5"/>
      <c r="G78" s="5">
        <f t="shared" si="27"/>
        <v>71</v>
      </c>
      <c r="H78" s="5">
        <f>'Scenarios &amp; Pics'!$F$5</f>
        <v>0.25</v>
      </c>
      <c r="I78" s="5">
        <f>'Scenarios &amp; Pics'!$F$6</f>
        <v>0.25</v>
      </c>
      <c r="K78" s="9">
        <f ca="1">'Scenarios &amp; Pics'!$E$4*'Scenarios &amp; Pics'!G78+'Scenarios &amp; Pics'!$E$5*W77+'Scenarios &amp; Pics'!$E$6*'Scenarios &amp; Pics'!AG77</f>
        <v>12.452325691703061</v>
      </c>
      <c r="L78" s="9">
        <f t="shared" ca="1" si="28"/>
        <v>-27491.49063019493</v>
      </c>
      <c r="O78" s="17">
        <f>LN(G78/'Scenarios &amp; Pics'!$H$5)</f>
        <v>-0.34249030894677601</v>
      </c>
      <c r="P78" s="18">
        <f ca="1">'Scenarios &amp; Pics'!$T$5</f>
        <v>8.2191780821917804E-2</v>
      </c>
      <c r="Q78" s="17">
        <f>'Scenarios &amp; Pics'!$F$5*'Scenarios &amp; Pics'!$F$5/2</f>
        <v>3.125E-2</v>
      </c>
      <c r="R78" s="21">
        <f ca="1">(O78+P78*('Scenarios &amp; Pics'!$J$5+$Q78))/(I79*SQRT(P78))</f>
        <v>-4.6968204711595893</v>
      </c>
      <c r="S78" s="21">
        <f t="shared" ca="1" si="7"/>
        <v>-4.7684932435447136</v>
      </c>
      <c r="T78" s="17">
        <f t="shared" ca="1" si="31"/>
        <v>1.3212125474692713E-6</v>
      </c>
      <c r="U78" s="17">
        <f t="shared" ca="1" si="31"/>
        <v>9.2804448376253278E-7</v>
      </c>
      <c r="V78" s="17">
        <f t="shared" ca="1" si="8"/>
        <v>6.4656965985030964E-6</v>
      </c>
      <c r="W78" s="17">
        <f ca="1">(G78*T78-'Scenarios &amp; Pics'!$H$5*EXP(-'Scenarios &amp; Pics'!$J$5*'Scenarios &amp; Pics'!P78)*'Scenarios &amp; Pics'!U78)*$E$5</f>
        <v>2.6125040138735593E-3</v>
      </c>
      <c r="Y78" s="6">
        <f>LN(G78/'Scenarios &amp; Pics'!$H$6)</f>
        <v>-0.23712979328894968</v>
      </c>
      <c r="Z78" s="19">
        <f ca="1">'Scenarios &amp; Pics'!$T$6</f>
        <v>0.1095890410958904</v>
      </c>
      <c r="AA78" s="6">
        <f>'Scenarios &amp; Pics'!$F$6*'Scenarios &amp; Pics'!$F$6/2</f>
        <v>3.125E-2</v>
      </c>
      <c r="AB78" s="22">
        <f ca="1">(Y78+Z78*('Scenarios &amp; Pics'!$J$6+$AA78))/(H79*SQRT(Z78))</f>
        <v>-2.7709031227186864</v>
      </c>
      <c r="AC78" s="22">
        <f t="shared" ca="1" si="1"/>
        <v>-2.8536637115789234</v>
      </c>
      <c r="AD78" s="6">
        <f t="shared" ca="1" si="32"/>
        <v>2.7950527943754323E-3</v>
      </c>
      <c r="AE78" s="6">
        <f t="shared" ca="1" si="32"/>
        <v>2.160912678152637E-3</v>
      </c>
      <c r="AF78" s="6">
        <f t="shared" ca="1" si="9"/>
        <v>8.5836968416758055E-3</v>
      </c>
      <c r="AG78" s="6">
        <f ca="1">G79*AD78-'Scenarios &amp; Pics'!$H$6*EXP(-'Scenarios &amp; Pics'!$J$6*'Scenarios &amp; Pics'!Z78)*'Scenarios &amp; Pics'!AE78</f>
        <v>6.2147923985116094E-3</v>
      </c>
      <c r="AH78" s="9">
        <f ca="1">(AG78+'Scenarios &amp; Pics'!$H$5*EXP(-'Scenarios &amp; Pics'!$J$5*'Scenarios &amp; Pics'!$T$5)-G78)*$E$6</f>
        <v>57355.975032884089</v>
      </c>
      <c r="AJ78" s="9">
        <f t="shared" si="3"/>
        <v>71</v>
      </c>
      <c r="AK78">
        <f t="shared" ca="1" si="4"/>
        <v>2.6125040138735593E-3</v>
      </c>
      <c r="AL78" s="9">
        <f t="shared" ca="1" si="5"/>
        <v>57355.975032884089</v>
      </c>
      <c r="AM78" s="9">
        <f t="shared" ca="1" si="10"/>
        <v>57355.977645388106</v>
      </c>
      <c r="AN78" s="9">
        <f t="shared" si="11"/>
        <v>71</v>
      </c>
      <c r="AO78" s="9">
        <f t="shared" ca="1" si="12"/>
        <v>2.6321937954976648E-3</v>
      </c>
      <c r="AP78" s="9">
        <f t="shared" ca="1" si="13"/>
        <v>2.5411644127663765E-3</v>
      </c>
      <c r="AR78">
        <f t="shared" si="29"/>
        <v>0.17260273972602727</v>
      </c>
      <c r="AS78">
        <f t="shared" si="14"/>
        <v>100.69279978978393</v>
      </c>
      <c r="AT78">
        <f t="shared" si="15"/>
        <v>-6.9041095890410966E-3</v>
      </c>
      <c r="AU78">
        <f t="shared" si="16"/>
        <v>0.17260273972602727</v>
      </c>
      <c r="AV78">
        <f t="shared" si="17"/>
        <v>3.125E-2</v>
      </c>
      <c r="AW78">
        <f t="shared" si="18"/>
        <v>2.5965928676917983E-2</v>
      </c>
      <c r="AX78">
        <f t="shared" si="19"/>
        <v>-7.7897786030754132E-2</v>
      </c>
      <c r="AY78" s="17">
        <f t="shared" si="33"/>
        <v>0.51035774287015045</v>
      </c>
      <c r="AZ78" s="17">
        <f t="shared" si="33"/>
        <v>0.46895468027634973</v>
      </c>
      <c r="BA78" s="17">
        <f t="shared" si="20"/>
        <v>0.39880781375049201</v>
      </c>
      <c r="BB78">
        <f t="shared" si="21"/>
        <v>4.1403062593800684</v>
      </c>
      <c r="BC78">
        <f t="shared" si="22"/>
        <v>1020.7154857403009</v>
      </c>
      <c r="BD78">
        <f t="shared" si="30"/>
        <v>63</v>
      </c>
      <c r="BE78">
        <f t="shared" si="23"/>
        <v>19.19861112578873</v>
      </c>
      <c r="BF78">
        <f t="shared" si="24"/>
        <v>331.37328792457231</v>
      </c>
      <c r="BG78" s="9">
        <f t="shared" si="25"/>
        <v>71</v>
      </c>
      <c r="BH78" s="9">
        <f t="shared" ca="1" si="26"/>
        <v>2.9241525323386055</v>
      </c>
    </row>
    <row r="79" spans="1:60" x14ac:dyDescent="0.3">
      <c r="A79" s="16"/>
      <c r="F79" s="5"/>
      <c r="G79" s="5">
        <f t="shared" si="27"/>
        <v>71.5</v>
      </c>
      <c r="H79" s="5">
        <f>'Scenarios &amp; Pics'!$F$5</f>
        <v>0.25</v>
      </c>
      <c r="I79" s="5">
        <f>'Scenarios &amp; Pics'!$F$6</f>
        <v>0.25</v>
      </c>
      <c r="K79" s="9">
        <f ca="1">'Scenarios &amp; Pics'!$E$4*'Scenarios &amp; Pics'!G79+'Scenarios &amp; Pics'!$E$5*W78+'Scenarios &amp; Pics'!$E$6*'Scenarios &amp; Pics'!AG78</f>
        <v>17.654592824770337</v>
      </c>
      <c r="L79" s="9">
        <f t="shared" ca="1" si="28"/>
        <v>-27486.288363061863</v>
      </c>
      <c r="O79" s="17">
        <f>LN(G79/'Scenarios &amp; Pics'!$H$5)</f>
        <v>-0.33547273628812946</v>
      </c>
      <c r="P79" s="18">
        <f ca="1">'Scenarios &amp; Pics'!$T$5</f>
        <v>8.2191780821917804E-2</v>
      </c>
      <c r="Q79" s="17">
        <f>'Scenarios &amp; Pics'!$F$5*'Scenarios &amp; Pics'!$F$5/2</f>
        <v>3.125E-2</v>
      </c>
      <c r="R79" s="21">
        <f ca="1">(O79+P79*('Scenarios &amp; Pics'!$J$5+$Q79))/(I80*SQRT(P79))</f>
        <v>-4.5989091943229896</v>
      </c>
      <c r="S79" s="21">
        <f t="shared" ca="1" si="7"/>
        <v>-4.6705819667081139</v>
      </c>
      <c r="T79" s="17">
        <f t="shared" ca="1" si="31"/>
        <v>2.123544197956762E-6</v>
      </c>
      <c r="U79" s="17">
        <f t="shared" ca="1" si="31"/>
        <v>1.5017380292253802E-6</v>
      </c>
      <c r="V79" s="17">
        <f t="shared" ca="1" si="8"/>
        <v>1.0191857691274992E-5</v>
      </c>
      <c r="W79" s="17">
        <f ca="1">(G79*T79-'Scenarios &amp; Pics'!$H$5*EXP(-'Scenarios &amp; Pics'!$J$5*'Scenarios &amp; Pics'!P79)*'Scenarios &amp; Pics'!U79)*$E$5</f>
        <v>4.305037227806687E-3</v>
      </c>
      <c r="Y79" s="6">
        <f>LN(G79/'Scenarios &amp; Pics'!$H$6)</f>
        <v>-0.23011222063030315</v>
      </c>
      <c r="Z79" s="19">
        <f ca="1">'Scenarios &amp; Pics'!$T$6</f>
        <v>0.1095890410958904</v>
      </c>
      <c r="AA79" s="6">
        <f>'Scenarios &amp; Pics'!$F$6*'Scenarios &amp; Pics'!$F$6/2</f>
        <v>3.125E-2</v>
      </c>
      <c r="AB79" s="22">
        <f ca="1">(Y79+Z79*('Scenarios &amp; Pics'!$J$6+$AA79))/(H80*SQRT(Z79))</f>
        <v>-2.6861094696612202</v>
      </c>
      <c r="AC79" s="22">
        <f t="shared" ca="1" si="1"/>
        <v>-2.7688700585214572</v>
      </c>
      <c r="AD79" s="6">
        <f t="shared" ca="1" si="32"/>
        <v>3.6144700080573662E-3</v>
      </c>
      <c r="AE79" s="6">
        <f t="shared" ca="1" si="32"/>
        <v>2.8125532364878789E-3</v>
      </c>
      <c r="AF79" s="6">
        <f t="shared" ca="1" si="9"/>
        <v>1.081814378111535E-2</v>
      </c>
      <c r="AG79" s="6">
        <f ca="1">G80*AD79-'Scenarios &amp; Pics'!$H$6*EXP(-'Scenarios &amp; Pics'!$J$6*'Scenarios &amp; Pics'!Z79)*'Scenarios &amp; Pics'!AE79</f>
        <v>8.2192308679398529E-3</v>
      </c>
      <c r="AH79" s="9">
        <f ca="1">(AG79+'Scenarios &amp; Pics'!$H$5*EXP(-'Scenarios &amp; Pics'!$J$5*'Scenarios &amp; Pics'!$T$5)-G79)*$E$6</f>
        <v>56359.983909822942</v>
      </c>
      <c r="AJ79" s="9">
        <f t="shared" si="3"/>
        <v>71.5</v>
      </c>
      <c r="AK79">
        <f t="shared" ca="1" si="4"/>
        <v>4.305037227806687E-3</v>
      </c>
      <c r="AL79" s="9">
        <f t="shared" ca="1" si="5"/>
        <v>56359.983909822942</v>
      </c>
      <c r="AM79" s="9">
        <f t="shared" ca="1" si="10"/>
        <v>56359.988214860168</v>
      </c>
      <c r="AN79" s="9">
        <f t="shared" si="11"/>
        <v>71.5</v>
      </c>
      <c r="AO79" s="9">
        <f t="shared" ca="1" si="12"/>
        <v>4.1783381439132634E-3</v>
      </c>
      <c r="AP79" s="9">
        <f t="shared" ca="1" si="13"/>
        <v>3.9776182633956764E-3</v>
      </c>
      <c r="AR79">
        <f t="shared" si="29"/>
        <v>0.17534246575342452</v>
      </c>
      <c r="AS79">
        <f t="shared" si="14"/>
        <v>100.70383522182831</v>
      </c>
      <c r="AT79">
        <f t="shared" si="15"/>
        <v>-7.0136986301369882E-3</v>
      </c>
      <c r="AU79">
        <f t="shared" si="16"/>
        <v>0.17534246575342452</v>
      </c>
      <c r="AV79">
        <f t="shared" si="17"/>
        <v>3.125E-2</v>
      </c>
      <c r="AW79">
        <f t="shared" si="18"/>
        <v>2.6171196129510604E-2</v>
      </c>
      <c r="AX79">
        <f t="shared" si="19"/>
        <v>-7.8513588388532091E-2</v>
      </c>
      <c r="AY79" s="17">
        <f t="shared" si="33"/>
        <v>0.5104396049154174</v>
      </c>
      <c r="AZ79" s="17">
        <f t="shared" si="33"/>
        <v>0.46870976080929172</v>
      </c>
      <c r="BA79" s="17">
        <f t="shared" si="20"/>
        <v>0.39880567972466402</v>
      </c>
      <c r="BB79">
        <f t="shared" si="21"/>
        <v>4.172984410612564</v>
      </c>
      <c r="BC79">
        <f t="shared" si="22"/>
        <v>1020.8792098308348</v>
      </c>
      <c r="BD79">
        <f t="shared" si="30"/>
        <v>64</v>
      </c>
      <c r="BE79">
        <f t="shared" si="23"/>
        <v>19.04792953248754</v>
      </c>
      <c r="BF79">
        <f t="shared" si="24"/>
        <v>333.99109317238401</v>
      </c>
      <c r="BG79" s="9">
        <f t="shared" si="25"/>
        <v>71.5</v>
      </c>
      <c r="BH79" s="9">
        <f t="shared" ca="1" si="26"/>
        <v>3.6603728254290737</v>
      </c>
    </row>
    <row r="80" spans="1:60" x14ac:dyDescent="0.3">
      <c r="A80" s="16"/>
      <c r="F80" s="5"/>
      <c r="G80" s="5">
        <f t="shared" si="27"/>
        <v>72</v>
      </c>
      <c r="H80" s="5">
        <f>'Scenarios &amp; Pics'!$F$5</f>
        <v>0.25</v>
      </c>
      <c r="I80" s="5">
        <f>'Scenarios &amp; Pics'!$F$6</f>
        <v>0.25</v>
      </c>
      <c r="K80" s="9">
        <f ca="1">'Scenarios &amp; Pics'!$E$4*'Scenarios &amp; Pics'!G80+'Scenarios &amp; Pics'!$E$5*W79+'Scenarios &amp; Pics'!$E$6*'Scenarios &amp; Pics'!AG79</f>
        <v>25.048536191493078</v>
      </c>
      <c r="L80" s="9">
        <f t="shared" ca="1" si="28"/>
        <v>-27478.894419695138</v>
      </c>
      <c r="O80" s="17">
        <f>LN(G80/'Scenarios &amp; Pics'!$H$5)</f>
        <v>-0.3285040669720361</v>
      </c>
      <c r="P80" s="18">
        <f ca="1">'Scenarios &amp; Pics'!$T$5</f>
        <v>8.2191780821917804E-2</v>
      </c>
      <c r="Q80" s="17">
        <f>'Scenarios &amp; Pics'!$F$5*'Scenarios &amp; Pics'!$F$5/2</f>
        <v>3.125E-2</v>
      </c>
      <c r="R80" s="21">
        <f ca="1">(O80+P80*('Scenarios &amp; Pics'!$J$5+$Q80))/(I81*SQRT(P80))</f>
        <v>-4.5016802315775815</v>
      </c>
      <c r="S80" s="21">
        <f t="shared" ca="1" si="7"/>
        <v>-4.5733530039627057</v>
      </c>
      <c r="T80" s="17">
        <f t="shared" ca="1" si="31"/>
        <v>3.370918026483487E-6</v>
      </c>
      <c r="U80" s="17">
        <f t="shared" ca="1" si="31"/>
        <v>2.3999022851392491E-6</v>
      </c>
      <c r="V80" s="17">
        <f t="shared" ca="1" si="8"/>
        <v>1.5863320715746116E-5</v>
      </c>
      <c r="W80" s="17">
        <f ca="1">(G80*T80-'Scenarios &amp; Pics'!$H$5*EXP(-'Scenarios &amp; Pics'!$J$5*'Scenarios &amp; Pics'!P80)*'Scenarios &amp; Pics'!U80)*$E$5</f>
        <v>7.0071655649981898E-3</v>
      </c>
      <c r="Y80" s="6">
        <f>LN(G80/'Scenarios &amp; Pics'!$H$6)</f>
        <v>-0.22314355131420971</v>
      </c>
      <c r="Z80" s="19">
        <f ca="1">'Scenarios &amp; Pics'!$T$6</f>
        <v>0.1095890410958904</v>
      </c>
      <c r="AA80" s="6">
        <f>'Scenarios &amp; Pics'!$F$6*'Scenarios &amp; Pics'!$F$6/2</f>
        <v>3.125E-2</v>
      </c>
      <c r="AB80" s="22">
        <f ca="1">(Y80+Z80*('Scenarios &amp; Pics'!$J$6+$AA80))/(H81*SQRT(Z80))</f>
        <v>-2.6019067179400857</v>
      </c>
      <c r="AC80" s="22">
        <f t="shared" ref="AC80:AC143" ca="1" si="34">AB80-H81*SQRT(Z80)</f>
        <v>-2.6846673068003226</v>
      </c>
      <c r="AD80" s="6">
        <f t="shared" ca="1" si="32"/>
        <v>4.6353532387277433E-3</v>
      </c>
      <c r="AE80" s="6">
        <f t="shared" ca="1" si="32"/>
        <v>3.6301017855279501E-3</v>
      </c>
      <c r="AF80" s="6">
        <f t="shared" ca="1" si="9"/>
        <v>1.3515774183242716E-2</v>
      </c>
      <c r="AG80" s="6">
        <f ca="1">G81*AD80-'Scenarios &amp; Pics'!$H$6*EXP(-'Scenarios &amp; Pics'!$J$6*'Scenarios &amp; Pics'!Z80)*'Scenarios &amp; Pics'!AE80</f>
        <v>1.0782964479006674E-2</v>
      </c>
      <c r="AH80" s="9">
        <f ca="1">(AG80+'Scenarios &amp; Pics'!$H$5*EXP(-'Scenarios &amp; Pics'!$J$5*'Scenarios &amp; Pics'!$T$5)-G80)*$E$6</f>
        <v>55365.111377045083</v>
      </c>
      <c r="AJ80" s="9">
        <f t="shared" ref="AJ80:AJ143" si="35">G80</f>
        <v>72</v>
      </c>
      <c r="AK80">
        <f t="shared" ref="AK80:AK143" ca="1" si="36">W80</f>
        <v>7.0071655649981898E-3</v>
      </c>
      <c r="AL80" s="9">
        <f t="shared" ref="AL80:AL143" ca="1" si="37">AH80</f>
        <v>55365.111377045083</v>
      </c>
      <c r="AM80" s="9">
        <f t="shared" ca="1" si="10"/>
        <v>55365.118384210647</v>
      </c>
      <c r="AN80" s="9">
        <f t="shared" si="11"/>
        <v>72</v>
      </c>
      <c r="AO80" s="9">
        <f t="shared" ca="1" si="12"/>
        <v>6.5489366876077511E-3</v>
      </c>
      <c r="AP80" s="9">
        <f t="shared" ca="1" si="13"/>
        <v>6.1480501311132448E-3</v>
      </c>
      <c r="AR80">
        <f t="shared" si="29"/>
        <v>0.17808219178082177</v>
      </c>
      <c r="AS80">
        <f t="shared" si="14"/>
        <v>100.7148718633014</v>
      </c>
      <c r="AT80">
        <f t="shared" si="15"/>
        <v>-7.1232876712329241E-3</v>
      </c>
      <c r="AU80">
        <f t="shared" si="16"/>
        <v>0.17808219178082177</v>
      </c>
      <c r="AV80">
        <f t="shared" si="17"/>
        <v>3.125E-2</v>
      </c>
      <c r="AW80">
        <f t="shared" si="18"/>
        <v>2.6374866097173062E-2</v>
      </c>
      <c r="AX80">
        <f t="shared" si="19"/>
        <v>-7.9124598291521159E-2</v>
      </c>
      <c r="AY80" s="17">
        <f t="shared" si="33"/>
        <v>0.5105208294382737</v>
      </c>
      <c r="AZ80" s="17">
        <f t="shared" si="33"/>
        <v>0.46846675912040264</v>
      </c>
      <c r="BA80" s="17">
        <f t="shared" si="20"/>
        <v>0.39880354571025523</v>
      </c>
      <c r="BB80">
        <f t="shared" si="21"/>
        <v>4.2054070317871108</v>
      </c>
      <c r="BC80">
        <f t="shared" si="22"/>
        <v>1021.0416588765474</v>
      </c>
      <c r="BD80">
        <f t="shared" si="30"/>
        <v>65</v>
      </c>
      <c r="BE80">
        <f t="shared" si="23"/>
        <v>18.900737933651193</v>
      </c>
      <c r="BF80">
        <f t="shared" si="24"/>
        <v>336.5884837499525</v>
      </c>
      <c r="BG80" s="9">
        <f t="shared" si="25"/>
        <v>72</v>
      </c>
      <c r="BH80" s="9">
        <f t="shared" ca="1" si="26"/>
        <v>4.542584739710124</v>
      </c>
    </row>
    <row r="81" spans="1:60" x14ac:dyDescent="0.3">
      <c r="A81" s="16"/>
      <c r="F81" s="5"/>
      <c r="G81" s="5">
        <f t="shared" si="27"/>
        <v>72.5</v>
      </c>
      <c r="H81" s="5">
        <f>'Scenarios &amp; Pics'!$F$5</f>
        <v>0.25</v>
      </c>
      <c r="I81" s="5">
        <f>'Scenarios &amp; Pics'!$F$6</f>
        <v>0.25</v>
      </c>
      <c r="K81" s="9">
        <f ca="1">'Scenarios &amp; Pics'!$E$4*'Scenarios &amp; Pics'!G81+'Scenarios &amp; Pics'!$E$5*W80+'Scenarios &amp; Pics'!$E$6*'Scenarios &amp; Pics'!AG80</f>
        <v>35.58026008800973</v>
      </c>
      <c r="L81" s="9">
        <f t="shared" ca="1" si="28"/>
        <v>-27468.362695798623</v>
      </c>
      <c r="O81" s="17">
        <f>LN(G81/'Scenarios &amp; Pics'!$H$5)</f>
        <v>-0.32158362412746233</v>
      </c>
      <c r="P81" s="18">
        <f ca="1">'Scenarios &amp; Pics'!$T$5</f>
        <v>8.2191780821917804E-2</v>
      </c>
      <c r="Q81" s="17">
        <f>'Scenarios &amp; Pics'!$F$5*'Scenarios &amp; Pics'!$F$5/2</f>
        <v>3.125E-2</v>
      </c>
      <c r="R81" s="21">
        <f ca="1">(O81+P81*('Scenarios &amp; Pics'!$J$5+$Q81))/(I82*SQRT(P81))</f>
        <v>-4.4051241390158529</v>
      </c>
      <c r="S81" s="21">
        <f t="shared" ref="S81:S144" ca="1" si="38">R81-I82*SQRT(P81)</f>
        <v>-4.4767969114009771</v>
      </c>
      <c r="T81" s="17">
        <f t="shared" ca="1" si="31"/>
        <v>5.2861658007986427E-6</v>
      </c>
      <c r="U81" s="17">
        <f t="shared" ca="1" si="31"/>
        <v>3.7885632517976872E-6</v>
      </c>
      <c r="V81" s="17">
        <f t="shared" ref="V81:V144" ca="1" si="39">(1/(SQRT(2*PI())))*EXP(-0.5*R81*R81)</f>
        <v>2.4386085047577935E-5</v>
      </c>
      <c r="W81" s="17">
        <f ca="1">(G81*T81-'Scenarios &amp; Pics'!$H$5*EXP(-'Scenarios &amp; Pics'!$J$5*'Scenarios &amp; Pics'!P81)*'Scenarios &amp; Pics'!U81)*$E$5</f>
        <v>1.1268410348118374E-2</v>
      </c>
      <c r="Y81" s="6">
        <f>LN(G81/'Scenarios &amp; Pics'!$H$6)</f>
        <v>-0.21622310846963594</v>
      </c>
      <c r="Z81" s="19">
        <f ca="1">'Scenarios &amp; Pics'!$T$6</f>
        <v>0.1095890410958904</v>
      </c>
      <c r="AA81" s="6">
        <f>'Scenarios &amp; Pics'!$F$6*'Scenarios &amp; Pics'!$F$6/2</f>
        <v>3.125E-2</v>
      </c>
      <c r="AB81" s="22">
        <f ca="1">(Y81+Z81*('Scenarios &amp; Pics'!$J$6+$AA81))/(H82*SQRT(Z81))</f>
        <v>-2.5182866888914668</v>
      </c>
      <c r="AC81" s="22">
        <f t="shared" ca="1" si="34"/>
        <v>-2.6010472777517037</v>
      </c>
      <c r="AD81" s="6">
        <f t="shared" ca="1" si="32"/>
        <v>5.8963645159261667E-3</v>
      </c>
      <c r="AE81" s="6">
        <f t="shared" ca="1" si="32"/>
        <v>4.6469822342434051E-3</v>
      </c>
      <c r="AF81" s="6">
        <f t="shared" ref="AF81:AF144" ca="1" si="40">(1/(SQRT(2*PI())))*EXP(-0.5*AB81*AB81)</f>
        <v>1.6742205757357569E-2</v>
      </c>
      <c r="AG81" s="6">
        <f ca="1">G82*AD81-'Scenarios &amp; Pics'!$H$6*EXP(-'Scenarios &amp; Pics'!$J$6*'Scenarios &amp; Pics'!Z81)*'Scenarios &amp; Pics'!AE81</f>
        <v>1.403552616556214E-2</v>
      </c>
      <c r="AH81" s="9">
        <f ca="1">(AG81+'Scenarios &amp; Pics'!$H$5*EXP(-'Scenarios &amp; Pics'!$J$5*'Scenarios &amp; Pics'!$T$5)-G81)*$E$6</f>
        <v>54371.616500418182</v>
      </c>
      <c r="AJ81" s="9">
        <f t="shared" si="35"/>
        <v>72.5</v>
      </c>
      <c r="AK81">
        <f t="shared" ca="1" si="36"/>
        <v>1.1268410348118374E-2</v>
      </c>
      <c r="AL81" s="9">
        <f t="shared" ca="1" si="37"/>
        <v>54371.616500418182</v>
      </c>
      <c r="AM81" s="9">
        <f t="shared" ref="AM81:AM144" ca="1" si="41">AK81+AL81+G81*$E$4</f>
        <v>54371.627768828534</v>
      </c>
      <c r="AN81" s="9">
        <f t="shared" ref="AN81:AN144" si="42">G81</f>
        <v>72.5</v>
      </c>
      <c r="AO81" s="9">
        <f t="shared" ref="AO81:AO144" ca="1" si="43">($E$5*$G81/100)*SQRT(P81)*V81</f>
        <v>1.0137346273280176E-2</v>
      </c>
      <c r="AP81" s="9">
        <f t="shared" ref="AP81:AP144" ca="1" si="44">((G81*$F$5*SQRT(P81))^-1)*V81*$E$5</f>
        <v>9.3859852930568751E-3</v>
      </c>
      <c r="AR81">
        <f t="shared" si="29"/>
        <v>0.18082191780821902</v>
      </c>
      <c r="AS81">
        <f t="shared" ref="AS81:AS144" si="45">$H$5*(EXP($J$5*AR81))</f>
        <v>100.72590971433569</v>
      </c>
      <c r="AT81">
        <f t="shared" ref="AT81:AT144" si="46">LN($C$2/AS81)</f>
        <v>-7.2328767123286562E-3</v>
      </c>
      <c r="AU81">
        <f t="shared" ref="AU81:AU144" si="47">AR81</f>
        <v>0.18082191780821902</v>
      </c>
      <c r="AV81">
        <f t="shared" ref="AV81:AV144" si="48">($F$5^2)/2</f>
        <v>3.125E-2</v>
      </c>
      <c r="AW81">
        <f t="shared" ref="AW81:AW144" si="49">(AT81+AR81*($J$5+0.5*AV81))/($F$5*SQRT(AR81))</f>
        <v>2.6576975306426571E-2</v>
      </c>
      <c r="AX81">
        <f t="shared" ref="AX81:AX144" si="50">AW81-F$5*SQRT(AR81)</f>
        <v>-7.9730925919275789E-2</v>
      </c>
      <c r="AY81" s="17">
        <f t="shared" si="33"/>
        <v>0.51060143109216805</v>
      </c>
      <c r="AZ81" s="17">
        <f t="shared" si="33"/>
        <v>0.46822563120868332</v>
      </c>
      <c r="BA81" s="17">
        <f t="shared" ref="BA81:BA144" si="51">(1/(SQRT(2*PI())))*EXP(-0.5*AW81*AW81)</f>
        <v>0.39880141170726552</v>
      </c>
      <c r="BB81">
        <f t="shared" ref="BB81:BB144" si="52">$C$2*AY81-AS81*EXP(-$J$5*AU81)*AZ81</f>
        <v>4.2375799883484717</v>
      </c>
      <c r="BC81">
        <f t="shared" ref="BC81:BC144" si="53">$E$5*AY81</f>
        <v>1021.2028621843361</v>
      </c>
      <c r="BD81">
        <f t="shared" si="30"/>
        <v>66</v>
      </c>
      <c r="BE81">
        <f t="shared" ref="BE81:BE144" si="54">$E$5*BA81/($C$2*SQRT(AU81))</f>
        <v>18.756903631300652</v>
      </c>
      <c r="BF81">
        <f t="shared" ref="BF81:BF144" si="55">($E$5*$C$2/100)*SQRT(AR81)*BA81</f>
        <v>339.16592867557313</v>
      </c>
      <c r="BG81" s="9">
        <f t="shared" ref="BG81:BG144" si="56">G81</f>
        <v>72.5</v>
      </c>
      <c r="BH81" s="9">
        <f t="shared" ref="BH81:BH144" ca="1" si="57">((G81*$F$6*SQRT(Z81))^-1)*AF81*$E$6+AP81</f>
        <v>5.5899885195146082</v>
      </c>
    </row>
    <row r="82" spans="1:60" x14ac:dyDescent="0.3">
      <c r="A82" s="16"/>
      <c r="F82" s="5"/>
      <c r="G82" s="5">
        <f t="shared" ref="G82:G145" si="58">G81+0.5</f>
        <v>73</v>
      </c>
      <c r="H82" s="5">
        <f>'Scenarios &amp; Pics'!$F$5</f>
        <v>0.25</v>
      </c>
      <c r="I82" s="5">
        <f>'Scenarios &amp; Pics'!$F$6</f>
        <v>0.25</v>
      </c>
      <c r="K82" s="9">
        <f ca="1">'Scenarios &amp; Pics'!$E$4*'Scenarios &amp; Pics'!G82+'Scenarios &amp; Pics'!$E$5*W81+'Scenarios &amp; Pics'!$E$6*'Scenarios &amp; Pics'!AG81</f>
        <v>50.607873027361023</v>
      </c>
      <c r="L82" s="9">
        <f t="shared" ref="L82:L145" ca="1" si="59">K82-$G$12</f>
        <v>-27453.33508285927</v>
      </c>
      <c r="O82" s="17">
        <f>LN(G82/'Scenarios &amp; Pics'!$H$5)</f>
        <v>-0.31471074483970024</v>
      </c>
      <c r="P82" s="18">
        <f ca="1">'Scenarios &amp; Pics'!$T$5</f>
        <v>8.2191780821917804E-2</v>
      </c>
      <c r="Q82" s="17">
        <f>'Scenarios &amp; Pics'!$F$5*'Scenarios &amp; Pics'!$F$5/2</f>
        <v>3.125E-2</v>
      </c>
      <c r="R82" s="21">
        <f ca="1">(O82+P82*('Scenarios &amp; Pics'!$J$5+$Q82))/(I83*SQRT(P82))</f>
        <v>-4.3092316674531297</v>
      </c>
      <c r="S82" s="21">
        <f t="shared" ca="1" si="38"/>
        <v>-4.3809044398382539</v>
      </c>
      <c r="T82" s="17">
        <f t="shared" ca="1" si="31"/>
        <v>8.1911345842881533E-6</v>
      </c>
      <c r="U82" s="17">
        <f t="shared" ca="1" si="31"/>
        <v>5.9093849730725926E-6</v>
      </c>
      <c r="V82" s="17">
        <f t="shared" ca="1" si="39"/>
        <v>3.7033882722897215E-5</v>
      </c>
      <c r="W82" s="17">
        <f ca="1">(G82*T82-'Scenarios &amp; Pics'!$H$5*EXP(-'Scenarios &amp; Pics'!$J$5*'Scenarios &amp; Pics'!P82)*'Scenarios &amp; Pics'!U82)*$E$5</f>
        <v>1.7907897356131193E-2</v>
      </c>
      <c r="Y82" s="6">
        <f>LN(G82/'Scenarios &amp; Pics'!$H$6)</f>
        <v>-0.20935022918187393</v>
      </c>
      <c r="Z82" s="19">
        <f ca="1">'Scenarios &amp; Pics'!$T$6</f>
        <v>0.1095890410958904</v>
      </c>
      <c r="AA82" s="6">
        <f>'Scenarios &amp; Pics'!$F$6*'Scenarios &amp; Pics'!$F$6/2</f>
        <v>3.125E-2</v>
      </c>
      <c r="AB82" s="22">
        <f ca="1">(Y82+Z82*('Scenarios &amp; Pics'!$J$6+$AA82))/(H83*SQRT(Z82))</f>
        <v>-2.4352413724864728</v>
      </c>
      <c r="AC82" s="22">
        <f t="shared" ca="1" si="34"/>
        <v>-2.5180019613467097</v>
      </c>
      <c r="AD82" s="6">
        <f t="shared" ca="1" si="32"/>
        <v>7.440929437833272E-3</v>
      </c>
      <c r="AE82" s="6">
        <f t="shared" ca="1" si="32"/>
        <v>5.9011331924280781E-3</v>
      </c>
      <c r="AF82" s="6">
        <f t="shared" ca="1" si="40"/>
        <v>2.0565532084309314E-2</v>
      </c>
      <c r="AG82" s="6">
        <f ca="1">G83*AD82-'Scenarios &amp; Pics'!$H$6*EXP(-'Scenarios &amp; Pics'!$J$6*'Scenarios &amp; Pics'!Z82)*'Scenarios &amp; Pics'!AE82</f>
        <v>1.8129349385623161E-2</v>
      </c>
      <c r="AH82" s="9">
        <f ca="1">(AG82+'Scenarios &amp; Pics'!$H$5*EXP(-'Scenarios &amp; Pics'!$J$5*'Scenarios &amp; Pics'!$T$5)-G82)*$E$6</f>
        <v>53379.804146858303</v>
      </c>
      <c r="AJ82" s="9">
        <f t="shared" si="35"/>
        <v>73</v>
      </c>
      <c r="AK82">
        <f t="shared" ca="1" si="36"/>
        <v>1.7907897356131193E-2</v>
      </c>
      <c r="AL82" s="9">
        <f t="shared" ca="1" si="37"/>
        <v>53379.804146858303</v>
      </c>
      <c r="AM82" s="9">
        <f t="shared" ca="1" si="41"/>
        <v>53379.822054755663</v>
      </c>
      <c r="AN82" s="9">
        <f t="shared" si="42"/>
        <v>73</v>
      </c>
      <c r="AO82" s="9">
        <f t="shared" ca="1" si="43"/>
        <v>1.5501234914103941E-2</v>
      </c>
      <c r="AP82" s="9">
        <f t="shared" ca="1" si="44"/>
        <v>1.41563789169899E-2</v>
      </c>
      <c r="AR82">
        <f t="shared" ref="AR82:AR145" si="60">AR81+1/365</f>
        <v>0.18356164383561627</v>
      </c>
      <c r="AS82">
        <f t="shared" si="45"/>
        <v>100.73694877506378</v>
      </c>
      <c r="AT82">
        <f t="shared" si="46"/>
        <v>-7.3424657534245279E-3</v>
      </c>
      <c r="AU82">
        <f t="shared" si="47"/>
        <v>0.18356164383561627</v>
      </c>
      <c r="AV82">
        <f t="shared" si="48"/>
        <v>3.125E-2</v>
      </c>
      <c r="AW82">
        <f t="shared" si="49"/>
        <v>2.6777559097739618E-2</v>
      </c>
      <c r="AX82">
        <f t="shared" si="50"/>
        <v>-8.033267729321425E-2</v>
      </c>
      <c r="AY82" s="17">
        <f t="shared" si="33"/>
        <v>0.51068142397755523</v>
      </c>
      <c r="AZ82" s="17">
        <f t="shared" si="33"/>
        <v>0.46798633473303081</v>
      </c>
      <c r="BA82" s="17">
        <f t="shared" si="51"/>
        <v>0.3987992777156949</v>
      </c>
      <c r="BB82">
        <f t="shared" si="52"/>
        <v>4.2695089244524453</v>
      </c>
      <c r="BC82">
        <f t="shared" si="53"/>
        <v>1021.3628479551105</v>
      </c>
      <c r="BD82">
        <f t="shared" ref="BD82:BD145" si="61">BD81+1</f>
        <v>67</v>
      </c>
      <c r="BE82">
        <f t="shared" si="54"/>
        <v>18.616300885569515</v>
      </c>
      <c r="BF82">
        <f t="shared" si="55"/>
        <v>341.72387926935789</v>
      </c>
      <c r="BG82" s="9">
        <f t="shared" si="56"/>
        <v>73</v>
      </c>
      <c r="BH82" s="9">
        <f t="shared" ca="1" si="57"/>
        <v>6.8222185610031172</v>
      </c>
    </row>
    <row r="83" spans="1:60" x14ac:dyDescent="0.3">
      <c r="A83" s="16"/>
      <c r="F83" s="5"/>
      <c r="G83" s="5">
        <f t="shared" si="58"/>
        <v>73.5</v>
      </c>
      <c r="H83" s="5">
        <f>'Scenarios &amp; Pics'!$F$5</f>
        <v>0.25</v>
      </c>
      <c r="I83" s="5">
        <f>'Scenarios &amp; Pics'!$F$6</f>
        <v>0.25</v>
      </c>
      <c r="K83" s="9">
        <f ca="1">'Scenarios &amp; Pics'!$E$4*'Scenarios &amp; Pics'!G83+'Scenarios &amp; Pics'!$E$5*W82+'Scenarios &amp; Pics'!$E$6*'Scenarios &amp; Pics'!AG82</f>
        <v>72.074493483508718</v>
      </c>
      <c r="L83" s="9">
        <f t="shared" ca="1" si="59"/>
        <v>-27431.868462403123</v>
      </c>
      <c r="O83" s="17">
        <f>LN(G83/'Scenarios &amp; Pics'!$H$5)</f>
        <v>-0.3078847797693004</v>
      </c>
      <c r="P83" s="18">
        <f ca="1">'Scenarios &amp; Pics'!$T$5</f>
        <v>8.2191780821917804E-2</v>
      </c>
      <c r="Q83" s="17">
        <f>'Scenarios &amp; Pics'!$F$5*'Scenarios &amp; Pics'!$F$5/2</f>
        <v>3.125E-2</v>
      </c>
      <c r="R83" s="21">
        <f ca="1">(O83+P83*('Scenarios &amp; Pics'!$J$5+$Q83))/(I84*SQRT(P83))</f>
        <v>-4.2139937571108117</v>
      </c>
      <c r="S83" s="21">
        <f t="shared" ca="1" si="38"/>
        <v>-4.285666529495936</v>
      </c>
      <c r="T83" s="17">
        <f t="shared" ca="1" si="31"/>
        <v>1.2544711154828382E-5</v>
      </c>
      <c r="U83" s="17">
        <f t="shared" ca="1" si="31"/>
        <v>9.109605461391764E-6</v>
      </c>
      <c r="V83" s="17">
        <f t="shared" ca="1" si="39"/>
        <v>5.5573158965508181E-5</v>
      </c>
      <c r="W83" s="17">
        <f ca="1">(G83*T83-'Scenarios &amp; Pics'!$H$5*EXP(-'Scenarios &amp; Pics'!$J$5*'Scenarios &amp; Pics'!P83)*'Scenarios &amp; Pics'!U83)*$E$5</f>
        <v>2.8131489452680892E-2</v>
      </c>
      <c r="Y83" s="6">
        <f>LN(G83/'Scenarios &amp; Pics'!$H$6)</f>
        <v>-0.20252426411147409</v>
      </c>
      <c r="Z83" s="19">
        <f ca="1">'Scenarios &amp; Pics'!$T$6</f>
        <v>0.1095890410958904</v>
      </c>
      <c r="AA83" s="6">
        <f>'Scenarios &amp; Pics'!$F$6*'Scenarios &amp; Pics'!$F$6/2</f>
        <v>3.125E-2</v>
      </c>
      <c r="AB83" s="22">
        <f ca="1">(Y83+Z83*('Scenarios &amp; Pics'!$J$6+$AA83))/(H84*SQRT(Z83))</f>
        <v>-2.3527629227266806</v>
      </c>
      <c r="AC83" s="22">
        <f t="shared" ca="1" si="34"/>
        <v>-2.4355235115869176</v>
      </c>
      <c r="AD83" s="6">
        <f t="shared" ca="1" si="32"/>
        <v>9.3172553398870525E-3</v>
      </c>
      <c r="AE83" s="6">
        <f t="shared" ca="1" si="32"/>
        <v>7.4351290900582061E-3</v>
      </c>
      <c r="AF83" s="6">
        <f t="shared" ca="1" si="40"/>
        <v>2.5054916118182207E-2</v>
      </c>
      <c r="AG83" s="6">
        <f ca="1">G84*AD83-'Scenarios &amp; Pics'!$H$6*EXP(-'Scenarios &amp; Pics'!$J$6*'Scenarios &amp; Pics'!Z83)*'Scenarios &amp; Pics'!AE83</f>
        <v>2.3242168457760393E-2</v>
      </c>
      <c r="AH83" s="9">
        <f ca="1">(AG83+'Scenarios &amp; Pics'!$H$5*EXP(-'Scenarios &amp; Pics'!$J$5*'Scenarios &amp; Pics'!$T$5)-G83)*$E$6</f>
        <v>52390.029785002582</v>
      </c>
      <c r="AJ83" s="9">
        <f t="shared" si="35"/>
        <v>73.5</v>
      </c>
      <c r="AK83">
        <f t="shared" ca="1" si="36"/>
        <v>2.8131489452680892E-2</v>
      </c>
      <c r="AL83" s="9">
        <f t="shared" ca="1" si="37"/>
        <v>52390.029785002582</v>
      </c>
      <c r="AM83" s="9">
        <f t="shared" ca="1" si="41"/>
        <v>52390.057916492035</v>
      </c>
      <c r="AN83" s="9">
        <f t="shared" si="42"/>
        <v>73.5</v>
      </c>
      <c r="AO83" s="9">
        <f t="shared" ca="1" si="43"/>
        <v>2.3420524354752382E-2</v>
      </c>
      <c r="AP83" s="9">
        <f t="shared" ca="1" si="44"/>
        <v>2.1098595065598275E-2</v>
      </c>
      <c r="AR83">
        <f t="shared" si="60"/>
        <v>0.18630136986301352</v>
      </c>
      <c r="AS83">
        <f t="shared" si="45"/>
        <v>100.74798904561825</v>
      </c>
      <c r="AT83">
        <f t="shared" si="46"/>
        <v>-7.4520547945205809E-3</v>
      </c>
      <c r="AU83">
        <f t="shared" si="47"/>
        <v>0.18630136986301352</v>
      </c>
      <c r="AV83">
        <f t="shared" si="48"/>
        <v>3.125E-2</v>
      </c>
      <c r="AW83">
        <f t="shared" si="49"/>
        <v>2.6976651497681775E-2</v>
      </c>
      <c r="AX83">
        <f t="shared" si="50"/>
        <v>-8.0929954493046824E-2</v>
      </c>
      <c r="AY83" s="17">
        <f t="shared" si="33"/>
        <v>0.51076082167068337</v>
      </c>
      <c r="AZ83" s="17">
        <f t="shared" si="33"/>
        <v>0.46774882892585723</v>
      </c>
      <c r="BA83" s="17">
        <f t="shared" si="51"/>
        <v>0.39879714373554342</v>
      </c>
      <c r="BB83">
        <f t="shared" si="52"/>
        <v>4.3011992744826131</v>
      </c>
      <c r="BC83">
        <f t="shared" si="53"/>
        <v>1021.5216433413667</v>
      </c>
      <c r="BD83">
        <f t="shared" si="61"/>
        <v>68</v>
      </c>
      <c r="BE83">
        <f t="shared" si="54"/>
        <v>18.478810452522634</v>
      </c>
      <c r="BF83">
        <f t="shared" si="55"/>
        <v>344.26277007439393</v>
      </c>
      <c r="BG83" s="9">
        <f t="shared" si="56"/>
        <v>73.5</v>
      </c>
      <c r="BH83" s="9">
        <f t="shared" ca="1" si="57"/>
        <v>8.2589136514071306</v>
      </c>
    </row>
    <row r="84" spans="1:60" x14ac:dyDescent="0.3">
      <c r="A84" s="16"/>
      <c r="F84" s="5"/>
      <c r="G84" s="5">
        <f t="shared" si="58"/>
        <v>74</v>
      </c>
      <c r="H84" s="5">
        <f>'Scenarios &amp; Pics'!$F$5</f>
        <v>0.25</v>
      </c>
      <c r="I84" s="5">
        <f>'Scenarios &amp; Pics'!$F$6</f>
        <v>0.25</v>
      </c>
      <c r="K84" s="9">
        <f ca="1">'Scenarios &amp; Pics'!$E$4*'Scenarios &amp; Pics'!G84+'Scenarios &amp; Pics'!$E$5*W83+'Scenarios &amp; Pics'!$E$6*'Scenarios &amp; Pics'!AG83</f>
        <v>102.74731582088256</v>
      </c>
      <c r="L84" s="9">
        <f t="shared" ca="1" si="59"/>
        <v>-27401.195640065751</v>
      </c>
      <c r="O84" s="17">
        <f>LN(G84/'Scenarios &amp; Pics'!$H$5)</f>
        <v>-0.30110509278392161</v>
      </c>
      <c r="P84" s="18">
        <f ca="1">'Scenarios &amp; Pics'!$T$5</f>
        <v>8.2191780821917804E-2</v>
      </c>
      <c r="Q84" s="17">
        <f>'Scenarios &amp; Pics'!$F$5*'Scenarios &amp; Pics'!$F$5/2</f>
        <v>3.125E-2</v>
      </c>
      <c r="R84" s="21">
        <f ca="1">(O84+P84*('Scenarios &amp; Pics'!$J$5+$Q84))/(I85*SQRT(P84))</f>
        <v>-4.1194015324798325</v>
      </c>
      <c r="S84" s="21">
        <f t="shared" ca="1" si="38"/>
        <v>-4.1910743048649568</v>
      </c>
      <c r="T84" s="17">
        <f t="shared" ca="1" si="31"/>
        <v>1.8992885351940517E-5</v>
      </c>
      <c r="U84" s="17">
        <f t="shared" ca="1" si="31"/>
        <v>1.3881835419195437E-5</v>
      </c>
      <c r="V84" s="17">
        <f t="shared" ca="1" si="39"/>
        <v>8.2420775242072469E-5</v>
      </c>
      <c r="W84" s="17">
        <f ca="1">(G84*T84-'Scenarios &amp; Pics'!$H$5*EXP(-'Scenarios &amp; Pics'!$J$5*'Scenarios &amp; Pics'!P84)*'Scenarios &amp; Pics'!U84)*$E$5</f>
        <v>4.369274229794589E-2</v>
      </c>
      <c r="Y84" s="6">
        <f>LN(G84/'Scenarios &amp; Pics'!$H$6)</f>
        <v>-0.19574457712609536</v>
      </c>
      <c r="Z84" s="19">
        <f ca="1">'Scenarios &amp; Pics'!$T$6</f>
        <v>0.1095890410958904</v>
      </c>
      <c r="AA84" s="6">
        <f>'Scenarios &amp; Pics'!$F$6*'Scenarios &amp; Pics'!$F$6/2</f>
        <v>3.125E-2</v>
      </c>
      <c r="AB84" s="22">
        <f ca="1">(Y84+Z84*('Scenarios &amp; Pics'!$J$6+$AA84))/(H85*SQRT(Z84))</f>
        <v>-2.2708436531957688</v>
      </c>
      <c r="AC84" s="22">
        <f t="shared" ca="1" si="34"/>
        <v>-2.3536042420560057</v>
      </c>
      <c r="AD84" s="6">
        <f t="shared" ca="1" si="32"/>
        <v>1.1578222144013384E-2</v>
      </c>
      <c r="AE84" s="6">
        <f t="shared" ca="1" si="32"/>
        <v>9.2961970057191985E-3</v>
      </c>
      <c r="AF84" s="6">
        <f t="shared" ca="1" si="40"/>
        <v>3.0278905960320616E-2</v>
      </c>
      <c r="AG84" s="6">
        <f ca="1">G85*AD84-'Scenarios &amp; Pics'!$H$6*EXP(-'Scenarios &amp; Pics'!$J$6*'Scenarios &amp; Pics'!Z84)*'Scenarios &amp; Pics'!AE84</f>
        <v>2.9579333238135441E-2</v>
      </c>
      <c r="AH84" s="9">
        <f ca="1">(AG84+'Scenarios &amp; Pics'!$H$5*EXP(-'Scenarios &amp; Pics'!$J$5*'Scenarios &amp; Pics'!$T$5)-G84)*$E$6</f>
        <v>51402.704114563334</v>
      </c>
      <c r="AJ84" s="9">
        <f t="shared" si="35"/>
        <v>74</v>
      </c>
      <c r="AK84">
        <f t="shared" ca="1" si="36"/>
        <v>4.369274229794589E-2</v>
      </c>
      <c r="AL84" s="9">
        <f t="shared" ca="1" si="37"/>
        <v>51402.704114563334</v>
      </c>
      <c r="AM84" s="9">
        <f t="shared" ca="1" si="41"/>
        <v>51402.747807305634</v>
      </c>
      <c r="AN84" s="9">
        <f t="shared" si="42"/>
        <v>74</v>
      </c>
      <c r="AO84" s="9">
        <f t="shared" ca="1" si="43"/>
        <v>3.4971366745284935E-2</v>
      </c>
      <c r="AP84" s="9">
        <f t="shared" ca="1" si="44"/>
        <v>3.1079982619987831E-2</v>
      </c>
      <c r="AR84">
        <f t="shared" si="60"/>
        <v>0.18904109589041077</v>
      </c>
      <c r="AS84">
        <f t="shared" si="45"/>
        <v>100.75903052613168</v>
      </c>
      <c r="AT84">
        <f t="shared" si="46"/>
        <v>-7.5616438356164396E-3</v>
      </c>
      <c r="AU84">
        <f t="shared" si="47"/>
        <v>0.18904109589041077</v>
      </c>
      <c r="AV84">
        <f t="shared" si="48"/>
        <v>3.125E-2</v>
      </c>
      <c r="AW84">
        <f t="shared" si="49"/>
        <v>2.7174285286312737E-2</v>
      </c>
      <c r="AX84">
        <f t="shared" si="50"/>
        <v>-8.1522855858938509E-2</v>
      </c>
      <c r="AY84" s="17">
        <f t="shared" si="33"/>
        <v>0.51083963725047909</v>
      </c>
      <c r="AZ84" s="17">
        <f t="shared" si="33"/>
        <v>0.46751307451240143</v>
      </c>
      <c r="BA84" s="17">
        <f t="shared" si="51"/>
        <v>0.39879500976681076</v>
      </c>
      <c r="BB84">
        <f t="shared" si="52"/>
        <v>4.3326562738077641</v>
      </c>
      <c r="BC84">
        <f t="shared" si="53"/>
        <v>1021.6792745009582</v>
      </c>
      <c r="BD84">
        <f t="shared" si="61"/>
        <v>69</v>
      </c>
      <c r="BE84">
        <f t="shared" si="54"/>
        <v>18.344319158951187</v>
      </c>
      <c r="BF84">
        <f t="shared" si="55"/>
        <v>346.78301971715905</v>
      </c>
      <c r="BG84" s="9">
        <f t="shared" si="56"/>
        <v>74</v>
      </c>
      <c r="BH84" s="9">
        <f t="shared" ca="1" si="57"/>
        <v>9.9192262731254122</v>
      </c>
    </row>
    <row r="85" spans="1:60" x14ac:dyDescent="0.3">
      <c r="A85" s="16"/>
      <c r="F85" s="5"/>
      <c r="G85" s="5">
        <f t="shared" si="58"/>
        <v>74.5</v>
      </c>
      <c r="H85" s="5">
        <f>'Scenarios &amp; Pics'!$F$5</f>
        <v>0.25</v>
      </c>
      <c r="I85" s="5">
        <f>'Scenarios &amp; Pics'!$F$6</f>
        <v>0.25</v>
      </c>
      <c r="K85" s="9">
        <f ca="1">'Scenarios &amp; Pics'!$E$4*'Scenarios &amp; Pics'!G85+'Scenarios &amp; Pics'!$E$5*W84+'Scenarios &amp; Pics'!$E$6*'Scenarios &amp; Pics'!AG84</f>
        <v>146.54415107216266</v>
      </c>
      <c r="L85" s="9">
        <f t="shared" ca="1" si="59"/>
        <v>-27357.398804814471</v>
      </c>
      <c r="O85" s="17">
        <f>LN(G85/'Scenarios &amp; Pics'!$H$5)</f>
        <v>-0.29437106060257756</v>
      </c>
      <c r="P85" s="18">
        <f ca="1">'Scenarios &amp; Pics'!$T$5</f>
        <v>8.2191780821917804E-2</v>
      </c>
      <c r="Q85" s="17">
        <f>'Scenarios &amp; Pics'!$F$5*'Scenarios &amp; Pics'!$F$5/2</f>
        <v>3.125E-2</v>
      </c>
      <c r="R85" s="21">
        <f ca="1">(O85+P85*('Scenarios &amp; Pics'!$J$5+$Q85))/(I86*SQRT(P85))</f>
        <v>-4.0254462973570773</v>
      </c>
      <c r="S85" s="21">
        <f t="shared" ca="1" si="38"/>
        <v>-4.0971190697422015</v>
      </c>
      <c r="T85" s="17">
        <f t="shared" ca="1" si="31"/>
        <v>2.8433678927212627E-5</v>
      </c>
      <c r="U85" s="17">
        <f t="shared" ca="1" si="31"/>
        <v>2.0916187903108408E-5</v>
      </c>
      <c r="V85" s="17">
        <f t="shared" ca="1" si="39"/>
        <v>1.2083948302199546E-4</v>
      </c>
      <c r="W85" s="17">
        <f ca="1">(G85*T85-'Scenarios &amp; Pics'!$H$5*EXP(-'Scenarios &amp; Pics'!$J$5*'Scenarios &amp; Pics'!P85)*'Scenarios &amp; Pics'!U85)*$E$5</f>
        <v>6.7111106290661082E-2</v>
      </c>
      <c r="Y85" s="6">
        <f>LN(G85/'Scenarios &amp; Pics'!$H$6)</f>
        <v>-0.18901054494475131</v>
      </c>
      <c r="Z85" s="19">
        <f ca="1">'Scenarios &amp; Pics'!$T$6</f>
        <v>0.1095890410958904</v>
      </c>
      <c r="AA85" s="6">
        <f>'Scenarios &amp; Pics'!$F$6*'Scenarios &amp; Pics'!$F$6/2</f>
        <v>3.125E-2</v>
      </c>
      <c r="AB85" s="22">
        <f ca="1">(Y85+Z85*('Scenarios &amp; Pics'!$J$6+$AA85))/(H86*SQRT(Z85))</f>
        <v>-2.1894760327609233</v>
      </c>
      <c r="AC85" s="22">
        <f t="shared" ca="1" si="34"/>
        <v>-2.2722366216211602</v>
      </c>
      <c r="AD85" s="6">
        <f t="shared" ca="1" si="32"/>
        <v>1.4281129346459838E-2</v>
      </c>
      <c r="AE85" s="6">
        <f t="shared" ca="1" si="32"/>
        <v>1.1536111235694632E-2</v>
      </c>
      <c r="AF85" s="6">
        <f t="shared" ca="1" si="40"/>
        <v>3.630349787278226E-2</v>
      </c>
      <c r="AG85" s="6">
        <f ca="1">G86*AD85-'Scenarios &amp; Pics'!$H$6*EXP(-'Scenarios &amp; Pics'!$J$6*'Scenarios &amp; Pics'!Z85)*'Scenarios &amp; Pics'!AE85</f>
        <v>3.737596195261994E-2</v>
      </c>
      <c r="AH85" s="9">
        <f ca="1">(AG85+'Scenarios &amp; Pics'!$H$5*EXP(-'Scenarios &amp; Pics'!$J$5*'Scenarios &amp; Pics'!$T$5)-G85)*$E$6</f>
        <v>50418.29737199231</v>
      </c>
      <c r="AJ85" s="9">
        <f t="shared" si="35"/>
        <v>74.5</v>
      </c>
      <c r="AK85">
        <f t="shared" ca="1" si="36"/>
        <v>6.7111106290661082E-2</v>
      </c>
      <c r="AL85" s="9">
        <f t="shared" ca="1" si="37"/>
        <v>50418.29737199231</v>
      </c>
      <c r="AM85" s="9">
        <f t="shared" ca="1" si="41"/>
        <v>50418.364483098601</v>
      </c>
      <c r="AN85" s="9">
        <f t="shared" si="42"/>
        <v>74.5</v>
      </c>
      <c r="AO85" s="9">
        <f t="shared" ca="1" si="43"/>
        <v>5.1618968540158711E-2</v>
      </c>
      <c r="AP85" s="9">
        <f t="shared" ca="1" si="44"/>
        <v>4.5261441117446191E-2</v>
      </c>
      <c r="AR85">
        <f t="shared" si="60"/>
        <v>0.19178082191780801</v>
      </c>
      <c r="AS85">
        <f t="shared" si="45"/>
        <v>100.77007321673668</v>
      </c>
      <c r="AT85">
        <f t="shared" si="46"/>
        <v>-7.6712328767123226E-3</v>
      </c>
      <c r="AU85">
        <f t="shared" si="47"/>
        <v>0.19178082191780801</v>
      </c>
      <c r="AV85">
        <f t="shared" si="48"/>
        <v>3.125E-2</v>
      </c>
      <c r="AW85">
        <f t="shared" si="49"/>
        <v>2.7370492060181096E-2</v>
      </c>
      <c r="AX85">
        <f t="shared" si="50"/>
        <v>-8.2111476180543375E-2</v>
      </c>
      <c r="AY85" s="17">
        <f t="shared" si="33"/>
        <v>0.51091788332368271</v>
      </c>
      <c r="AZ85" s="17">
        <f t="shared" si="33"/>
        <v>0.46727903363528023</v>
      </c>
      <c r="BA85" s="17">
        <f t="shared" si="51"/>
        <v>0.39879287580949707</v>
      </c>
      <c r="BB85">
        <f t="shared" si="52"/>
        <v>4.3638849688402459</v>
      </c>
      <c r="BC85">
        <f t="shared" si="53"/>
        <v>1021.8357666473654</v>
      </c>
      <c r="BD85">
        <f t="shared" si="61"/>
        <v>70</v>
      </c>
      <c r="BE85">
        <f t="shared" si="54"/>
        <v>18.212719510698218</v>
      </c>
      <c r="BF85">
        <f t="shared" si="55"/>
        <v>349.28503171202027</v>
      </c>
      <c r="BG85" s="9">
        <f t="shared" si="56"/>
        <v>74.5</v>
      </c>
      <c r="BH85" s="9">
        <f t="shared" ca="1" si="57"/>
        <v>11.821283824986461</v>
      </c>
    </row>
    <row r="86" spans="1:60" x14ac:dyDescent="0.3">
      <c r="A86" s="16"/>
      <c r="F86" s="5"/>
      <c r="G86" s="5">
        <f t="shared" si="58"/>
        <v>75</v>
      </c>
      <c r="H86" s="5">
        <f>'Scenarios &amp; Pics'!$F$5</f>
        <v>0.25</v>
      </c>
      <c r="I86" s="5">
        <f>'Scenarios &amp; Pics'!$F$6</f>
        <v>0.25</v>
      </c>
      <c r="K86" s="9">
        <f ca="1">'Scenarios &amp; Pics'!$E$4*'Scenarios &amp; Pics'!G86+'Scenarios &amp; Pics'!$E$5*W85+'Scenarios &amp; Pics'!$E$6*'Scenarios &amp; Pics'!AG85</f>
        <v>208.97413648656203</v>
      </c>
      <c r="L86" s="9">
        <f t="shared" ca="1" si="59"/>
        <v>-27294.96881940007</v>
      </c>
      <c r="O86" s="17">
        <f>LN(G86/'Scenarios &amp; Pics'!$H$5)</f>
        <v>-0.2876820724517809</v>
      </c>
      <c r="P86" s="18">
        <f ca="1">'Scenarios &amp; Pics'!$T$5</f>
        <v>8.2191780821917804E-2</v>
      </c>
      <c r="Q86" s="17">
        <f>'Scenarios &amp; Pics'!$F$5*'Scenarios &amp; Pics'!$F$5/2</f>
        <v>3.125E-2</v>
      </c>
      <c r="R86" s="21">
        <f ca="1">(O86+P86*('Scenarios &amp; Pics'!$J$5+$Q86))/(I87*SQRT(P86))</f>
        <v>-3.9321195300478093</v>
      </c>
      <c r="S86" s="21">
        <f t="shared" ca="1" si="38"/>
        <v>-4.0037923024329336</v>
      </c>
      <c r="T86" s="17">
        <f t="shared" ca="1" si="31"/>
        <v>4.210008918277671E-5</v>
      </c>
      <c r="U86" s="17">
        <f t="shared" ca="1" si="31"/>
        <v>3.1167548328932642E-5</v>
      </c>
      <c r="V86" s="17">
        <f t="shared" ca="1" si="39"/>
        <v>1.7517579726025403E-4</v>
      </c>
      <c r="W86" s="17">
        <f ca="1">(G86*T86-'Scenarios &amp; Pics'!$H$5*EXP(-'Scenarios &amp; Pics'!$J$5*'Scenarios &amp; Pics'!P86)*'Scenarios &amp; Pics'!U86)*$E$5</f>
        <v>0.10196379060247243</v>
      </c>
      <c r="Y86" s="6">
        <f>LN(G86/'Scenarios &amp; Pics'!$H$6)</f>
        <v>-0.18232155679395459</v>
      </c>
      <c r="Z86" s="19">
        <f ca="1">'Scenarios &amp; Pics'!$T$6</f>
        <v>0.1095890410958904</v>
      </c>
      <c r="AA86" s="6">
        <f>'Scenarios &amp; Pics'!$F$6*'Scenarios &amp; Pics'!$F$6/2</f>
        <v>3.125E-2</v>
      </c>
      <c r="AB86" s="22">
        <f ca="1">(Y86+Z86*('Scenarios &amp; Pics'!$J$6+$AA86))/(H87*SQRT(Z86))</f>
        <v>-2.1086526814180173</v>
      </c>
      <c r="AC86" s="22">
        <f t="shared" ca="1" si="34"/>
        <v>-2.1914132702782543</v>
      </c>
      <c r="AD86" s="6">
        <f t="shared" ca="1" si="32"/>
        <v>1.7487286009394417E-2</v>
      </c>
      <c r="AE86" s="6">
        <f t="shared" ca="1" si="32"/>
        <v>1.4210949831964737E-2</v>
      </c>
      <c r="AF86" s="6">
        <f t="shared" ca="1" si="40"/>
        <v>4.3189986757047827E-2</v>
      </c>
      <c r="AG86" s="6">
        <f ca="1">G87*AD86-'Scenarios &amp; Pics'!$H$6*EXP(-'Scenarios &amp; Pics'!$J$6*'Scenarios &amp; Pics'!Z86)*'Scenarios &amp; Pics'!AE86</f>
        <v>4.6898850237893308E-2</v>
      </c>
      <c r="AH86" s="9">
        <f ca="1">(AG86+'Scenarios &amp; Pics'!$H$5*EXP(-'Scenarios &amp; Pics'!$J$5*'Scenarios &amp; Pics'!$T$5)-G86)*$E$6</f>
        <v>49437.343148562861</v>
      </c>
      <c r="AJ86" s="9">
        <f t="shared" si="35"/>
        <v>75</v>
      </c>
      <c r="AK86">
        <f t="shared" ca="1" si="36"/>
        <v>0.10196379060247243</v>
      </c>
      <c r="AL86" s="9">
        <f t="shared" ca="1" si="37"/>
        <v>49437.343148562861</v>
      </c>
      <c r="AM86" s="9">
        <f t="shared" ca="1" si="41"/>
        <v>49437.44511235346</v>
      </c>
      <c r="AN86" s="9">
        <f t="shared" si="42"/>
        <v>75</v>
      </c>
      <c r="AO86" s="9">
        <f t="shared" ca="1" si="43"/>
        <v>7.5332010266501395E-2</v>
      </c>
      <c r="AP86" s="9">
        <f t="shared" ca="1" si="44"/>
        <v>6.5176139252795293E-2</v>
      </c>
      <c r="AR86">
        <f t="shared" si="60"/>
        <v>0.19452054794520526</v>
      </c>
      <c r="AS86">
        <f t="shared" si="45"/>
        <v>100.78111711756586</v>
      </c>
      <c r="AT86">
        <f t="shared" si="46"/>
        <v>-7.7808219178081423E-3</v>
      </c>
      <c r="AU86">
        <f t="shared" si="47"/>
        <v>0.19452054794520526</v>
      </c>
      <c r="AV86">
        <f t="shared" si="48"/>
        <v>3.125E-2</v>
      </c>
      <c r="AW86">
        <f t="shared" si="49"/>
        <v>2.7565302291304418E-2</v>
      </c>
      <c r="AX86">
        <f t="shared" si="50"/>
        <v>-8.2695906873910735E-2</v>
      </c>
      <c r="AY86" s="17">
        <f t="shared" si="33"/>
        <v>0.51099557204837776</v>
      </c>
      <c r="AZ86" s="17">
        <f t="shared" si="33"/>
        <v>0.46704666978387965</v>
      </c>
      <c r="BA86" s="17">
        <f t="shared" si="51"/>
        <v>0.39879074186360219</v>
      </c>
      <c r="BB86">
        <f t="shared" si="52"/>
        <v>4.3948902264498102</v>
      </c>
      <c r="BC86">
        <f t="shared" si="53"/>
        <v>1021.9911440967555</v>
      </c>
      <c r="BD86">
        <f t="shared" si="61"/>
        <v>71</v>
      </c>
      <c r="BE86">
        <f t="shared" si="54"/>
        <v>18.083909331433823</v>
      </c>
      <c r="BF86">
        <f t="shared" si="55"/>
        <v>351.76919521419177</v>
      </c>
      <c r="BG86" s="9">
        <f t="shared" si="56"/>
        <v>75</v>
      </c>
      <c r="BH86" s="9">
        <f t="shared" ca="1" si="57"/>
        <v>13.981618688168787</v>
      </c>
    </row>
    <row r="87" spans="1:60" x14ac:dyDescent="0.3">
      <c r="A87" s="16"/>
      <c r="F87" s="5"/>
      <c r="G87" s="5">
        <f t="shared" si="58"/>
        <v>75.5</v>
      </c>
      <c r="H87" s="5">
        <f>'Scenarios &amp; Pics'!$F$5</f>
        <v>0.25</v>
      </c>
      <c r="I87" s="5">
        <f>'Scenarios &amp; Pics'!$F$6</f>
        <v>0.25</v>
      </c>
      <c r="K87" s="9">
        <f ca="1">'Scenarios &amp; Pics'!$E$4*'Scenarios &amp; Pics'!G87+'Scenarios &amp; Pics'!$E$5*W86+'Scenarios &amp; Pics'!$E$6*'Scenarios &amp; Pics'!AG86</f>
        <v>297.72528168073148</v>
      </c>
      <c r="L87" s="9">
        <f t="shared" ca="1" si="59"/>
        <v>-27206.217674205902</v>
      </c>
      <c r="O87" s="17">
        <f>LN(G87/'Scenarios &amp; Pics'!$H$5)</f>
        <v>-0.28103752973311236</v>
      </c>
      <c r="P87" s="18">
        <f ca="1">'Scenarios &amp; Pics'!$T$5</f>
        <v>8.2191780821917804E-2</v>
      </c>
      <c r="Q87" s="17">
        <f>'Scenarios &amp; Pics'!$F$5*'Scenarios &amp; Pics'!$F$5/2</f>
        <v>3.125E-2</v>
      </c>
      <c r="R87" s="21">
        <f ca="1">(O87+P87*('Scenarios &amp; Pics'!$J$5+$Q87))/(I88*SQRT(P87))</f>
        <v>-3.839412878727487</v>
      </c>
      <c r="S87" s="21">
        <f t="shared" ca="1" si="38"/>
        <v>-3.9110856511126117</v>
      </c>
      <c r="T87" s="17">
        <f t="shared" ca="1" si="31"/>
        <v>6.1664441079229819E-5</v>
      </c>
      <c r="U87" s="17">
        <f t="shared" ca="1" si="31"/>
        <v>4.5941089275688356E-5</v>
      </c>
      <c r="V87" s="17">
        <f t="shared" ca="1" si="39"/>
        <v>2.5114397947781689E-4</v>
      </c>
      <c r="W87" s="17">
        <f ca="1">(G87*T87-'Scenarios &amp; Pics'!$H$5*EXP(-'Scenarios &amp; Pics'!$J$5*'Scenarios &amp; Pics'!P87)*'Scenarios &amp; Pics'!U87)*$E$5</f>
        <v>0.15327098500089559</v>
      </c>
      <c r="Y87" s="6">
        <f>LN(G87/'Scenarios &amp; Pics'!$H$6)</f>
        <v>-0.17567701407528602</v>
      </c>
      <c r="Z87" s="19">
        <f ca="1">'Scenarios &amp; Pics'!$T$6</f>
        <v>0.1095890410958904</v>
      </c>
      <c r="AA87" s="6">
        <f>'Scenarios &amp; Pics'!$F$6*'Scenarios &amp; Pics'!$F$6/2</f>
        <v>3.125E-2</v>
      </c>
      <c r="AB87" s="22">
        <f ca="1">(Y87+Z87*('Scenarios &amp; Pics'!$J$6+$AA87))/(H88*SQRT(Z87))</f>
        <v>-2.0283663662748319</v>
      </c>
      <c r="AC87" s="22">
        <f t="shared" ca="1" si="34"/>
        <v>-2.1111269551350689</v>
      </c>
      <c r="AD87" s="6">
        <f t="shared" ca="1" si="32"/>
        <v>2.1261435068789847E-2</v>
      </c>
      <c r="AE87" s="6">
        <f t="shared" ca="1" si="32"/>
        <v>1.738070055960288E-2</v>
      </c>
      <c r="AF87" s="6">
        <f t="shared" ca="1" si="40"/>
        <v>5.0992659340256249E-2</v>
      </c>
      <c r="AG87" s="6">
        <f ca="1">G88*AD87-'Scenarios &amp; Pics'!$H$6*EXP(-'Scenarios &amp; Pics'!$J$6*'Scenarios &amp; Pics'!Z87)*'Scenarios &amp; Pics'!AE87</f>
        <v>5.8448051172095283E-2</v>
      </c>
      <c r="AH87" s="9">
        <f ca="1">(AG87+'Scenarios &amp; Pics'!$H$5*EXP(-'Scenarios &amp; Pics'!$J$5*'Scenarios &amp; Pics'!$T$5)-G87)*$E$6</f>
        <v>48460.441550431256</v>
      </c>
      <c r="AJ87" s="9">
        <f t="shared" si="35"/>
        <v>75.5</v>
      </c>
      <c r="AK87">
        <f t="shared" ca="1" si="36"/>
        <v>0.15327098500089559</v>
      </c>
      <c r="AL87" s="9">
        <f t="shared" ca="1" si="37"/>
        <v>48460.441550431256</v>
      </c>
      <c r="AM87" s="9">
        <f t="shared" ca="1" si="41"/>
        <v>48460.594821416256</v>
      </c>
      <c r="AN87" s="9">
        <f t="shared" si="42"/>
        <v>75.5</v>
      </c>
      <c r="AO87" s="9">
        <f t="shared" ca="1" si="43"/>
        <v>0.10872111907312798</v>
      </c>
      <c r="AP87" s="9">
        <f t="shared" ca="1" si="44"/>
        <v>9.2822147477021097E-2</v>
      </c>
      <c r="AR87">
        <f t="shared" si="60"/>
        <v>0.19726027397260251</v>
      </c>
      <c r="AS87">
        <f t="shared" si="45"/>
        <v>100.79216222875186</v>
      </c>
      <c r="AT87">
        <f t="shared" si="46"/>
        <v>-7.8904109589040695E-3</v>
      </c>
      <c r="AU87">
        <f t="shared" si="47"/>
        <v>0.19726027397260251</v>
      </c>
      <c r="AV87">
        <f t="shared" si="48"/>
        <v>3.125E-2</v>
      </c>
      <c r="AW87">
        <f t="shared" si="49"/>
        <v>2.7758745382410459E-2</v>
      </c>
      <c r="AX87">
        <f t="shared" si="50"/>
        <v>-8.3276236147230259E-2</v>
      </c>
      <c r="AY87" s="17">
        <f t="shared" si="33"/>
        <v>0.51107271515603125</v>
      </c>
      <c r="AZ87" s="17">
        <f t="shared" si="33"/>
        <v>0.46681594772820073</v>
      </c>
      <c r="BA87" s="17">
        <f t="shared" si="51"/>
        <v>0.39878860792912607</v>
      </c>
      <c r="BB87">
        <f t="shared" si="52"/>
        <v>4.4256767427830539</v>
      </c>
      <c r="BC87">
        <f t="shared" si="53"/>
        <v>1022.1454303120626</v>
      </c>
      <c r="BD87">
        <f t="shared" si="61"/>
        <v>72</v>
      </c>
      <c r="BE87">
        <f t="shared" si="54"/>
        <v>17.957791429121357</v>
      </c>
      <c r="BF87">
        <f t="shared" si="55"/>
        <v>354.23588572513324</v>
      </c>
      <c r="BG87" s="9">
        <f t="shared" si="56"/>
        <v>75.5</v>
      </c>
      <c r="BH87" s="9">
        <f t="shared" ca="1" si="57"/>
        <v>16.414587634209813</v>
      </c>
    </row>
    <row r="88" spans="1:60" x14ac:dyDescent="0.3">
      <c r="A88" s="16"/>
      <c r="F88" s="5"/>
      <c r="G88" s="5">
        <f t="shared" si="58"/>
        <v>76</v>
      </c>
      <c r="H88" s="5">
        <f>'Scenarios &amp; Pics'!$F$5</f>
        <v>0.25</v>
      </c>
      <c r="I88" s="5">
        <f>'Scenarios &amp; Pics'!$F$6</f>
        <v>0.25</v>
      </c>
      <c r="K88" s="9">
        <f ca="1">'Scenarios &amp; Pics'!$E$4*'Scenarios &amp; Pics'!G88+'Scenarios &amp; Pics'!$E$5*W87+'Scenarios &amp; Pics'!$E$6*'Scenarios &amp; Pics'!AG87</f>
        <v>423.43807234598177</v>
      </c>
      <c r="L88" s="9">
        <f t="shared" ca="1" si="59"/>
        <v>-27080.504883540649</v>
      </c>
      <c r="O88" s="17">
        <f>LN(G88/'Scenarios &amp; Pics'!$H$5)</f>
        <v>-0.2744368457017603</v>
      </c>
      <c r="P88" s="18">
        <f ca="1">'Scenarios &amp; Pics'!$T$5</f>
        <v>8.2191780821917804E-2</v>
      </c>
      <c r="Q88" s="17">
        <f>'Scenarios &amp; Pics'!$F$5*'Scenarios &amp; Pics'!$F$5/2</f>
        <v>3.125E-2</v>
      </c>
      <c r="R88" s="21">
        <f ca="1">(O88+P88*('Scenarios &amp; Pics'!$J$5+$Q88))/(I89*SQRT(P88))</f>
        <v>-3.7473181569566574</v>
      </c>
      <c r="S88" s="21">
        <f t="shared" ca="1" si="38"/>
        <v>-3.8189909293417816</v>
      </c>
      <c r="T88" s="17">
        <f t="shared" ca="1" si="31"/>
        <v>8.9367661256021836E-5</v>
      </c>
      <c r="U88" s="17">
        <f t="shared" ca="1" si="31"/>
        <v>6.6999344672467298E-5</v>
      </c>
      <c r="V88" s="17">
        <f t="shared" ca="1" si="39"/>
        <v>3.5615831605952087E-4</v>
      </c>
      <c r="W88" s="17">
        <f ca="1">(G88*T88-'Scenarios &amp; Pics'!$H$5*EXP(-'Scenarios &amp; Pics'!$J$5*'Scenarios &amp; Pics'!P88)*'Scenarios &amp; Pics'!U88)*$E$5</f>
        <v>0.22799760120728424</v>
      </c>
      <c r="Y88" s="6">
        <f>LN(G88/'Scenarios &amp; Pics'!$H$6)</f>
        <v>-0.16907633004393399</v>
      </c>
      <c r="Z88" s="19">
        <f ca="1">'Scenarios &amp; Pics'!$T$6</f>
        <v>0.1095890410958904</v>
      </c>
      <c r="AA88" s="6">
        <f>'Scenarios &amp; Pics'!$F$6*'Scenarios &amp; Pics'!$F$6/2</f>
        <v>3.125E-2</v>
      </c>
      <c r="AB88" s="22">
        <f ca="1">(Y88+Z88*('Scenarios &amp; Pics'!$J$6+$AA88))/(H89*SQRT(Z88))</f>
        <v>-1.9486099976668336</v>
      </c>
      <c r="AC88" s="22">
        <f t="shared" ca="1" si="34"/>
        <v>-2.0313705865270704</v>
      </c>
      <c r="AD88" s="6">
        <f t="shared" ca="1" si="32"/>
        <v>2.5671008641624755E-2</v>
      </c>
      <c r="AE88" s="6">
        <f t="shared" ca="1" si="32"/>
        <v>2.1108707925157736E-2</v>
      </c>
      <c r="AF88" s="6">
        <f t="shared" ca="1" si="40"/>
        <v>5.9756399177019866E-2</v>
      </c>
      <c r="AG88" s="6">
        <f ca="1">G89*AD88-'Scenarios &amp; Pics'!$H$6*EXP(-'Scenarios &amp; Pics'!$J$6*'Scenarios &amp; Pics'!Z88)*'Scenarios &amp; Pics'!AE88</f>
        <v>7.2358040724624484E-2</v>
      </c>
      <c r="AH88" s="9">
        <f ca="1">(AG88+'Scenarios &amp; Pics'!$H$5*EXP(-'Scenarios &amp; Pics'!$J$5*'Scenarios &amp; Pics'!$T$5)-G88)*$E$6</f>
        <v>47488.261529536314</v>
      </c>
      <c r="AJ88" s="9">
        <f t="shared" si="35"/>
        <v>76</v>
      </c>
      <c r="AK88">
        <f t="shared" ca="1" si="36"/>
        <v>0.22799760120728424</v>
      </c>
      <c r="AL88" s="9">
        <f t="shared" ca="1" si="37"/>
        <v>47488.261529536314</v>
      </c>
      <c r="AM88" s="9">
        <f t="shared" ca="1" si="41"/>
        <v>47488.489527137521</v>
      </c>
      <c r="AN88" s="9">
        <f t="shared" si="42"/>
        <v>76</v>
      </c>
      <c r="AO88" s="9">
        <f t="shared" ca="1" si="43"/>
        <v>0.15520327183361984</v>
      </c>
      <c r="AP88" s="9">
        <f t="shared" ca="1" si="44"/>
        <v>0.13076914639720971</v>
      </c>
      <c r="AR88">
        <f t="shared" si="60"/>
        <v>0.19999999999999976</v>
      </c>
      <c r="AS88">
        <f t="shared" si="45"/>
        <v>100.80320855042734</v>
      </c>
      <c r="AT88">
        <f t="shared" si="46"/>
        <v>-7.9999999999999724E-3</v>
      </c>
      <c r="AU88">
        <f t="shared" si="47"/>
        <v>0.19999999999999976</v>
      </c>
      <c r="AV88">
        <f t="shared" si="48"/>
        <v>3.125E-2</v>
      </c>
      <c r="AW88">
        <f t="shared" si="49"/>
        <v>2.7950849718747523E-2</v>
      </c>
      <c r="AX88">
        <f t="shared" si="50"/>
        <v>-8.3852549156241893E-2</v>
      </c>
      <c r="AY88" s="17">
        <f t="shared" si="33"/>
        <v>0.51114932397216373</v>
      </c>
      <c r="AZ88" s="17">
        <f t="shared" si="33"/>
        <v>0.46658683345682989</v>
      </c>
      <c r="BA88" s="17">
        <f t="shared" si="51"/>
        <v>0.39878647400606865</v>
      </c>
      <c r="BB88">
        <f t="shared" si="52"/>
        <v>4.4562490515333835</v>
      </c>
      <c r="BC88">
        <f t="shared" si="53"/>
        <v>1022.2986479443274</v>
      </c>
      <c r="BD88">
        <f t="shared" si="61"/>
        <v>73</v>
      </c>
      <c r="BE88">
        <f t="shared" si="54"/>
        <v>17.834273287700459</v>
      </c>
      <c r="BF88">
        <f t="shared" si="55"/>
        <v>356.6854657540087</v>
      </c>
      <c r="BG88" s="9">
        <f t="shared" si="56"/>
        <v>76</v>
      </c>
      <c r="BH88" s="9">
        <f t="shared" ca="1" si="57"/>
        <v>19.131803843039311</v>
      </c>
    </row>
    <row r="89" spans="1:60" x14ac:dyDescent="0.3">
      <c r="A89" s="16"/>
      <c r="F89" s="5"/>
      <c r="G89" s="5">
        <f t="shared" si="58"/>
        <v>76.5</v>
      </c>
      <c r="H89" s="5">
        <f>'Scenarios &amp; Pics'!$F$5</f>
        <v>0.25</v>
      </c>
      <c r="I89" s="5">
        <f>'Scenarios &amp; Pics'!$F$6</f>
        <v>0.25</v>
      </c>
      <c r="K89" s="9">
        <f ca="1">'Scenarios &amp; Pics'!$E$4*'Scenarios &amp; Pics'!G89+'Scenarios &amp; Pics'!$E$5*W88+'Scenarios &amp; Pics'!$E$6*'Scenarios &amp; Pics'!AG88</f>
        <v>600.71128386381747</v>
      </c>
      <c r="L89" s="9">
        <f t="shared" ca="1" si="59"/>
        <v>-26903.231672022815</v>
      </c>
      <c r="O89" s="17">
        <f>LN(G89/'Scenarios &amp; Pics'!$H$5)</f>
        <v>-0.26787944515560119</v>
      </c>
      <c r="P89" s="18">
        <f ca="1">'Scenarios &amp; Pics'!$T$5</f>
        <v>8.2191780821917804E-2</v>
      </c>
      <c r="Q89" s="17">
        <f>'Scenarios &amp; Pics'!$F$5*'Scenarios &amp; Pics'!$F$5/2</f>
        <v>3.125E-2</v>
      </c>
      <c r="R89" s="21">
        <f ca="1">(O89+P89*('Scenarios &amp; Pics'!$J$5+$Q89))/(I90*SQRT(P89))</f>
        <v>-3.6558273393429093</v>
      </c>
      <c r="S89" s="21">
        <f t="shared" ca="1" si="38"/>
        <v>-3.727500111728034</v>
      </c>
      <c r="T89" s="17">
        <f t="shared" ca="1" si="31"/>
        <v>1.2817693037455355E-4</v>
      </c>
      <c r="U89" s="17">
        <f t="shared" ca="1" si="31"/>
        <v>9.6694237611269628E-5</v>
      </c>
      <c r="V89" s="17">
        <f t="shared" ca="1" si="39"/>
        <v>4.9971366141804061E-4</v>
      </c>
      <c r="W89" s="17">
        <f ca="1">(G89*T89-'Scenarios &amp; Pics'!$H$5*EXP(-'Scenarios &amp; Pics'!$J$5*'Scenarios &amp; Pics'!P89)*'Scenarios &amp; Pics'!U89)*$E$5</f>
        <v>0.33569819747643337</v>
      </c>
      <c r="Y89" s="6">
        <f>LN(G89/'Scenarios &amp; Pics'!$H$6)</f>
        <v>-0.16251892949777494</v>
      </c>
      <c r="Z89" s="19">
        <f ca="1">'Scenarios &amp; Pics'!$T$6</f>
        <v>0.1095890410958904</v>
      </c>
      <c r="AA89" s="6">
        <f>'Scenarios &amp; Pics'!$F$6*'Scenarios &amp; Pics'!$F$6/2</f>
        <v>3.125E-2</v>
      </c>
      <c r="AB89" s="22">
        <f ca="1">(Y89+Z89*('Scenarios &amp; Pics'!$J$6+$AA89))/(H90*SQRT(Z89))</f>
        <v>-1.8693766254003197</v>
      </c>
      <c r="AC89" s="22">
        <f t="shared" ca="1" si="34"/>
        <v>-1.9521372142605564</v>
      </c>
      <c r="AD89" s="6">
        <f t="shared" ca="1" si="32"/>
        <v>3.0785217126955974E-2</v>
      </c>
      <c r="AE89" s="6">
        <f t="shared" ca="1" si="32"/>
        <v>2.5460957998907439E-2</v>
      </c>
      <c r="AF89" s="6">
        <f t="shared" ca="1" si="40"/>
        <v>6.9514284371743243E-2</v>
      </c>
      <c r="AG89" s="6">
        <f ca="1">G90*AD89-'Scenarios &amp; Pics'!$H$6*EXP(-'Scenarios &amp; Pics'!$J$6*'Scenarios &amp; Pics'!Z89)*'Scenarios &amp; Pics'!AE89</f>
        <v>8.899838595354348E-2</v>
      </c>
      <c r="AH89" s="9">
        <f ca="1">(AG89+'Scenarios &amp; Pics'!$H$5*EXP(-'Scenarios &amp; Pics'!$J$5*'Scenarios &amp; Pics'!$T$5)-G89)*$E$6</f>
        <v>46521.54221999416</v>
      </c>
      <c r="AJ89" s="9">
        <f t="shared" si="35"/>
        <v>76.5</v>
      </c>
      <c r="AK89">
        <f t="shared" ca="1" si="36"/>
        <v>0.33569819747643337</v>
      </c>
      <c r="AL89" s="9">
        <f t="shared" ca="1" si="37"/>
        <v>46521.54221999416</v>
      </c>
      <c r="AM89" s="9">
        <f t="shared" ca="1" si="41"/>
        <v>46521.87791819164</v>
      </c>
      <c r="AN89" s="9">
        <f t="shared" si="42"/>
        <v>76.5</v>
      </c>
      <c r="AO89" s="9">
        <f t="shared" ca="1" si="43"/>
        <v>0.21919308469682058</v>
      </c>
      <c r="AP89" s="9">
        <f t="shared" ca="1" si="44"/>
        <v>0.18227855591573505</v>
      </c>
      <c r="AR89">
        <f t="shared" si="60"/>
        <v>0.20273972602739701</v>
      </c>
      <c r="AS89">
        <f t="shared" si="45"/>
        <v>100.81425608272497</v>
      </c>
      <c r="AT89">
        <f t="shared" si="46"/>
        <v>-8.1095890410960852E-3</v>
      </c>
      <c r="AU89">
        <f t="shared" si="47"/>
        <v>0.20273972602739701</v>
      </c>
      <c r="AV89">
        <f t="shared" si="48"/>
        <v>3.125E-2</v>
      </c>
      <c r="AW89">
        <f t="shared" si="49"/>
        <v>2.8141642716700409E-2</v>
      </c>
      <c r="AX89">
        <f t="shared" si="50"/>
        <v>-8.4424928150108491E-2</v>
      </c>
      <c r="AY89" s="17">
        <f t="shared" si="33"/>
        <v>0.51122540943574535</v>
      </c>
      <c r="AZ89" s="17">
        <f t="shared" si="33"/>
        <v>0.46635929411871518</v>
      </c>
      <c r="BA89" s="17">
        <f t="shared" si="51"/>
        <v>0.39878434009442998</v>
      </c>
      <c r="BB89">
        <f t="shared" si="52"/>
        <v>4.4866115317030122</v>
      </c>
      <c r="BC89">
        <f t="shared" si="53"/>
        <v>1022.4508188714907</v>
      </c>
      <c r="BD89">
        <f t="shared" si="61"/>
        <v>74</v>
      </c>
      <c r="BE89">
        <f t="shared" si="54"/>
        <v>17.713266781764183</v>
      </c>
      <c r="BF89">
        <f t="shared" si="55"/>
        <v>359.11828543850618</v>
      </c>
      <c r="BG89" s="9">
        <f t="shared" si="56"/>
        <v>76.5</v>
      </c>
      <c r="BH89" s="9">
        <f t="shared" ca="1" si="57"/>
        <v>22.141606500629472</v>
      </c>
    </row>
    <row r="90" spans="1:60" x14ac:dyDescent="0.3">
      <c r="A90" s="16"/>
      <c r="F90" s="5"/>
      <c r="G90" s="5">
        <f t="shared" si="58"/>
        <v>77</v>
      </c>
      <c r="H90" s="5">
        <f>'Scenarios &amp; Pics'!$F$5</f>
        <v>0.25</v>
      </c>
      <c r="I90" s="5">
        <f>'Scenarios &amp; Pics'!$F$6</f>
        <v>0.25</v>
      </c>
      <c r="K90" s="9">
        <f ca="1">'Scenarios &amp; Pics'!$E$4*'Scenarios &amp; Pics'!G90+'Scenarios &amp; Pics'!$E$5*W89+'Scenarios &amp; Pics'!$E$6*'Scenarios &amp; Pics'!AG89</f>
        <v>849.39316685995368</v>
      </c>
      <c r="L90" s="9">
        <f t="shared" ca="1" si="59"/>
        <v>-26654.549789026678</v>
      </c>
      <c r="O90" s="17">
        <f>LN(G90/'Scenarios &amp; Pics'!$H$5)</f>
        <v>-0.26136476413440751</v>
      </c>
      <c r="P90" s="18">
        <f ca="1">'Scenarios &amp; Pics'!$T$5</f>
        <v>8.2191780821917804E-2</v>
      </c>
      <c r="Q90" s="17">
        <f>'Scenarios &amp; Pics'!$F$5*'Scenarios &amp; Pics'!$F$5/2</f>
        <v>3.125E-2</v>
      </c>
      <c r="R90" s="21">
        <f ca="1">(O90+P90*('Scenarios &amp; Pics'!$J$5+$Q90))/(I91*SQRT(P90))</f>
        <v>-3.5649325573441346</v>
      </c>
      <c r="S90" s="21">
        <f t="shared" ca="1" si="38"/>
        <v>-3.6366053297292593</v>
      </c>
      <c r="T90" s="17">
        <f t="shared" ca="1" si="31"/>
        <v>1.8197488111148345E-4</v>
      </c>
      <c r="U90" s="17">
        <f t="shared" ca="1" si="31"/>
        <v>1.3812735469145846E-4</v>
      </c>
      <c r="V90" s="17">
        <f t="shared" ca="1" si="39"/>
        <v>6.9381125423346611E-4</v>
      </c>
      <c r="W90" s="17">
        <f ca="1">(G90*T90-'Scenarios &amp; Pics'!$H$5*EXP(-'Scenarios &amp; Pics'!$J$5*'Scenarios &amp; Pics'!P90)*'Scenarios &amp; Pics'!U90)*$E$5</f>
        <v>0.48933508360765943</v>
      </c>
      <c r="Y90" s="6">
        <f>LN(G90/'Scenarios &amp; Pics'!$H$6)</f>
        <v>-0.15600424847658126</v>
      </c>
      <c r="Z90" s="19">
        <f ca="1">'Scenarios &amp; Pics'!$T$6</f>
        <v>0.1095890410958904</v>
      </c>
      <c r="AA90" s="6">
        <f>'Scenarios &amp; Pics'!$F$6*'Scenarios &amp; Pics'!$F$6/2</f>
        <v>3.125E-2</v>
      </c>
      <c r="AB90" s="22">
        <f ca="1">(Y90+Z90*('Scenarios &amp; Pics'!$J$6+$AA90))/(H91*SQRT(Z90))</f>
        <v>-1.7906594351179324</v>
      </c>
      <c r="AC90" s="22">
        <f t="shared" ca="1" si="34"/>
        <v>-1.8734200239781691</v>
      </c>
      <c r="AD90" s="6">
        <f t="shared" ca="1" si="32"/>
        <v>3.6673981507095596E-2</v>
      </c>
      <c r="AE90" s="6">
        <f t="shared" ca="1" si="32"/>
        <v>3.0505203526258993E-2</v>
      </c>
      <c r="AF90" s="6">
        <f t="shared" ca="1" si="40"/>
        <v>8.0285267790050921E-2</v>
      </c>
      <c r="AG90" s="6">
        <f ca="1">G91*AD90-'Scenarios &amp; Pics'!$H$6*EXP(-'Scenarios &amp; Pics'!$J$6*'Scenarios &amp; Pics'!Z90)*'Scenarios &amp; Pics'!AE90</f>
        <v>0.10877383961993514</v>
      </c>
      <c r="AH90" s="9">
        <f ca="1">(AG90+'Scenarios &amp; Pics'!$H$5*EXP(-'Scenarios &amp; Pics'!$J$5*'Scenarios &amp; Pics'!$T$5)-G90)*$E$6</f>
        <v>45561.093127326931</v>
      </c>
      <c r="AJ90" s="9">
        <f t="shared" si="35"/>
        <v>77</v>
      </c>
      <c r="AK90">
        <f t="shared" ca="1" si="36"/>
        <v>0.48933508360765943</v>
      </c>
      <c r="AL90" s="9">
        <f t="shared" ca="1" si="37"/>
        <v>45561.093127326931</v>
      </c>
      <c r="AM90" s="9">
        <f t="shared" ca="1" si="41"/>
        <v>45561.582462410537</v>
      </c>
      <c r="AN90" s="9">
        <f t="shared" si="42"/>
        <v>77</v>
      </c>
      <c r="AO90" s="9">
        <f t="shared" ca="1" si="43"/>
        <v>0.30632063679394378</v>
      </c>
      <c r="AP90" s="9">
        <f t="shared" ca="1" si="44"/>
        <v>0.2514353908580188</v>
      </c>
      <c r="AR90">
        <f t="shared" si="60"/>
        <v>0.20547945205479426</v>
      </c>
      <c r="AS90">
        <f t="shared" si="45"/>
        <v>100.82530482577738</v>
      </c>
      <c r="AT90">
        <f t="shared" si="46"/>
        <v>-8.2191780821918893E-3</v>
      </c>
      <c r="AU90">
        <f t="shared" si="47"/>
        <v>0.20547945205479426</v>
      </c>
      <c r="AV90">
        <f t="shared" si="48"/>
        <v>3.125E-2</v>
      </c>
      <c r="AW90">
        <f t="shared" si="49"/>
        <v>2.8331150869475474E-2</v>
      </c>
      <c r="AX90">
        <f t="shared" si="50"/>
        <v>-8.4993452608430595E-2</v>
      </c>
      <c r="AY90" s="17">
        <f t="shared" si="33"/>
        <v>0.51130098211742259</v>
      </c>
      <c r="AZ90" s="17">
        <f t="shared" si="33"/>
        <v>0.46613329796847841</v>
      </c>
      <c r="BA90" s="17">
        <f t="shared" si="51"/>
        <v>0.39878220619420979</v>
      </c>
      <c r="BB90">
        <f t="shared" si="52"/>
        <v>4.5167684148944147</v>
      </c>
      <c r="BC90">
        <f t="shared" si="53"/>
        <v>1022.6019642348451</v>
      </c>
      <c r="BD90">
        <f t="shared" si="61"/>
        <v>75</v>
      </c>
      <c r="BE90">
        <f t="shared" si="54"/>
        <v>17.594687912230679</v>
      </c>
      <c r="BF90">
        <f t="shared" si="55"/>
        <v>361.53468312802721</v>
      </c>
      <c r="BG90" s="9">
        <f t="shared" si="56"/>
        <v>77</v>
      </c>
      <c r="BH90" s="9">
        <f t="shared" ca="1" si="57"/>
        <v>25.448593357339497</v>
      </c>
    </row>
    <row r="91" spans="1:60" x14ac:dyDescent="0.3">
      <c r="A91" s="16"/>
      <c r="F91" s="5"/>
      <c r="G91" s="5">
        <f t="shared" si="58"/>
        <v>77.5</v>
      </c>
      <c r="H91" s="5">
        <f>'Scenarios &amp; Pics'!$F$5</f>
        <v>0.25</v>
      </c>
      <c r="I91" s="5">
        <f>'Scenarios &amp; Pics'!$F$6</f>
        <v>0.25</v>
      </c>
      <c r="K91" s="9">
        <f ca="1">'Scenarios &amp; Pics'!$E$4*'Scenarios &amp; Pics'!G91+'Scenarios &amp; Pics'!$E$5*W90+'Scenarios &amp; Pics'!$E$6*'Scenarios &amp; Pics'!AG90</f>
        <v>1196.2178464551891</v>
      </c>
      <c r="L91" s="9">
        <f t="shared" ca="1" si="59"/>
        <v>-26307.725109431442</v>
      </c>
      <c r="O91" s="17">
        <f>LN(G91/'Scenarios &amp; Pics'!$H$5)</f>
        <v>-0.25489224962879004</v>
      </c>
      <c r="P91" s="18">
        <f ca="1">'Scenarios &amp; Pics'!$T$5</f>
        <v>8.2191780821917804E-2</v>
      </c>
      <c r="Q91" s="17">
        <f>'Scenarios &amp; Pics'!$F$5*'Scenarios &amp; Pics'!$F$5/2</f>
        <v>3.125E-2</v>
      </c>
      <c r="R91" s="21">
        <f ca="1">(O91+P91*('Scenarios &amp; Pics'!$J$5+$Q91))/(I92*SQRT(P91))</f>
        <v>-3.4746260952076029</v>
      </c>
      <c r="S91" s="21">
        <f t="shared" ca="1" si="38"/>
        <v>-3.5462988675927276</v>
      </c>
      <c r="T91" s="17">
        <f t="shared" ca="1" si="31"/>
        <v>2.5578293351576894E-4</v>
      </c>
      <c r="U91" s="17">
        <f t="shared" ca="1" si="31"/>
        <v>1.9534142476626564E-4</v>
      </c>
      <c r="V91" s="17">
        <f t="shared" ca="1" si="39"/>
        <v>9.534231023441708E-4</v>
      </c>
      <c r="W91" s="17">
        <f ca="1">(G91*T91-'Scenarios &amp; Pics'!$H$5*EXP(-'Scenarios &amp; Pics'!$J$5*'Scenarios &amp; Pics'!P91)*'Scenarios &amp; Pics'!U91)*$E$5</f>
        <v>0.70630250915602877</v>
      </c>
      <c r="Y91" s="6">
        <f>LN(G91/'Scenarios &amp; Pics'!$H$6)</f>
        <v>-0.1495317339709637</v>
      </c>
      <c r="Z91" s="19">
        <f ca="1">'Scenarios &amp; Pics'!$T$6</f>
        <v>0.1095890410958904</v>
      </c>
      <c r="AA91" s="6">
        <f>'Scenarios &amp; Pics'!$F$6*'Scenarios &amp; Pics'!$F$6/2</f>
        <v>3.125E-2</v>
      </c>
      <c r="AB91" s="22">
        <f ca="1">(Y91+Z91*('Scenarios &amp; Pics'!$J$6+$AA91))/(H92*SQRT(Z91))</f>
        <v>-1.7124517447817977</v>
      </c>
      <c r="AC91" s="22">
        <f t="shared" ca="1" si="34"/>
        <v>-1.7952123336420345</v>
      </c>
      <c r="AD91" s="6">
        <f t="shared" ca="1" si="32"/>
        <v>4.3406725078290014E-2</v>
      </c>
      <c r="AE91" s="6">
        <f t="shared" ca="1" si="32"/>
        <v>3.630993807327388E-2</v>
      </c>
      <c r="AF91" s="6">
        <f t="shared" ca="1" si="40"/>
        <v>9.2072034711902118E-2</v>
      </c>
      <c r="AG91" s="6">
        <f ca="1">G92*AD91-'Scenarios &amp; Pics'!$H$6*EXP(-'Scenarios &amp; Pics'!$J$6*'Scenarios &amp; Pics'!Z91)*'Scenarios &amp; Pics'!AE91</f>
        <v>0.1321237947067937</v>
      </c>
      <c r="AH91" s="9">
        <f ca="1">(AG91+'Scenarios &amp; Pics'!$H$5*EXP(-'Scenarios &amp; Pics'!$J$5*'Scenarios &amp; Pics'!$T$5)-G91)*$E$6</f>
        <v>44607.793037500669</v>
      </c>
      <c r="AJ91" s="9">
        <f t="shared" si="35"/>
        <v>77.5</v>
      </c>
      <c r="AK91">
        <f t="shared" ca="1" si="36"/>
        <v>0.70630250915602877</v>
      </c>
      <c r="AL91" s="9">
        <f t="shared" ca="1" si="37"/>
        <v>44607.793037500669</v>
      </c>
      <c r="AM91" s="9">
        <f t="shared" ca="1" si="41"/>
        <v>44608.499340009825</v>
      </c>
      <c r="AN91" s="9">
        <f t="shared" si="42"/>
        <v>77.5</v>
      </c>
      <c r="AO91" s="9">
        <f t="shared" ca="1" si="43"/>
        <v>0.42367375740640462</v>
      </c>
      <c r="AP91" s="9">
        <f t="shared" ca="1" si="44"/>
        <v>0.34328889951486685</v>
      </c>
      <c r="AR91">
        <f t="shared" si="60"/>
        <v>0.20821917808219151</v>
      </c>
      <c r="AS91">
        <f t="shared" si="45"/>
        <v>100.83635477971731</v>
      </c>
      <c r="AT91">
        <f t="shared" si="46"/>
        <v>-8.3287671232877992E-3</v>
      </c>
      <c r="AU91">
        <f t="shared" si="47"/>
        <v>0.20821917808219151</v>
      </c>
      <c r="AV91">
        <f t="shared" si="48"/>
        <v>3.125E-2</v>
      </c>
      <c r="AW91">
        <f t="shared" si="49"/>
        <v>2.8519399790028731E-2</v>
      </c>
      <c r="AX91">
        <f t="shared" si="50"/>
        <v>-8.5558199370091098E-2</v>
      </c>
      <c r="AY91" s="17">
        <f t="shared" si="33"/>
        <v>0.51137605223664484</v>
      </c>
      <c r="AZ91" s="17">
        <f t="shared" si="33"/>
        <v>0.46590881431498737</v>
      </c>
      <c r="BA91" s="17">
        <f t="shared" si="51"/>
        <v>0.39878007230540813</v>
      </c>
      <c r="BB91">
        <f t="shared" si="52"/>
        <v>4.5467237921657429</v>
      </c>
      <c r="BC91">
        <f t="shared" si="53"/>
        <v>1022.7521044732897</v>
      </c>
      <c r="BD91">
        <f t="shared" si="61"/>
        <v>76</v>
      </c>
      <c r="BE91">
        <f t="shared" si="54"/>
        <v>17.478456561207896</v>
      </c>
      <c r="BF91">
        <f t="shared" si="55"/>
        <v>363.93498593199956</v>
      </c>
      <c r="BG91" s="9">
        <f t="shared" si="56"/>
        <v>77.5</v>
      </c>
      <c r="BH91" s="9">
        <f t="shared" ca="1" si="57"/>
        <v>29.053240597742185</v>
      </c>
    </row>
    <row r="92" spans="1:60" x14ac:dyDescent="0.3">
      <c r="A92" s="16"/>
      <c r="F92" s="5"/>
      <c r="G92" s="5">
        <f t="shared" si="58"/>
        <v>78</v>
      </c>
      <c r="H92" s="5">
        <f>'Scenarios &amp; Pics'!$F$5</f>
        <v>0.25</v>
      </c>
      <c r="I92" s="5">
        <f>'Scenarios &amp; Pics'!$F$6</f>
        <v>0.25</v>
      </c>
      <c r="K92" s="9">
        <f ca="1">'Scenarios &amp; Pics'!$E$4*'Scenarios &amp; Pics'!G92+'Scenarios &amp; Pics'!$E$5*W91+'Scenarios &amp; Pics'!$E$6*'Scenarios &amp; Pics'!AG91</f>
        <v>1676.8526077256449</v>
      </c>
      <c r="L92" s="9">
        <f t="shared" ca="1" si="59"/>
        <v>-25827.090348160986</v>
      </c>
      <c r="O92" s="17">
        <f>LN(G92/'Scenarios &amp; Pics'!$H$5)</f>
        <v>-0.24846135929849961</v>
      </c>
      <c r="P92" s="18">
        <f ca="1">'Scenarios &amp; Pics'!$T$5</f>
        <v>8.2191780821917804E-2</v>
      </c>
      <c r="Q92" s="17">
        <f>'Scenarios &amp; Pics'!$F$5*'Scenarios &amp; Pics'!$F$5/2</f>
        <v>3.125E-2</v>
      </c>
      <c r="R92" s="21">
        <f ca="1">(O92+P92*('Scenarios &amp; Pics'!$J$5+$Q92))/(I93*SQRT(P92))</f>
        <v>-3.3849003860396238</v>
      </c>
      <c r="S92" s="21">
        <f t="shared" ca="1" si="38"/>
        <v>-3.4565731584247485</v>
      </c>
      <c r="T92" s="17">
        <f t="shared" ca="1" si="31"/>
        <v>3.5602044850793811E-4</v>
      </c>
      <c r="U92" s="17">
        <f t="shared" ca="1" si="31"/>
        <v>2.7354534023704783E-4</v>
      </c>
      <c r="V92" s="17">
        <f t="shared" ca="1" si="39"/>
        <v>1.2969838248734784E-3</v>
      </c>
      <c r="W92" s="17">
        <f ca="1">(G92*T92-'Scenarios &amp; Pics'!$H$5*EXP(-'Scenarios &amp; Pics'!$J$5*'Scenarios &amp; Pics'!P92)*'Scenarios &amp; Pics'!U92)*$E$5</f>
        <v>1.0096920035819608</v>
      </c>
      <c r="Y92" s="6">
        <f>LN(G92/'Scenarios &amp; Pics'!$H$6)</f>
        <v>-0.1431008436406733</v>
      </c>
      <c r="Z92" s="19">
        <f ca="1">'Scenarios &amp; Pics'!$T$6</f>
        <v>0.1095890410958904</v>
      </c>
      <c r="AA92" s="6">
        <f>'Scenarios &amp; Pics'!$F$6*'Scenarios &amp; Pics'!$F$6/2</f>
        <v>3.125E-2</v>
      </c>
      <c r="AB92" s="22">
        <f ca="1">(Y92+Z92*('Scenarios &amp; Pics'!$J$6+$AA92))/(H93*SQRT(Z92))</f>
        <v>-1.634747001269754</v>
      </c>
      <c r="AC92" s="22">
        <f t="shared" ca="1" si="34"/>
        <v>-1.7175075901299908</v>
      </c>
      <c r="AD92" s="6">
        <f t="shared" ca="1" si="32"/>
        <v>5.1051047553323625E-2</v>
      </c>
      <c r="AE92" s="6">
        <f t="shared" ca="1" si="32"/>
        <v>4.2943234409874118E-2</v>
      </c>
      <c r="AF92" s="6">
        <f t="shared" ca="1" si="40"/>
        <v>0.10485913381308951</v>
      </c>
      <c r="AG92" s="6">
        <f ca="1">G93*AD92-'Scenarios &amp; Pics'!$H$6*EXP(-'Scenarios &amp; Pics'!$J$6*'Scenarios &amp; Pics'!Z92)*'Scenarios &amp; Pics'!AE92</f>
        <v>0.15952104549100143</v>
      </c>
      <c r="AH92" s="9">
        <f ca="1">(AG92+'Scenarios &amp; Pics'!$H$5*EXP(-'Scenarios &amp; Pics'!$J$5*'Scenarios &amp; Pics'!$T$5)-G92)*$E$6</f>
        <v>43662.587539069078</v>
      </c>
      <c r="AJ92" s="9">
        <f t="shared" si="35"/>
        <v>78</v>
      </c>
      <c r="AK92">
        <f t="shared" ca="1" si="36"/>
        <v>1.0096920035819608</v>
      </c>
      <c r="AL92" s="9">
        <f t="shared" ca="1" si="37"/>
        <v>43662.587539069078</v>
      </c>
      <c r="AM92" s="9">
        <f t="shared" ca="1" si="41"/>
        <v>43663.597231072657</v>
      </c>
      <c r="AN92" s="9">
        <f t="shared" si="42"/>
        <v>78</v>
      </c>
      <c r="AO92" s="9">
        <f t="shared" ca="1" si="43"/>
        <v>0.5800605811562326</v>
      </c>
      <c r="AP92" s="9">
        <f t="shared" ca="1" si="44"/>
        <v>0.46399761587119193</v>
      </c>
      <c r="AR92">
        <f t="shared" si="60"/>
        <v>0.21095890410958876</v>
      </c>
      <c r="AS92">
        <f t="shared" si="45"/>
        <v>100.84740594467745</v>
      </c>
      <c r="AT92">
        <f t="shared" si="46"/>
        <v>-8.4383561643835876E-3</v>
      </c>
      <c r="AU92">
        <f t="shared" si="47"/>
        <v>0.21095890410958876</v>
      </c>
      <c r="AV92">
        <f t="shared" si="48"/>
        <v>3.125E-2</v>
      </c>
      <c r="AW92">
        <f t="shared" si="49"/>
        <v>2.870641425148851E-2</v>
      </c>
      <c r="AX92">
        <f t="shared" si="50"/>
        <v>-8.6119242754466821E-2</v>
      </c>
      <c r="AY92" s="17">
        <f t="shared" si="33"/>
        <v>0.51145062967779209</v>
      </c>
      <c r="AZ92" s="17">
        <f t="shared" si="33"/>
        <v>0.4656858134729745</v>
      </c>
      <c r="BA92" s="17">
        <f t="shared" si="51"/>
        <v>0.398777938428025</v>
      </c>
      <c r="BB92">
        <f t="shared" si="52"/>
        <v>4.5764816204817578</v>
      </c>
      <c r="BC92">
        <f t="shared" si="53"/>
        <v>1022.9012593555842</v>
      </c>
      <c r="BD92">
        <f t="shared" si="61"/>
        <v>77</v>
      </c>
      <c r="BE92">
        <f t="shared" si="54"/>
        <v>17.364496264425586</v>
      </c>
      <c r="BF92">
        <f t="shared" si="55"/>
        <v>366.31951023582701</v>
      </c>
      <c r="BG92" s="9">
        <f t="shared" si="56"/>
        <v>78</v>
      </c>
      <c r="BH92" s="9">
        <f t="shared" ca="1" si="57"/>
        <v>32.951631836765188</v>
      </c>
    </row>
    <row r="93" spans="1:60" x14ac:dyDescent="0.3">
      <c r="A93" s="16"/>
      <c r="F93" s="5"/>
      <c r="G93" s="5">
        <f t="shared" si="58"/>
        <v>78.5</v>
      </c>
      <c r="H93" s="5">
        <f>'Scenarios &amp; Pics'!$F$5</f>
        <v>0.25</v>
      </c>
      <c r="I93" s="5">
        <f>'Scenarios &amp; Pics'!$F$6</f>
        <v>0.25</v>
      </c>
      <c r="K93" s="9">
        <f ca="1">'Scenarios &amp; Pics'!$E$4*'Scenarios &amp; Pics'!G93+'Scenarios &amp; Pics'!$E$5*W92+'Scenarios &amp; Pics'!$E$6*'Scenarios &amp; Pics'!AG92</f>
        <v>2338.4260981459242</v>
      </c>
      <c r="L93" s="9">
        <f t="shared" ca="1" si="59"/>
        <v>-25165.516857740709</v>
      </c>
      <c r="O93" s="17">
        <f>LN(G93/'Scenarios &amp; Pics'!$H$5)</f>
        <v>-0.24207156119972859</v>
      </c>
      <c r="P93" s="18">
        <f ca="1">'Scenarios &amp; Pics'!$T$5</f>
        <v>8.2191780821917804E-2</v>
      </c>
      <c r="Q93" s="17">
        <f>'Scenarios &amp; Pics'!$F$5*'Scenarios &amp; Pics'!$F$5/2</f>
        <v>3.125E-2</v>
      </c>
      <c r="R93" s="21">
        <f ca="1">(O93+P93*('Scenarios &amp; Pics'!$J$5+$Q93))/(I94*SQRT(P93))</f>
        <v>-3.2957480080007744</v>
      </c>
      <c r="S93" s="21">
        <f t="shared" ca="1" si="38"/>
        <v>-3.3674207803858991</v>
      </c>
      <c r="T93" s="17">
        <f t="shared" ca="1" si="31"/>
        <v>4.9080009668864006E-4</v>
      </c>
      <c r="U93" s="17">
        <f t="shared" ca="1" si="31"/>
        <v>3.7937411016686362E-4</v>
      </c>
      <c r="V93" s="17">
        <f t="shared" ca="1" si="39"/>
        <v>1.7468938703620496E-3</v>
      </c>
      <c r="W93" s="17">
        <f ca="1">(G93*T93-'Scenarios &amp; Pics'!$H$5*EXP(-'Scenarios &amp; Pics'!$J$5*'Scenarios &amp; Pics'!P93)*'Scenarios &amp; Pics'!U93)*$E$5</f>
        <v>1.4298350082407181</v>
      </c>
      <c r="Y93" s="6">
        <f>LN(G93/'Scenarios &amp; Pics'!$H$6)</f>
        <v>-0.1367110455419023</v>
      </c>
      <c r="Z93" s="19">
        <f ca="1">'Scenarios &amp; Pics'!$T$6</f>
        <v>0.1095890410958904</v>
      </c>
      <c r="AA93" s="6">
        <f>'Scenarios &amp; Pics'!$F$6*'Scenarios &amp; Pics'!$F$6/2</f>
        <v>3.125E-2</v>
      </c>
      <c r="AB93" s="22">
        <f ca="1">(Y93+Z93*('Scenarios &amp; Pics'!$J$6+$AA93))/(H94*SQRT(Z93))</f>
        <v>-1.5575387770803168</v>
      </c>
      <c r="AC93" s="22">
        <f t="shared" ca="1" si="34"/>
        <v>-1.6402993659405536</v>
      </c>
      <c r="AD93" s="6">
        <f t="shared" ca="1" si="32"/>
        <v>5.9671310744666875E-2</v>
      </c>
      <c r="AE93" s="6">
        <f t="shared" ca="1" si="32"/>
        <v>5.0471468702165859E-2</v>
      </c>
      <c r="AF93" s="6">
        <f t="shared" ca="1" si="40"/>
        <v>0.11861147370066999</v>
      </c>
      <c r="AG93" s="6">
        <f ca="1">G94*AD93-'Scenarios &amp; Pics'!$H$6*EXP(-'Scenarios &amp; Pics'!$J$6*'Scenarios &amp; Pics'!Z93)*'Scenarios &amp; Pics'!AE93</f>
        <v>0.19146981801348328</v>
      </c>
      <c r="AH93" s="9">
        <f ca="1">(AG93+'Scenarios &amp; Pics'!$H$5*EXP(-'Scenarios &amp; Pics'!$J$5*'Scenarios &amp; Pics'!$T$5)-G93)*$E$6</f>
        <v>42726.485084114043</v>
      </c>
      <c r="AJ93" s="9">
        <f t="shared" si="35"/>
        <v>78.5</v>
      </c>
      <c r="AK93">
        <f t="shared" ca="1" si="36"/>
        <v>1.4298350082407181</v>
      </c>
      <c r="AL93" s="9">
        <f t="shared" ca="1" si="37"/>
        <v>42726.485084114043</v>
      </c>
      <c r="AM93" s="9">
        <f t="shared" ca="1" si="41"/>
        <v>42727.914919122282</v>
      </c>
      <c r="AN93" s="9">
        <f t="shared" si="42"/>
        <v>78.5</v>
      </c>
      <c r="AO93" s="9">
        <f t="shared" ca="1" si="43"/>
        <v>0.78628568399896992</v>
      </c>
      <c r="AP93" s="9">
        <f t="shared" ca="1" si="44"/>
        <v>0.62097291229583129</v>
      </c>
      <c r="AR93">
        <f t="shared" si="60"/>
        <v>0.21369863013698601</v>
      </c>
      <c r="AS93">
        <f t="shared" si="45"/>
        <v>100.85845832079052</v>
      </c>
      <c r="AT93">
        <f t="shared" si="46"/>
        <v>-8.5479452054795027E-3</v>
      </c>
      <c r="AU93">
        <f t="shared" si="47"/>
        <v>0.21369863013698601</v>
      </c>
      <c r="AV93">
        <f t="shared" si="48"/>
        <v>3.125E-2</v>
      </c>
      <c r="AW93">
        <f t="shared" si="49"/>
        <v>2.8892218225199846E-2</v>
      </c>
      <c r="AX93">
        <f t="shared" si="50"/>
        <v>-8.6676654675601719E-2</v>
      </c>
      <c r="AY93" s="17">
        <f t="shared" si="33"/>
        <v>0.51152472400535309</v>
      </c>
      <c r="AZ93" s="17">
        <f t="shared" si="33"/>
        <v>0.46546426671746494</v>
      </c>
      <c r="BA93" s="17">
        <f t="shared" si="51"/>
        <v>0.39877580456206019</v>
      </c>
      <c r="BB93">
        <f t="shared" si="52"/>
        <v>4.606045728788807</v>
      </c>
      <c r="BC93">
        <f t="shared" si="53"/>
        <v>1023.0494480107062</v>
      </c>
      <c r="BD93">
        <f t="shared" si="61"/>
        <v>78</v>
      </c>
      <c r="BE93">
        <f t="shared" si="54"/>
        <v>17.252733999766054</v>
      </c>
      <c r="BF93">
        <f t="shared" si="55"/>
        <v>368.68856218678093</v>
      </c>
      <c r="BG93" s="9">
        <f t="shared" si="56"/>
        <v>78.5</v>
      </c>
      <c r="BH93" s="9">
        <f t="shared" ca="1" si="57"/>
        <v>37.13531405168434</v>
      </c>
    </row>
    <row r="94" spans="1:60" x14ac:dyDescent="0.3">
      <c r="A94" s="16"/>
      <c r="F94" s="5"/>
      <c r="G94" s="5">
        <f t="shared" si="58"/>
        <v>79</v>
      </c>
      <c r="H94" s="5">
        <f>'Scenarios &amp; Pics'!$F$5</f>
        <v>0.25</v>
      </c>
      <c r="I94" s="5">
        <f>'Scenarios &amp; Pics'!$F$6</f>
        <v>0.25</v>
      </c>
      <c r="K94" s="9">
        <f ca="1">'Scenarios &amp; Pics'!$E$4*'Scenarios &amp; Pics'!G94+'Scenarios &amp; Pics'!$E$5*W93+'Scenarios &amp; Pics'!$E$6*'Scenarios &amp; Pics'!AG93</f>
        <v>3242.6096525084026</v>
      </c>
      <c r="L94" s="9">
        <f t="shared" ca="1" si="59"/>
        <v>-24261.333303378229</v>
      </c>
      <c r="O94" s="17">
        <f>LN(G94/'Scenarios &amp; Pics'!$H$5)</f>
        <v>-0.23572233352106983</v>
      </c>
      <c r="P94" s="18">
        <f ca="1">'Scenarios &amp; Pics'!$T$5</f>
        <v>8.2191780821917804E-2</v>
      </c>
      <c r="Q94" s="17">
        <f>'Scenarios &amp; Pics'!$F$5*'Scenarios &amp; Pics'!$F$5/2</f>
        <v>3.125E-2</v>
      </c>
      <c r="R94" s="21">
        <f ca="1">(O94+P94*('Scenarios &amp; Pics'!$J$5+$Q94))/(I95*SQRT(P94))</f>
        <v>-3.2071616806219199</v>
      </c>
      <c r="S94" s="21">
        <f t="shared" ca="1" si="38"/>
        <v>-3.2788344530070441</v>
      </c>
      <c r="T94" s="17">
        <f t="shared" ca="1" si="31"/>
        <v>6.7025816361747338E-4</v>
      </c>
      <c r="U94" s="17">
        <f t="shared" ca="1" si="31"/>
        <v>5.2118382406514364E-4</v>
      </c>
      <c r="V94" s="17">
        <f t="shared" ca="1" si="39"/>
        <v>2.3300127110585304E-3</v>
      </c>
      <c r="W94" s="17">
        <f ca="1">(G94*T94-'Scenarios &amp; Pics'!$H$5*EXP(-'Scenarios &amp; Pics'!$J$5*'Scenarios &amp; Pics'!P94)*'Scenarios &amp; Pics'!U94)*$E$5</f>
        <v>2.0061585322230098</v>
      </c>
      <c r="Y94" s="6">
        <f>LN(G94/'Scenarios &amp; Pics'!$H$6)</f>
        <v>-0.13036181786324358</v>
      </c>
      <c r="Z94" s="19">
        <f ca="1">'Scenarios &amp; Pics'!$T$6</f>
        <v>0.1095890410958904</v>
      </c>
      <c r="AA94" s="6">
        <f>'Scenarios &amp; Pics'!$F$6*'Scenarios &amp; Pics'!$F$6/2</f>
        <v>3.125E-2</v>
      </c>
      <c r="AB94" s="22">
        <f ca="1">(Y94+Z94*('Scenarios &amp; Pics'!$J$6+$AA94))/(H95*SQRT(Z94))</f>
        <v>-1.4808207671422644</v>
      </c>
      <c r="AC94" s="22">
        <f t="shared" ca="1" si="34"/>
        <v>-1.5635813560025011</v>
      </c>
      <c r="AD94" s="6">
        <f t="shared" ca="1" si="32"/>
        <v>6.9327170524081619E-2</v>
      </c>
      <c r="AE94" s="6">
        <f t="shared" ca="1" si="32"/>
        <v>5.8957958048236538E-2</v>
      </c>
      <c r="AF94" s="6">
        <f t="shared" ca="1" si="40"/>
        <v>0.13327326888477384</v>
      </c>
      <c r="AG94" s="6">
        <f ca="1">G95*AD94-'Scenarios &amp; Pics'!$H$6*EXP(-'Scenarios &amp; Pics'!$J$6*'Scenarios &amp; Pics'!Z94)*'Scenarios &amp; Pics'!AE94</f>
        <v>0.22850305155158956</v>
      </c>
      <c r="AH94" s="9">
        <f ca="1">(AG94+'Scenarios &amp; Pics'!$H$5*EXP(-'Scenarios &amp; Pics'!$J$5*'Scenarios &amp; Pics'!$T$5)-G94)*$E$6</f>
        <v>41800.551551190241</v>
      </c>
      <c r="AJ94" s="9">
        <f t="shared" si="35"/>
        <v>79</v>
      </c>
      <c r="AK94">
        <f t="shared" ca="1" si="36"/>
        <v>2.0061585322230098</v>
      </c>
      <c r="AL94" s="9">
        <f t="shared" ca="1" si="37"/>
        <v>41800.551551190241</v>
      </c>
      <c r="AM94" s="9">
        <f t="shared" ca="1" si="41"/>
        <v>41802.557709722467</v>
      </c>
      <c r="AN94" s="9">
        <f t="shared" si="42"/>
        <v>79</v>
      </c>
      <c r="AO94" s="9">
        <f t="shared" ca="1" si="43"/>
        <v>1.0554303347869955</v>
      </c>
      <c r="AP94" s="9">
        <f t="shared" ca="1" si="44"/>
        <v>0.82301356021418226</v>
      </c>
      <c r="AR94">
        <f t="shared" si="60"/>
        <v>0.21643835616438326</v>
      </c>
      <c r="AS94">
        <f t="shared" si="45"/>
        <v>100.86951190818927</v>
      </c>
      <c r="AT94">
        <f t="shared" si="46"/>
        <v>-8.6575342465753866E-3</v>
      </c>
      <c r="AU94">
        <f t="shared" si="47"/>
        <v>0.21643835616438326</v>
      </c>
      <c r="AV94">
        <f t="shared" si="48"/>
        <v>3.125E-2</v>
      </c>
      <c r="AW94">
        <f t="shared" si="49"/>
        <v>2.9076834916598026E-2</v>
      </c>
      <c r="AX94">
        <f t="shared" si="50"/>
        <v>-8.7230504749796003E-2</v>
      </c>
      <c r="AY94" s="17">
        <f t="shared" si="33"/>
        <v>0.51159834447823727</v>
      </c>
      <c r="AZ94" s="17">
        <f t="shared" si="33"/>
        <v>0.46524414624083182</v>
      </c>
      <c r="BA94" s="17">
        <f t="shared" si="51"/>
        <v>0.39877367070751379</v>
      </c>
      <c r="BB94">
        <f t="shared" si="52"/>
        <v>4.6354198237405413</v>
      </c>
      <c r="BC94">
        <f t="shared" si="53"/>
        <v>1023.1966889564745</v>
      </c>
      <c r="BD94">
        <f t="shared" si="61"/>
        <v>79</v>
      </c>
      <c r="BE94">
        <f t="shared" si="54"/>
        <v>17.143099990564735</v>
      </c>
      <c r="BF94">
        <f t="shared" si="55"/>
        <v>371.04243815194855</v>
      </c>
      <c r="BG94" s="9">
        <f t="shared" si="56"/>
        <v>79</v>
      </c>
      <c r="BH94" s="9">
        <f t="shared" ca="1" si="57"/>
        <v>41.591292926947176</v>
      </c>
    </row>
    <row r="95" spans="1:60" x14ac:dyDescent="0.3">
      <c r="A95" s="16"/>
      <c r="F95" s="5"/>
      <c r="G95" s="5">
        <f t="shared" si="58"/>
        <v>79.5</v>
      </c>
      <c r="H95" s="5">
        <f>'Scenarios &amp; Pics'!$F$5</f>
        <v>0.25</v>
      </c>
      <c r="I95" s="5">
        <f>'Scenarios &amp; Pics'!$F$6</f>
        <v>0.25</v>
      </c>
      <c r="K95" s="9">
        <f ca="1">'Scenarios &amp; Pics'!$E$4*'Scenarios &amp; Pics'!G95+'Scenarios &amp; Pics'!$E$5*W94+'Scenarios &amp; Pics'!$E$6*'Scenarios &amp; Pics'!AG94</f>
        <v>4469.3231675491988</v>
      </c>
      <c r="L95" s="9">
        <f t="shared" ca="1" si="59"/>
        <v>-23034.619788337433</v>
      </c>
      <c r="O95" s="17">
        <f>LN(G95/'Scenarios &amp; Pics'!$H$5)</f>
        <v>-0.22941316432780509</v>
      </c>
      <c r="P95" s="18">
        <f ca="1">'Scenarios &amp; Pics'!$T$5</f>
        <v>8.2191780821917804E-2</v>
      </c>
      <c r="Q95" s="17">
        <f>'Scenarios &amp; Pics'!$F$5*'Scenarios &amp; Pics'!$F$5/2</f>
        <v>3.125E-2</v>
      </c>
      <c r="R95" s="21">
        <f ca="1">(O95+P95*('Scenarios &amp; Pics'!$J$5+$Q95))/(I96*SQRT(P95))</f>
        <v>-3.1191342612364492</v>
      </c>
      <c r="S95" s="21">
        <f t="shared" ca="1" si="38"/>
        <v>-3.1908070336215735</v>
      </c>
      <c r="T95" s="17">
        <f t="shared" ca="1" si="31"/>
        <v>9.0691644839956868E-4</v>
      </c>
      <c r="U95" s="17">
        <f t="shared" ca="1" si="31"/>
        <v>7.0938001876691208E-4</v>
      </c>
      <c r="V95" s="17">
        <f t="shared" ca="1" si="39"/>
        <v>3.0781152441741416E-3</v>
      </c>
      <c r="W95" s="17">
        <f ca="1">(G95*T95-'Scenarios &amp; Pics'!$H$5*EXP(-'Scenarios &amp; Pics'!$J$5*'Scenarios &amp; Pics'!P95)*'Scenarios &amp; Pics'!U95)*$E$5</f>
        <v>2.7893872845046186</v>
      </c>
      <c r="Y95" s="6">
        <f>LN(G95/'Scenarios &amp; Pics'!$H$6)</f>
        <v>-0.12405264866997888</v>
      </c>
      <c r="Z95" s="19">
        <f ca="1">'Scenarios &amp; Pics'!$T$6</f>
        <v>0.1095890410958904</v>
      </c>
      <c r="AA95" s="6">
        <f>'Scenarios &amp; Pics'!$F$6*'Scenarios &amp; Pics'!$F$6/2</f>
        <v>3.125E-2</v>
      </c>
      <c r="AB95" s="22">
        <f ca="1">(Y95+Z95*('Scenarios &amp; Pics'!$J$6+$AA95))/(H96*SQRT(Z95))</f>
        <v>-1.4045867857248604</v>
      </c>
      <c r="AC95" s="22">
        <f t="shared" ca="1" si="34"/>
        <v>-1.4873473745850971</v>
      </c>
      <c r="AD95" s="6">
        <f t="shared" ca="1" si="32"/>
        <v>8.0072094155709067E-2</v>
      </c>
      <c r="AE95" s="6">
        <f t="shared" ca="1" si="32"/>
        <v>6.8461544138875244E-2</v>
      </c>
      <c r="AF95" s="6">
        <f t="shared" ca="1" si="40"/>
        <v>0.1487675062328119</v>
      </c>
      <c r="AG95" s="6">
        <f ca="1">G96*AD95-'Scenarios &amp; Pics'!$H$6*EXP(-'Scenarios &amp; Pics'!$J$6*'Scenarios &amp; Pics'!Z95)*'Scenarios &amp; Pics'!AE95</f>
        <v>0.27117893339750143</v>
      </c>
      <c r="AH95" s="9">
        <f ca="1">(AG95+'Scenarios &amp; Pics'!$H$5*EXP(-'Scenarios &amp; Pics'!$J$5*'Scenarios &amp; Pics'!$T$5)-G95)*$E$6</f>
        <v>40885.903314882089</v>
      </c>
      <c r="AJ95" s="9">
        <f t="shared" si="35"/>
        <v>79.5</v>
      </c>
      <c r="AK95">
        <f t="shared" ca="1" si="36"/>
        <v>2.7893872845046186</v>
      </c>
      <c r="AL95" s="9">
        <f t="shared" ca="1" si="37"/>
        <v>40885.903314882089</v>
      </c>
      <c r="AM95" s="9">
        <f t="shared" ca="1" si="41"/>
        <v>40888.692702166591</v>
      </c>
      <c r="AN95" s="9">
        <f t="shared" si="42"/>
        <v>79.5</v>
      </c>
      <c r="AO95" s="9">
        <f t="shared" ca="1" si="43"/>
        <v>1.4031244588027658</v>
      </c>
      <c r="AP95" s="9">
        <f t="shared" ca="1" si="44"/>
        <v>1.0804222986179546</v>
      </c>
      <c r="AR95">
        <f t="shared" si="60"/>
        <v>0.2191780821917805</v>
      </c>
      <c r="AS95">
        <f t="shared" si="45"/>
        <v>100.88056670700642</v>
      </c>
      <c r="AT95">
        <f t="shared" si="46"/>
        <v>-8.7671232876712149E-3</v>
      </c>
      <c r="AU95">
        <f t="shared" si="47"/>
        <v>0.2191780821917805</v>
      </c>
      <c r="AV95">
        <f t="shared" si="48"/>
        <v>3.125E-2</v>
      </c>
      <c r="AW95">
        <f t="shared" si="49"/>
        <v>2.9260286799032659E-2</v>
      </c>
      <c r="AX95">
        <f t="shared" si="50"/>
        <v>-8.7780860397097829E-2</v>
      </c>
      <c r="AY95" s="17">
        <f t="shared" si="33"/>
        <v>0.51167150006327011</v>
      </c>
      <c r="AZ95" s="17">
        <f t="shared" si="33"/>
        <v>0.46502542511228562</v>
      </c>
      <c r="BA95" s="17">
        <f t="shared" si="51"/>
        <v>0.39877153686438566</v>
      </c>
      <c r="BB95">
        <f t="shared" si="52"/>
        <v>4.6646074950984513</v>
      </c>
      <c r="BC95">
        <f t="shared" si="53"/>
        <v>1023.3430001265402</v>
      </c>
      <c r="BD95">
        <f t="shared" si="61"/>
        <v>80</v>
      </c>
      <c r="BE95">
        <f t="shared" si="54"/>
        <v>17.035527522476706</v>
      </c>
      <c r="BF95">
        <f t="shared" si="55"/>
        <v>373.38142515017387</v>
      </c>
      <c r="BG95" s="9">
        <f t="shared" si="56"/>
        <v>79.5</v>
      </c>
      <c r="BH95" s="9">
        <f t="shared" ca="1" si="57"/>
        <v>46.302173674418796</v>
      </c>
    </row>
    <row r="96" spans="1:60" x14ac:dyDescent="0.3">
      <c r="A96" s="16"/>
      <c r="F96" s="5"/>
      <c r="G96" s="5">
        <f t="shared" si="58"/>
        <v>80</v>
      </c>
      <c r="H96" s="5">
        <f>'Scenarios &amp; Pics'!$F$5</f>
        <v>0.25</v>
      </c>
      <c r="I96" s="5">
        <f>'Scenarios &amp; Pics'!$F$6</f>
        <v>0.25</v>
      </c>
      <c r="K96" s="9">
        <f ca="1">'Scenarios &amp; Pics'!$E$4*'Scenarios &amp; Pics'!G96+'Scenarios &amp; Pics'!$E$5*W95+'Scenarios &amp; Pics'!$E$6*'Scenarios &amp; Pics'!AG95</f>
        <v>6121.1324358042402</v>
      </c>
      <c r="L96" s="9">
        <f t="shared" ca="1" si="59"/>
        <v>-21382.810520082392</v>
      </c>
      <c r="O96" s="17">
        <f>LN(G96/'Scenarios &amp; Pics'!$H$5)</f>
        <v>-0.22314355131420971</v>
      </c>
      <c r="P96" s="18">
        <f ca="1">'Scenarios &amp; Pics'!$T$5</f>
        <v>8.2191780821917804E-2</v>
      </c>
      <c r="Q96" s="17">
        <f>'Scenarios &amp; Pics'!$F$5*'Scenarios &amp; Pics'!$F$5/2</f>
        <v>3.125E-2</v>
      </c>
      <c r="R96" s="21">
        <f ca="1">(O96+P96*('Scenarios &amp; Pics'!$J$5+$Q96))/(I97*SQRT(P96))</f>
        <v>-3.0316587415243554</v>
      </c>
      <c r="S96" s="21">
        <f t="shared" ca="1" si="38"/>
        <v>-3.1033315139094801</v>
      </c>
      <c r="T96" s="17">
        <f t="shared" ref="T96:U159" ca="1" si="62">_xlfn.NORM.S.DIST(R96,TRUE)</f>
        <v>1.2160699931490079E-3</v>
      </c>
      <c r="U96" s="17">
        <f t="shared" ca="1" si="62"/>
        <v>9.5677578757679261E-4</v>
      </c>
      <c r="V96" s="17">
        <f t="shared" ca="1" si="39"/>
        <v>4.0282795867001737E-3</v>
      </c>
      <c r="W96" s="17">
        <f ca="1">(G96*T96-'Scenarios &amp; Pics'!$H$5*EXP(-'Scenarios &amp; Pics'!$J$5*'Scenarios &amp; Pics'!P96)*'Scenarios &amp; Pics'!U96)*$E$5</f>
        <v>3.8441212093975885</v>
      </c>
      <c r="Y96" s="6">
        <f>LN(G96/'Scenarios &amp; Pics'!$H$6)</f>
        <v>-0.11778303565638351</v>
      </c>
      <c r="Z96" s="19">
        <f ca="1">'Scenarios &amp; Pics'!$T$6</f>
        <v>0.1095890410958904</v>
      </c>
      <c r="AA96" s="6">
        <f>'Scenarios &amp; Pics'!$F$6*'Scenarios &amp; Pics'!$F$6/2</f>
        <v>3.125E-2</v>
      </c>
      <c r="AB96" s="22">
        <f ca="1">(Y96+Z96*('Scenarios &amp; Pics'!$J$6+$AA96))/(H97*SQRT(Z96))</f>
        <v>-1.3288307634449408</v>
      </c>
      <c r="AC96" s="22">
        <f t="shared" ca="1" si="34"/>
        <v>-1.4115913523051775</v>
      </c>
      <c r="AD96" s="6">
        <f t="shared" ref="AD96:AE159" ca="1" si="63">_xlfn.NORM.S.DIST(AB96,TRUE)</f>
        <v>9.1951905151254384E-2</v>
      </c>
      <c r="AE96" s="6">
        <f t="shared" ca="1" si="63"/>
        <v>7.9035160067027974E-2</v>
      </c>
      <c r="AF96" s="6">
        <f t="shared" ca="1" si="40"/>
        <v>0.16499598608360214</v>
      </c>
      <c r="AG96" s="6">
        <f ca="1">G97*AD96-'Scenarios &amp; Pics'!$H$6*EXP(-'Scenarios &amp; Pics'!$J$6*'Scenarios &amp; Pics'!Z96)*'Scenarios &amp; Pics'!AE96</f>
        <v>0.32007671114492453</v>
      </c>
      <c r="AH96" s="9">
        <f ca="1">(AG96+'Scenarios &amp; Pics'!$H$5*EXP(-'Scenarios &amp; Pics'!$J$5*'Scenarios &amp; Pics'!$T$5)-G96)*$E$6</f>
        <v>39983.698870376909</v>
      </c>
      <c r="AJ96" s="9">
        <f t="shared" si="35"/>
        <v>80</v>
      </c>
      <c r="AK96">
        <f t="shared" ca="1" si="36"/>
        <v>3.8441212093975885</v>
      </c>
      <c r="AL96" s="9">
        <f t="shared" ca="1" si="37"/>
        <v>39983.698870376909</v>
      </c>
      <c r="AM96" s="9">
        <f t="shared" ca="1" si="41"/>
        <v>39987.542991586306</v>
      </c>
      <c r="AN96" s="9">
        <f t="shared" si="42"/>
        <v>80</v>
      </c>
      <c r="AO96" s="9">
        <f t="shared" ca="1" si="43"/>
        <v>1.8477949818957113</v>
      </c>
      <c r="AP96" s="9">
        <f t="shared" ca="1" si="44"/>
        <v>1.4050941008165305</v>
      </c>
      <c r="AR96">
        <f t="shared" si="60"/>
        <v>0.22191780821917775</v>
      </c>
      <c r="AS96">
        <f t="shared" si="45"/>
        <v>100.89162271737477</v>
      </c>
      <c r="AT96">
        <f t="shared" si="46"/>
        <v>-8.8767123287671178E-3</v>
      </c>
      <c r="AU96">
        <f t="shared" si="47"/>
        <v>0.22191780821917775</v>
      </c>
      <c r="AV96">
        <f t="shared" si="48"/>
        <v>3.125E-2</v>
      </c>
      <c r="AW96">
        <f t="shared" si="49"/>
        <v>2.9442595645699437E-2</v>
      </c>
      <c r="AX96">
        <f t="shared" si="50"/>
        <v>-8.8327786937098557E-2</v>
      </c>
      <c r="AY96" s="17">
        <f t="shared" ref="AY96:AZ159" si="64">_xlfn.NORM.S.DIST(AW96,TRUE)</f>
        <v>0.51174419944793237</v>
      </c>
      <c r="AZ96" s="17">
        <f t="shared" si="64"/>
        <v>0.4648080772396363</v>
      </c>
      <c r="BA96" s="17">
        <f t="shared" si="51"/>
        <v>0.39876940303267577</v>
      </c>
      <c r="BB96">
        <f t="shared" si="52"/>
        <v>4.6936122208296069</v>
      </c>
      <c r="BC96">
        <f t="shared" si="53"/>
        <v>1023.4883988958647</v>
      </c>
      <c r="BD96">
        <f t="shared" si="61"/>
        <v>81</v>
      </c>
      <c r="BE96">
        <f t="shared" si="54"/>
        <v>16.92995277281716</v>
      </c>
      <c r="BF96">
        <f t="shared" si="55"/>
        <v>375.70580125977756</v>
      </c>
      <c r="BG96" s="9">
        <f t="shared" si="56"/>
        <v>80</v>
      </c>
      <c r="BH96" s="9">
        <f t="shared" ca="1" si="57"/>
        <v>51.24644623348491</v>
      </c>
    </row>
    <row r="97" spans="1:60" x14ac:dyDescent="0.3">
      <c r="A97" s="16"/>
      <c r="F97" s="5"/>
      <c r="G97" s="5">
        <f t="shared" si="58"/>
        <v>80.5</v>
      </c>
      <c r="H97" s="5">
        <f>'Scenarios &amp; Pics'!$F$5</f>
        <v>0.25</v>
      </c>
      <c r="I97" s="5">
        <f>'Scenarios &amp; Pics'!$F$6</f>
        <v>0.25</v>
      </c>
      <c r="K97" s="9">
        <f ca="1">'Scenarios &amp; Pics'!$E$4*'Scenarios &amp; Pics'!G97+'Scenarios &amp; Pics'!$E$5*W96+'Scenarios &amp; Pics'!$E$6*'Scenarios &amp; Pics'!AG96</f>
        <v>8328.3958410850264</v>
      </c>
      <c r="L97" s="9">
        <f t="shared" ca="1" si="59"/>
        <v>-19175.547114801608</v>
      </c>
      <c r="O97" s="17">
        <f>LN(G97/'Scenarios &amp; Pics'!$H$5)</f>
        <v>-0.21691300156357363</v>
      </c>
      <c r="P97" s="18">
        <f ca="1">'Scenarios &amp; Pics'!$T$5</f>
        <v>8.2191780821917804E-2</v>
      </c>
      <c r="Q97" s="17">
        <f>'Scenarios &amp; Pics'!$F$5*'Scenarios &amp; Pics'!$F$5/2</f>
        <v>3.125E-2</v>
      </c>
      <c r="R97" s="21">
        <f ca="1">(O97+P97*('Scenarios &amp; Pics'!$J$5+$Q97))/(I98*SQRT(P97))</f>
        <v>-2.9447282441639766</v>
      </c>
      <c r="S97" s="21">
        <f t="shared" ca="1" si="38"/>
        <v>-3.0164010165491009</v>
      </c>
      <c r="T97" s="17">
        <f t="shared" ca="1" si="62"/>
        <v>1.6161921735178481E-3</v>
      </c>
      <c r="U97" s="17">
        <f t="shared" ca="1" si="62"/>
        <v>1.278973588569509E-3</v>
      </c>
      <c r="V97" s="17">
        <f t="shared" ca="1" si="39"/>
        <v>5.2231701698606066E-3</v>
      </c>
      <c r="W97" s="17">
        <f ca="1">(G97*T97-'Scenarios &amp; Pics'!$H$5*EXP(-'Scenarios &amp; Pics'!$J$5*'Scenarios &amp; Pics'!P97)*'Scenarios &amp; Pics'!U97)*$E$5</f>
        <v>5.2518102564646512</v>
      </c>
      <c r="Y97" s="6">
        <f>LN(G97/'Scenarios &amp; Pics'!$H$6)</f>
        <v>-0.11155248590574733</v>
      </c>
      <c r="Z97" s="19">
        <f ca="1">'Scenarios &amp; Pics'!$T$6</f>
        <v>0.1095890410958904</v>
      </c>
      <c r="AA97" s="6">
        <f>'Scenarios &amp; Pics'!$F$6*'Scenarios &amp; Pics'!$F$6/2</f>
        <v>3.125E-2</v>
      </c>
      <c r="AB97" s="22">
        <f ca="1">(Y97+Z97*('Scenarios &amp; Pics'!$J$6+$AA97))/(H98*SQRT(Z97))</f>
        <v>-1.2535467443672357</v>
      </c>
      <c r="AC97" s="22">
        <f t="shared" ca="1" si="34"/>
        <v>-1.3363073332274724</v>
      </c>
      <c r="AD97" s="6">
        <f t="shared" ca="1" si="63"/>
        <v>0.10500339929537558</v>
      </c>
      <c r="AE97" s="6">
        <f t="shared" ca="1" si="63"/>
        <v>9.0724420298279998E-2</v>
      </c>
      <c r="AF97" s="6">
        <f t="shared" ca="1" si="40"/>
        <v>0.18183997201052177</v>
      </c>
      <c r="AG97" s="6">
        <f ca="1">G98*AD97-'Scenarios &amp; Pics'!$H$6*EXP(-'Scenarios &amp; Pics'!$J$6*'Scenarios &amp; Pics'!Z97)*'Scenarios &amp; Pics'!AE97</f>
        <v>0.37579182895294139</v>
      </c>
      <c r="AH97" s="9">
        <f ca="1">(AG97+'Scenarios &amp; Pics'!$H$5*EXP(-'Scenarios &amp; Pics'!$J$5*'Scenarios &amp; Pics'!$T$5)-G97)*$E$6</f>
        <v>39095.12910599295</v>
      </c>
      <c r="AJ97" s="9">
        <f t="shared" si="35"/>
        <v>80.5</v>
      </c>
      <c r="AK97">
        <f t="shared" ca="1" si="36"/>
        <v>5.2518102564646512</v>
      </c>
      <c r="AL97" s="9">
        <f t="shared" ca="1" si="37"/>
        <v>39095.12910599295</v>
      </c>
      <c r="AM97" s="9">
        <f t="shared" ca="1" si="41"/>
        <v>39100.380916249414</v>
      </c>
      <c r="AN97" s="9">
        <f t="shared" si="42"/>
        <v>80.5</v>
      </c>
      <c r="AO97" s="9">
        <f t="shared" ca="1" si="43"/>
        <v>2.4108725184329516</v>
      </c>
      <c r="AP97" s="9">
        <f t="shared" ca="1" si="44"/>
        <v>1.8105648583064489</v>
      </c>
      <c r="AR97">
        <f t="shared" si="60"/>
        <v>0.224657534246575</v>
      </c>
      <c r="AS97">
        <f t="shared" si="45"/>
        <v>100.9026799394271</v>
      </c>
      <c r="AT97">
        <f t="shared" si="46"/>
        <v>-8.9863013698630242E-3</v>
      </c>
      <c r="AU97">
        <f t="shared" si="47"/>
        <v>0.224657534246575</v>
      </c>
      <c r="AV97">
        <f t="shared" si="48"/>
        <v>3.125E-2</v>
      </c>
      <c r="AW97">
        <f t="shared" si="49"/>
        <v>2.9623782559806085E-2</v>
      </c>
      <c r="AX97">
        <f t="shared" si="50"/>
        <v>-8.8871347679419094E-2</v>
      </c>
      <c r="AY97" s="17">
        <f t="shared" si="64"/>
        <v>0.51181645105239548</v>
      </c>
      <c r="AZ97" s="17">
        <f t="shared" si="64"/>
        <v>0.46459207733317526</v>
      </c>
      <c r="BA97" s="17">
        <f t="shared" si="51"/>
        <v>0.39876726921238398</v>
      </c>
      <c r="BB97">
        <f t="shared" si="52"/>
        <v>4.7224373719220196</v>
      </c>
      <c r="BC97">
        <f t="shared" si="53"/>
        <v>1023.632902104791</v>
      </c>
      <c r="BD97">
        <f t="shared" si="61"/>
        <v>82</v>
      </c>
      <c r="BE97">
        <f t="shared" si="54"/>
        <v>16.826314651383914</v>
      </c>
      <c r="BF97">
        <f t="shared" si="55"/>
        <v>378.01583600369293</v>
      </c>
      <c r="BG97" s="9">
        <f t="shared" si="56"/>
        <v>80.5</v>
      </c>
      <c r="BH97" s="9">
        <f t="shared" ca="1" si="57"/>
        <v>56.398906265518491</v>
      </c>
    </row>
    <row r="98" spans="1:60" x14ac:dyDescent="0.3">
      <c r="A98" s="16"/>
      <c r="F98" s="5"/>
      <c r="G98" s="5">
        <f t="shared" si="58"/>
        <v>81</v>
      </c>
      <c r="H98" s="5">
        <f>'Scenarios &amp; Pics'!$F$5</f>
        <v>0.25</v>
      </c>
      <c r="I98" s="5">
        <f>'Scenarios &amp; Pics'!$F$6</f>
        <v>0.25</v>
      </c>
      <c r="K98" s="9">
        <f ca="1">'Scenarios &amp; Pics'!$E$4*'Scenarios &amp; Pics'!G98+'Scenarios &amp; Pics'!$E$5*W97+'Scenarios &amp; Pics'!$E$6*'Scenarios &amp; Pics'!AG97</f>
        <v>11255.204170835186</v>
      </c>
      <c r="L98" s="9">
        <f t="shared" ca="1" si="59"/>
        <v>-16248.738785051446</v>
      </c>
      <c r="O98" s="17">
        <f>LN(G98/'Scenarios &amp; Pics'!$H$5)</f>
        <v>-0.21072103131565253</v>
      </c>
      <c r="P98" s="18">
        <f ca="1">'Scenarios &amp; Pics'!$T$5</f>
        <v>8.2191780821917804E-2</v>
      </c>
      <c r="Q98" s="17">
        <f>'Scenarios &amp; Pics'!$F$5*'Scenarios &amp; Pics'!$F$5/2</f>
        <v>3.125E-2</v>
      </c>
      <c r="R98" s="21">
        <f ca="1">(O98+P98*('Scenarios &amp; Pics'!$J$5+$Q98))/(I99*SQRT(P98))</f>
        <v>-2.8583360195874064</v>
      </c>
      <c r="S98" s="21">
        <f t="shared" ca="1" si="38"/>
        <v>-2.9300087919725311</v>
      </c>
      <c r="T98" s="17">
        <f t="shared" ca="1" si="62"/>
        <v>2.1293457874330896E-3</v>
      </c>
      <c r="U98" s="17">
        <f t="shared" ca="1" si="62"/>
        <v>1.6947620676394052E-3</v>
      </c>
      <c r="V98" s="17">
        <f t="shared" ca="1" si="39"/>
        <v>6.7111769993619388E-3</v>
      </c>
      <c r="W98" s="17">
        <f ca="1">(G98*T98-'Scenarios &amp; Pics'!$H$5*EXP(-'Scenarios &amp; Pics'!$J$5*'Scenarios &amp; Pics'!P98)*'Scenarios &amp; Pics'!U98)*$E$5</f>
        <v>7.1141383099906914</v>
      </c>
      <c r="Y98" s="6">
        <f>LN(G98/'Scenarios &amp; Pics'!$H$6)</f>
        <v>-0.10536051565782628</v>
      </c>
      <c r="Z98" s="19">
        <f ca="1">'Scenarios &amp; Pics'!$T$6</f>
        <v>0.1095890410958904</v>
      </c>
      <c r="AA98" s="6">
        <f>'Scenarios &amp; Pics'!$F$6*'Scenarios &amp; Pics'!$F$6/2</f>
        <v>3.125E-2</v>
      </c>
      <c r="AB98" s="22">
        <f ca="1">(Y98+Z98*('Scenarios &amp; Pics'!$J$6+$AA98))/(H99*SQRT(Z98))</f>
        <v>-1.1787288831944758</v>
      </c>
      <c r="AC98" s="22">
        <f t="shared" ca="1" si="34"/>
        <v>-1.2614894720547125</v>
      </c>
      <c r="AD98" s="6">
        <f t="shared" ca="1" si="63"/>
        <v>0.11925307530822712</v>
      </c>
      <c r="AE98" s="6">
        <f t="shared" ca="1" si="63"/>
        <v>0.10356627535548765</v>
      </c>
      <c r="AF98" s="6">
        <f t="shared" ca="1" si="40"/>
        <v>0.19916146063783238</v>
      </c>
      <c r="AG98" s="6">
        <f ca="1">G99*AD98-'Scenarios &amp; Pics'!$H$6*EXP(-'Scenarios &amp; Pics'!$J$6*'Scenarios &amp; Pics'!Z98)*'Scenarios &amp; Pics'!AE98</f>
        <v>0.43893045601588021</v>
      </c>
      <c r="AH98" s="9">
        <f ca="1">(AG98+'Scenarios &amp; Pics'!$H$5*EXP(-'Scenarios &amp; Pics'!$J$5*'Scenarios &amp; Pics'!$T$5)-G98)*$E$6</f>
        <v>38221.406360118832</v>
      </c>
      <c r="AJ98" s="9">
        <f t="shared" si="35"/>
        <v>81</v>
      </c>
      <c r="AK98">
        <f t="shared" ca="1" si="36"/>
        <v>7.1141383099906914</v>
      </c>
      <c r="AL98" s="9">
        <f t="shared" ca="1" si="37"/>
        <v>38221.406360118832</v>
      </c>
      <c r="AM98" s="9">
        <f t="shared" ca="1" si="41"/>
        <v>38228.520498428821</v>
      </c>
      <c r="AN98" s="9">
        <f t="shared" si="42"/>
        <v>81</v>
      </c>
      <c r="AO98" s="9">
        <f t="shared" ca="1" si="43"/>
        <v>3.1169361265948501</v>
      </c>
      <c r="AP98" s="9">
        <f t="shared" ca="1" si="44"/>
        <v>2.3120087104752742</v>
      </c>
      <c r="AR98">
        <f t="shared" si="60"/>
        <v>0.22739726027397225</v>
      </c>
      <c r="AS98">
        <f t="shared" si="45"/>
        <v>100.91373837329618</v>
      </c>
      <c r="AT98">
        <f t="shared" si="46"/>
        <v>-9.0958904109589029E-3</v>
      </c>
      <c r="AU98">
        <f t="shared" si="47"/>
        <v>0.22739726027397225</v>
      </c>
      <c r="AV98">
        <f t="shared" si="48"/>
        <v>3.125E-2</v>
      </c>
      <c r="AW98">
        <f t="shared" si="49"/>
        <v>2.9803868003083052E-2</v>
      </c>
      <c r="AX98">
        <f t="shared" si="50"/>
        <v>-8.9411604009249579E-2</v>
      </c>
      <c r="AY98" s="17">
        <f t="shared" si="64"/>
        <v>0.51188826304089585</v>
      </c>
      <c r="AZ98" s="17">
        <f t="shared" si="64"/>
        <v>0.46437740087153057</v>
      </c>
      <c r="BA98" s="17">
        <f t="shared" si="51"/>
        <v>0.39876513540351033</v>
      </c>
      <c r="BB98">
        <f t="shared" si="52"/>
        <v>4.7510862169365282</v>
      </c>
      <c r="BC98">
        <f t="shared" si="53"/>
        <v>1023.7765260817918</v>
      </c>
      <c r="BD98">
        <f t="shared" si="61"/>
        <v>83</v>
      </c>
      <c r="BE98">
        <f t="shared" si="54"/>
        <v>16.724554651860068</v>
      </c>
      <c r="BF98">
        <f t="shared" si="55"/>
        <v>380.31179071352977</v>
      </c>
      <c r="BG98" s="9">
        <f t="shared" si="56"/>
        <v>81</v>
      </c>
      <c r="BH98" s="9">
        <f t="shared" ca="1" si="57"/>
        <v>61.731195995788219</v>
      </c>
    </row>
    <row r="99" spans="1:60" x14ac:dyDescent="0.3">
      <c r="A99" s="16"/>
      <c r="F99" s="5"/>
      <c r="G99" s="5">
        <f t="shared" si="58"/>
        <v>81.5</v>
      </c>
      <c r="H99" s="5">
        <f>'Scenarios &amp; Pics'!$F$5</f>
        <v>0.25</v>
      </c>
      <c r="I99" s="5">
        <f>'Scenarios &amp; Pics'!$F$6</f>
        <v>0.25</v>
      </c>
      <c r="K99" s="9">
        <f ca="1">'Scenarios &amp; Pics'!$E$4*'Scenarios &amp; Pics'!G99+'Scenarios &amp; Pics'!$E$5*W98+'Scenarios &amp; Pics'!$E$6*'Scenarios &amp; Pics'!AG98</f>
        <v>15106.137532013143</v>
      </c>
      <c r="L99" s="9">
        <f t="shared" ca="1" si="59"/>
        <v>-12397.805423873489</v>
      </c>
      <c r="O99" s="17">
        <f>LN(G99/'Scenarios &amp; Pics'!$H$5)</f>
        <v>-0.2045671657412744</v>
      </c>
      <c r="P99" s="18">
        <f ca="1">'Scenarios &amp; Pics'!$T$5</f>
        <v>8.2191780821917804E-2</v>
      </c>
      <c r="Q99" s="17">
        <f>'Scenarios &amp; Pics'!$F$5*'Scenarios &amp; Pics'!$F$5/2</f>
        <v>3.125E-2</v>
      </c>
      <c r="R99" s="21">
        <f ca="1">(O99+P99*('Scenarios &amp; Pics'!$J$5+$Q99))/(I100*SQRT(P99))</f>
        <v>-2.7724754428357339</v>
      </c>
      <c r="S99" s="21">
        <f t="shared" ca="1" si="38"/>
        <v>-2.8441482152208586</v>
      </c>
      <c r="T99" s="17">
        <f t="shared" ca="1" si="62"/>
        <v>2.7815858380679827E-3</v>
      </c>
      <c r="U99" s="17">
        <f t="shared" ca="1" si="62"/>
        <v>2.2265164153689814E-3</v>
      </c>
      <c r="V99" s="17">
        <f t="shared" ca="1" si="39"/>
        <v>8.5463706308966051E-3</v>
      </c>
      <c r="W99" s="17">
        <f ca="1">(G99*T99-'Scenarios &amp; Pics'!$H$5*EXP(-'Scenarios &amp; Pics'!$J$5*'Scenarios &amp; Pics'!P99)*'Scenarios &amp; Pics'!U99)*$E$5</f>
        <v>9.5568153670627094</v>
      </c>
      <c r="Y99" s="6">
        <f>LN(G99/'Scenarios &amp; Pics'!$H$6)</f>
        <v>-9.9206650083448034E-2</v>
      </c>
      <c r="Z99" s="19">
        <f ca="1">'Scenarios &amp; Pics'!$T$6</f>
        <v>0.1095890410958904</v>
      </c>
      <c r="AA99" s="6">
        <f>'Scenarios &amp; Pics'!$F$6*'Scenarios &amp; Pics'!$F$6/2</f>
        <v>3.125E-2</v>
      </c>
      <c r="AB99" s="22">
        <f ca="1">(Y99+Z99*('Scenarios &amp; Pics'!$J$6+$AA99))/(H100*SQRT(Z99))</f>
        <v>-1.1043714425439424</v>
      </c>
      <c r="AC99" s="22">
        <f t="shared" ca="1" si="34"/>
        <v>-1.1871320314041791</v>
      </c>
      <c r="AD99" s="6">
        <f t="shared" ca="1" si="63"/>
        <v>0.13471602170453037</v>
      </c>
      <c r="AE99" s="6">
        <f t="shared" ca="1" si="63"/>
        <v>0.11758777273800416</v>
      </c>
      <c r="AF99" s="6">
        <f t="shared" ca="1" si="40"/>
        <v>0.21680505901302657</v>
      </c>
      <c r="AG99" s="6">
        <f ca="1">G100*AD99-'Scenarios &amp; Pics'!$H$6*EXP(-'Scenarios &amp; Pics'!$J$6*'Scenarios &amp; Pics'!Z99)*'Scenarios &amp; Pics'!AE99</f>
        <v>0.51010349584255898</v>
      </c>
      <c r="AH99" s="9">
        <f ca="1">(AG99+'Scenarios &amp; Pics'!$H$5*EXP(-'Scenarios &amp; Pics'!$J$5*'Scenarios &amp; Pics'!$T$5)-G99)*$E$6</f>
        <v>37363.752439772186</v>
      </c>
      <c r="AJ99" s="9">
        <f t="shared" si="35"/>
        <v>81.5</v>
      </c>
      <c r="AK99">
        <f t="shared" ca="1" si="36"/>
        <v>9.5568153670627094</v>
      </c>
      <c r="AL99" s="9">
        <f t="shared" ca="1" si="37"/>
        <v>37363.752439772186</v>
      </c>
      <c r="AM99" s="9">
        <f t="shared" ca="1" si="41"/>
        <v>37373.309255139247</v>
      </c>
      <c r="AN99" s="9">
        <f t="shared" si="42"/>
        <v>81.5</v>
      </c>
      <c r="AO99" s="9">
        <f t="shared" ca="1" si="43"/>
        <v>3.9937743416955165</v>
      </c>
      <c r="AP99" s="9">
        <f t="shared" ca="1" si="44"/>
        <v>2.9261723757639628</v>
      </c>
      <c r="AR99">
        <f t="shared" si="60"/>
        <v>0.2301369863013695</v>
      </c>
      <c r="AS99">
        <f t="shared" si="45"/>
        <v>100.92479801911483</v>
      </c>
      <c r="AT99">
        <f t="shared" si="46"/>
        <v>-9.2054794520547503E-3</v>
      </c>
      <c r="AU99">
        <f t="shared" si="47"/>
        <v>0.2301369863013695</v>
      </c>
      <c r="AV99">
        <f t="shared" si="48"/>
        <v>3.125E-2</v>
      </c>
      <c r="AW99">
        <f t="shared" si="49"/>
        <v>2.9982871822754723E-2</v>
      </c>
      <c r="AX99">
        <f t="shared" si="50"/>
        <v>-8.9948615468263202E-2</v>
      </c>
      <c r="AY99" s="17">
        <f t="shared" si="64"/>
        <v>0.51195964333249644</v>
      </c>
      <c r="AZ99" s="17">
        <f t="shared" si="64"/>
        <v>0.46416402406936913</v>
      </c>
      <c r="BA99" s="17">
        <f t="shared" si="51"/>
        <v>0.39876300160605477</v>
      </c>
      <c r="BB99">
        <f t="shared" si="52"/>
        <v>4.7795619263127307</v>
      </c>
      <c r="BC99">
        <f t="shared" si="53"/>
        <v>1023.9192866649929</v>
      </c>
      <c r="BD99">
        <f t="shared" si="61"/>
        <v>84</v>
      </c>
      <c r="BE99">
        <f t="shared" si="54"/>
        <v>16.624616712975573</v>
      </c>
      <c r="BF99">
        <f t="shared" si="55"/>
        <v>382.5939188739577</v>
      </c>
      <c r="BG99" s="9">
        <f t="shared" si="56"/>
        <v>81.5</v>
      </c>
      <c r="BH99" s="9">
        <f t="shared" ca="1" si="57"/>
        <v>67.212442200605309</v>
      </c>
    </row>
    <row r="100" spans="1:60" x14ac:dyDescent="0.3">
      <c r="A100" s="16"/>
      <c r="F100" s="5"/>
      <c r="G100" s="5">
        <f t="shared" si="58"/>
        <v>82</v>
      </c>
      <c r="H100" s="5">
        <f>'Scenarios &amp; Pics'!$F$5</f>
        <v>0.25</v>
      </c>
      <c r="I100" s="5">
        <f>'Scenarios &amp; Pics'!$F$6</f>
        <v>0.25</v>
      </c>
      <c r="K100" s="9">
        <f ca="1">'Scenarios &amp; Pics'!$E$4*'Scenarios &amp; Pics'!G100+'Scenarios &amp; Pics'!$E$5*W99+'Scenarios &amp; Pics'!$E$6*'Scenarios &amp; Pics'!AG99</f>
        <v>20133.837725810536</v>
      </c>
      <c r="L100" s="9">
        <f t="shared" ca="1" si="59"/>
        <v>-7370.1052300760966</v>
      </c>
      <c r="O100" s="17">
        <f>LN(G100/'Scenarios &amp; Pics'!$H$5)</f>
        <v>-0.19845093872383832</v>
      </c>
      <c r="P100" s="18">
        <f ca="1">'Scenarios &amp; Pics'!$T$5</f>
        <v>8.2191780821917804E-2</v>
      </c>
      <c r="Q100" s="17">
        <f>'Scenarios &amp; Pics'!$F$5*'Scenarios &amp; Pics'!$F$5/2</f>
        <v>3.125E-2</v>
      </c>
      <c r="R100" s="21">
        <f ca="1">(O100+P100*('Scenarios &amp; Pics'!$J$5+$Q100))/(I101*SQRT(P100))</f>
        <v>-2.6871400105104524</v>
      </c>
      <c r="S100" s="21">
        <f t="shared" ca="1" si="38"/>
        <v>-2.7588127828955766</v>
      </c>
      <c r="T100" s="17">
        <f t="shared" ca="1" si="62"/>
        <v>3.6033368871086105E-3</v>
      </c>
      <c r="U100" s="17">
        <f t="shared" ca="1" si="62"/>
        <v>2.9005879616747798E-3</v>
      </c>
      <c r="V100" s="17">
        <f t="shared" ca="1" si="39"/>
        <v>1.0788233265587172E-2</v>
      </c>
      <c r="W100" s="17">
        <f ca="1">(G100*T100-'Scenarios &amp; Pics'!$H$5*EXP(-'Scenarios &amp; Pics'!$J$5*'Scenarios &amp; Pics'!P100)*'Scenarios &amp; Pics'!U100)*$E$5</f>
        <v>12.733761321521374</v>
      </c>
      <c r="Y100" s="6">
        <f>LN(G100/'Scenarios &amp; Pics'!$H$6)</f>
        <v>-9.3090423066011979E-2</v>
      </c>
      <c r="Z100" s="19">
        <f ca="1">'Scenarios &amp; Pics'!$T$6</f>
        <v>0.1095890410958904</v>
      </c>
      <c r="AA100" s="6">
        <f>'Scenarios &amp; Pics'!$F$6*'Scenarios &amp; Pics'!$F$6/2</f>
        <v>3.125E-2</v>
      </c>
      <c r="AB100" s="22">
        <f ca="1">(Y100+Z100*('Scenarios &amp; Pics'!$J$6+$AA100))/(H101*SQRT(Z100))</f>
        <v>-1.0304687903073213</v>
      </c>
      <c r="AC100" s="22">
        <f t="shared" ca="1" si="34"/>
        <v>-1.113229379167558</v>
      </c>
      <c r="AD100" s="6">
        <f t="shared" ca="1" si="63"/>
        <v>0.15139499781517241</v>
      </c>
      <c r="AE100" s="6">
        <f t="shared" ca="1" si="63"/>
        <v>0.13280496394016303</v>
      </c>
      <c r="AF100" s="6">
        <f t="shared" ca="1" si="40"/>
        <v>0.23460043299208833</v>
      </c>
      <c r="AG100" s="6">
        <f ca="1">G101*AD100-'Scenarios &amp; Pics'!$H$6*EXP(-'Scenarios &amp; Pics'!$J$6*'Scenarios &amp; Pics'!Z100)*'Scenarios &amp; Pics'!AE100</f>
        <v>0.58992018310115668</v>
      </c>
      <c r="AH100" s="9">
        <f ca="1">(AG100+'Scenarios &amp; Pics'!$H$5*EXP(-'Scenarios &amp; Pics'!$J$5*'Scenarios &amp; Pics'!$T$5)-G100)*$E$6</f>
        <v>36523.385814289381</v>
      </c>
      <c r="AJ100" s="9">
        <f t="shared" si="35"/>
        <v>82</v>
      </c>
      <c r="AK100">
        <f t="shared" ca="1" si="36"/>
        <v>12.733761321521374</v>
      </c>
      <c r="AL100" s="9">
        <f t="shared" ca="1" si="37"/>
        <v>36523.385814289381</v>
      </c>
      <c r="AM100" s="9">
        <f t="shared" ca="1" si="41"/>
        <v>36536.119575610901</v>
      </c>
      <c r="AN100" s="9">
        <f t="shared" si="42"/>
        <v>82</v>
      </c>
      <c r="AO100" s="9">
        <f t="shared" ca="1" si="43"/>
        <v>5.0723401725702981</v>
      </c>
      <c r="AP100" s="9">
        <f t="shared" ca="1" si="44"/>
        <v>3.6712356989652171</v>
      </c>
      <c r="AR100">
        <f t="shared" si="60"/>
        <v>0.23287671232876675</v>
      </c>
      <c r="AS100">
        <f t="shared" si="45"/>
        <v>100.93585887701589</v>
      </c>
      <c r="AT100">
        <f t="shared" si="46"/>
        <v>-9.3150684931508198E-3</v>
      </c>
      <c r="AU100">
        <f t="shared" si="47"/>
        <v>0.23287671232876675</v>
      </c>
      <c r="AV100">
        <f t="shared" si="48"/>
        <v>3.125E-2</v>
      </c>
      <c r="AW100">
        <f t="shared" si="49"/>
        <v>3.0160813277068148E-2</v>
      </c>
      <c r="AX100">
        <f t="shared" si="50"/>
        <v>-9.0482439831209405E-2</v>
      </c>
      <c r="AY100" s="17">
        <f t="shared" si="64"/>
        <v>0.51203059961127106</v>
      </c>
      <c r="AZ100" s="17">
        <f t="shared" si="64"/>
        <v>0.46395192384682293</v>
      </c>
      <c r="BA100" s="17">
        <f t="shared" si="51"/>
        <v>0.39876086782001713</v>
      </c>
      <c r="BB100">
        <f t="shared" si="52"/>
        <v>4.8078675764448136</v>
      </c>
      <c r="BC100">
        <f t="shared" si="53"/>
        <v>1024.0611992225422</v>
      </c>
      <c r="BD100">
        <f t="shared" si="61"/>
        <v>85</v>
      </c>
      <c r="BE100">
        <f t="shared" si="54"/>
        <v>16.526447088679234</v>
      </c>
      <c r="BF100">
        <f t="shared" si="55"/>
        <v>384.86246644869391</v>
      </c>
      <c r="BG100" s="9">
        <f t="shared" si="56"/>
        <v>82</v>
      </c>
      <c r="BH100" s="9">
        <f t="shared" ca="1" si="57"/>
        <v>72.809962949418789</v>
      </c>
    </row>
    <row r="101" spans="1:60" x14ac:dyDescent="0.3">
      <c r="A101" s="16"/>
      <c r="F101" s="5"/>
      <c r="G101" s="5">
        <f t="shared" si="58"/>
        <v>82.5</v>
      </c>
      <c r="H101" s="5">
        <f>'Scenarios &amp; Pics'!$F$5</f>
        <v>0.25</v>
      </c>
      <c r="I101" s="5">
        <f>'Scenarios &amp; Pics'!$F$6</f>
        <v>0.25</v>
      </c>
      <c r="K101" s="9">
        <f ca="1">'Scenarios &amp; Pics'!$E$4*'Scenarios &amp; Pics'!G101+'Scenarios &amp; Pics'!$E$5*W100+'Scenarios &amp; Pics'!$E$6*'Scenarios &amp; Pics'!AG100</f>
        <v>26647.363009245062</v>
      </c>
      <c r="L101" s="9">
        <f t="shared" ca="1" si="59"/>
        <v>-856.57994664157013</v>
      </c>
      <c r="O101" s="17">
        <f>LN(G101/'Scenarios &amp; Pics'!$H$5)</f>
        <v>-0.19237189264745613</v>
      </c>
      <c r="P101" s="18">
        <f ca="1">'Scenarios &amp; Pics'!$T$5</f>
        <v>8.2191780821917804E-2</v>
      </c>
      <c r="Q101" s="17">
        <f>'Scenarios &amp; Pics'!$F$5*'Scenarios &amp; Pics'!$F$5/2</f>
        <v>3.125E-2</v>
      </c>
      <c r="R101" s="21">
        <f ca="1">(O101+P101*('Scenarios &amp; Pics'!$J$5+$Q101))/(I102*SQRT(P101))</f>
        <v>-2.6023233378175474</v>
      </c>
      <c r="S101" s="21">
        <f t="shared" ca="1" si="38"/>
        <v>-2.6739961102026717</v>
      </c>
      <c r="T101" s="17">
        <f t="shared" ca="1" si="62"/>
        <v>4.6297253495906346E-3</v>
      </c>
      <c r="U101" s="17">
        <f t="shared" ca="1" si="62"/>
        <v>3.7476660440814327E-3</v>
      </c>
      <c r="V101" s="17">
        <f t="shared" ca="1" si="39"/>
        <v>1.3501129768555609E-2</v>
      </c>
      <c r="W101" s="17">
        <f ca="1">(G101*T101-'Scenarios &amp; Pics'!$H$5*EXP(-'Scenarios &amp; Pics'!$J$5*'Scenarios &amp; Pics'!P101)*'Scenarios &amp; Pics'!U101)*$E$5</f>
        <v>16.831646299854896</v>
      </c>
      <c r="Y101" s="6">
        <f>LN(G101/'Scenarios &amp; Pics'!$H$6)</f>
        <v>-8.701137698962981E-2</v>
      </c>
      <c r="Z101" s="19">
        <f ca="1">'Scenarios &amp; Pics'!$T$6</f>
        <v>0.1095890410958904</v>
      </c>
      <c r="AA101" s="6">
        <f>'Scenarios &amp; Pics'!$F$6*'Scenarios &amp; Pics'!$F$6/2</f>
        <v>3.125E-2</v>
      </c>
      <c r="AB101" s="22">
        <f ca="1">(Y101+Z101*('Scenarios &amp; Pics'!$J$6+$AA101))/(H102*SQRT(Z101))</f>
        <v>-0.95701539709079597</v>
      </c>
      <c r="AC101" s="22">
        <f t="shared" ca="1" si="34"/>
        <v>-1.0397759859510327</v>
      </c>
      <c r="AD101" s="6">
        <f t="shared" ca="1" si="63"/>
        <v>0.16927974178365063</v>
      </c>
      <c r="AE101" s="6">
        <f t="shared" ca="1" si="63"/>
        <v>0.14922199418535462</v>
      </c>
      <c r="AF101" s="6">
        <f t="shared" ca="1" si="40"/>
        <v>0.25236526709596352</v>
      </c>
      <c r="AG101" s="6">
        <f ca="1">G102*AD101-'Scenarios &amp; Pics'!$H$6*EXP(-'Scenarios &amp; Pics'!$J$6*'Scenarios &amp; Pics'!Z101)*'Scenarios &amp; Pics'!AE101</f>
        <v>0.6789813899649797</v>
      </c>
      <c r="AH101" s="9">
        <f ca="1">(AG101+'Scenarios &amp; Pics'!$H$5*EXP(-'Scenarios &amp; Pics'!$J$5*'Scenarios &amp; Pics'!$T$5)-G101)*$E$6</f>
        <v>35701.508228017017</v>
      </c>
      <c r="AJ101" s="9">
        <f t="shared" si="35"/>
        <v>82.5</v>
      </c>
      <c r="AK101">
        <f t="shared" ca="1" si="36"/>
        <v>16.831646299854896</v>
      </c>
      <c r="AL101" s="9">
        <f t="shared" ca="1" si="37"/>
        <v>35701.508228017017</v>
      </c>
      <c r="AM101" s="9">
        <f t="shared" ca="1" si="41"/>
        <v>35718.339874316873</v>
      </c>
      <c r="AN101" s="9">
        <f t="shared" si="42"/>
        <v>82.5</v>
      </c>
      <c r="AO101" s="9">
        <f t="shared" ca="1" si="43"/>
        <v>6.3865784455685155</v>
      </c>
      <c r="AP101" s="9">
        <f t="shared" ca="1" si="44"/>
        <v>4.5665893017594286</v>
      </c>
      <c r="AR101">
        <f t="shared" si="60"/>
        <v>0.235616438356164</v>
      </c>
      <c r="AS101">
        <f t="shared" si="45"/>
        <v>100.94692094713216</v>
      </c>
      <c r="AT101">
        <f t="shared" si="46"/>
        <v>-9.4246575342465042E-3</v>
      </c>
      <c r="AU101">
        <f t="shared" si="47"/>
        <v>0.235616438356164</v>
      </c>
      <c r="AV101">
        <f t="shared" si="48"/>
        <v>3.125E-2</v>
      </c>
      <c r="AW101">
        <f t="shared" si="49"/>
        <v>3.0337711059484927E-2</v>
      </c>
      <c r="AX101">
        <f t="shared" si="50"/>
        <v>-9.1013133178452915E-2</v>
      </c>
      <c r="AY101" s="17">
        <f t="shared" si="64"/>
        <v>0.51210113933595691</v>
      </c>
      <c r="AZ101" s="17">
        <f t="shared" si="64"/>
        <v>0.4637410778005337</v>
      </c>
      <c r="BA101" s="17">
        <f t="shared" si="51"/>
        <v>0.39875873404539741</v>
      </c>
      <c r="BB101">
        <f t="shared" si="52"/>
        <v>4.8360061535423284</v>
      </c>
      <c r="BC101">
        <f t="shared" si="53"/>
        <v>1024.2022786719137</v>
      </c>
      <c r="BD101">
        <f t="shared" si="61"/>
        <v>86</v>
      </c>
      <c r="BE101">
        <f t="shared" si="54"/>
        <v>16.429994226638176</v>
      </c>
      <c r="BF101">
        <f t="shared" si="55"/>
        <v>387.11767218928242</v>
      </c>
      <c r="BG101" s="9">
        <f t="shared" si="56"/>
        <v>82.5</v>
      </c>
      <c r="BH101" s="9">
        <f t="shared" ca="1" si="57"/>
        <v>78.490010500765493</v>
      </c>
    </row>
    <row r="102" spans="1:60" x14ac:dyDescent="0.3">
      <c r="A102" s="16"/>
      <c r="F102" s="5"/>
      <c r="G102" s="5">
        <f t="shared" si="58"/>
        <v>83</v>
      </c>
      <c r="H102" s="5">
        <f>'Scenarios &amp; Pics'!$F$5</f>
        <v>0.25</v>
      </c>
      <c r="I102" s="5">
        <f>'Scenarios &amp; Pics'!$F$6</f>
        <v>0.25</v>
      </c>
      <c r="K102" s="9">
        <f ca="1">'Scenarios &amp; Pics'!$E$4*'Scenarios &amp; Pics'!G102+'Scenarios &amp; Pics'!$E$5*W101+'Scenarios &amp; Pics'!$E$6*'Scenarios &amp; Pics'!AG101</f>
        <v>35021.255379639748</v>
      </c>
      <c r="L102" s="9">
        <f t="shared" ca="1" si="59"/>
        <v>7517.3124237531156</v>
      </c>
      <c r="O102" s="17">
        <f>LN(G102/'Scenarios &amp; Pics'!$H$5)</f>
        <v>-0.18632957819149348</v>
      </c>
      <c r="P102" s="18">
        <f ca="1">'Scenarios &amp; Pics'!$T$5</f>
        <v>8.2191780821917804E-2</v>
      </c>
      <c r="Q102" s="17">
        <f>'Scenarios &amp; Pics'!$F$5*'Scenarios &amp; Pics'!$F$5/2</f>
        <v>3.125E-2</v>
      </c>
      <c r="R102" s="21">
        <f ca="1">(O102+P102*('Scenarios &amp; Pics'!$J$5+$Q102))/(I103*SQRT(P102))</f>
        <v>-2.5180191557008706</v>
      </c>
      <c r="S102" s="21">
        <f t="shared" ca="1" si="38"/>
        <v>-2.5896919280859949</v>
      </c>
      <c r="T102" s="17">
        <f t="shared" ca="1" si="62"/>
        <v>5.9008451207754904E-3</v>
      </c>
      <c r="U102" s="17">
        <f t="shared" ca="1" si="62"/>
        <v>4.8030928519560128E-3</v>
      </c>
      <c r="V102" s="17">
        <f t="shared" ca="1" si="39"/>
        <v>1.6753488605485256E-2</v>
      </c>
      <c r="W102" s="17">
        <f ca="1">(G102*T102-'Scenarios &amp; Pics'!$H$5*EXP(-'Scenarios &amp; Pics'!$J$5*'Scenarios &amp; Pics'!P102)*'Scenarios &amp; Pics'!U102)*$E$5</f>
        <v>22.074731823455874</v>
      </c>
      <c r="Y102" s="6">
        <f>LN(G102/'Scenarios &amp; Pics'!$H$6)</f>
        <v>-8.0969062533667091E-2</v>
      </c>
      <c r="Z102" s="19">
        <f ca="1">'Scenarios &amp; Pics'!$T$6</f>
        <v>0.1095890410958904</v>
      </c>
      <c r="AA102" s="6">
        <f>'Scenarios &amp; Pics'!$F$6*'Scenarios &amp; Pics'!$F$6/2</f>
        <v>3.125E-2</v>
      </c>
      <c r="AB102" s="22">
        <f ca="1">(Y102+Z102*('Scenarios &amp; Pics'!$J$6+$AA102))/(H103*SQRT(Z102))</f>
        <v>-0.88400583373248331</v>
      </c>
      <c r="AC102" s="22">
        <f t="shared" ca="1" si="34"/>
        <v>-0.96676642259272016</v>
      </c>
      <c r="AD102" s="6">
        <f t="shared" ca="1" si="63"/>
        <v>0.18834653183908001</v>
      </c>
      <c r="AE102" s="6">
        <f t="shared" ca="1" si="63"/>
        <v>0.16683040676066258</v>
      </c>
      <c r="AF102" s="6">
        <f t="shared" ca="1" si="40"/>
        <v>0.2699086554854957</v>
      </c>
      <c r="AG102" s="6">
        <f ca="1">G103*AD102-'Scenarios &amp; Pics'!$H$6*EXP(-'Scenarios &amp; Pics'!$J$6*'Scenarios &amp; Pics'!Z102)*'Scenarios &amp; Pics'!AE102</f>
        <v>0.77787277546921096</v>
      </c>
      <c r="AH102" s="9">
        <f ca="1">(AG102+'Scenarios &amp; Pics'!$H$5*EXP(-'Scenarios &amp; Pics'!$J$5*'Scenarios &amp; Pics'!$T$5)-G102)*$E$6</f>
        <v>34899.290999025485</v>
      </c>
      <c r="AJ102" s="9">
        <f t="shared" si="35"/>
        <v>83</v>
      </c>
      <c r="AK102">
        <f t="shared" ca="1" si="36"/>
        <v>22.074731823455874</v>
      </c>
      <c r="AL102" s="9">
        <f t="shared" ca="1" si="37"/>
        <v>34899.290999025485</v>
      </c>
      <c r="AM102" s="9">
        <f t="shared" ca="1" si="41"/>
        <v>34921.365730848942</v>
      </c>
      <c r="AN102" s="9">
        <f t="shared" si="42"/>
        <v>83</v>
      </c>
      <c r="AO102" s="9">
        <f t="shared" ca="1" si="43"/>
        <v>7.9731059971720697</v>
      </c>
      <c r="AP102" s="9">
        <f t="shared" ca="1" si="44"/>
        <v>5.6325227444095534</v>
      </c>
      <c r="AR102">
        <f t="shared" si="60"/>
        <v>0.23835616438356125</v>
      </c>
      <c r="AS102">
        <f t="shared" si="45"/>
        <v>100.95798422959652</v>
      </c>
      <c r="AT102">
        <f t="shared" si="46"/>
        <v>-9.5342465753424539E-3</v>
      </c>
      <c r="AU102">
        <f t="shared" si="47"/>
        <v>0.23835616438356125</v>
      </c>
      <c r="AV102">
        <f t="shared" si="48"/>
        <v>3.125E-2</v>
      </c>
      <c r="AW102">
        <f t="shared" si="49"/>
        <v>3.0513583321584572E-2</v>
      </c>
      <c r="AX102">
        <f t="shared" si="50"/>
        <v>-9.1540749964753837E-2</v>
      </c>
      <c r="AY102" s="17">
        <f t="shared" si="64"/>
        <v>0.51217126974909122</v>
      </c>
      <c r="AZ102" s="17">
        <f t="shared" si="64"/>
        <v>0.46353146417619751</v>
      </c>
      <c r="BA102" s="17">
        <f t="shared" si="51"/>
        <v>0.39875660028219556</v>
      </c>
      <c r="BB102">
        <f t="shared" si="52"/>
        <v>4.8639805572893735</v>
      </c>
      <c r="BC102">
        <f t="shared" si="53"/>
        <v>1024.3425394981825</v>
      </c>
      <c r="BD102">
        <f t="shared" si="61"/>
        <v>87</v>
      </c>
      <c r="BE102">
        <f t="shared" si="54"/>
        <v>16.335208654440642</v>
      </c>
      <c r="BF102">
        <f t="shared" si="55"/>
        <v>389.35976792776262</v>
      </c>
      <c r="BG102" s="9">
        <f t="shared" si="56"/>
        <v>83</v>
      </c>
      <c r="BH102" s="9">
        <f t="shared" ca="1" si="57"/>
        <v>84.218515344466027</v>
      </c>
    </row>
    <row r="103" spans="1:60" x14ac:dyDescent="0.3">
      <c r="A103" s="16"/>
      <c r="F103" s="5"/>
      <c r="G103" s="5">
        <f t="shared" si="58"/>
        <v>83.5</v>
      </c>
      <c r="H103" s="5">
        <f>'Scenarios &amp; Pics'!$F$5</f>
        <v>0.25</v>
      </c>
      <c r="I103" s="5">
        <f>'Scenarios &amp; Pics'!$F$6</f>
        <v>0.25</v>
      </c>
      <c r="K103" s="9">
        <f ca="1">'Scenarios &amp; Pics'!$E$4*'Scenarios &amp; Pics'!G103+'Scenarios &amp; Pics'!$E$5*W102+'Scenarios &amp; Pics'!$E$6*'Scenarios &amp; Pics'!AG102</f>
        <v>45705.20919785017</v>
      </c>
      <c r="L103" s="9">
        <f t="shared" ca="1" si="59"/>
        <v>18201.266241963538</v>
      </c>
      <c r="O103" s="17">
        <f>LN(G103/'Scenarios &amp; Pics'!$H$5)</f>
        <v>-0.18032355413128162</v>
      </c>
      <c r="P103" s="18">
        <f ca="1">'Scenarios &amp; Pics'!$T$5</f>
        <v>8.2191780821917804E-2</v>
      </c>
      <c r="Q103" s="17">
        <f>'Scenarios &amp; Pics'!$F$5*'Scenarios &amp; Pics'!$F$5/2</f>
        <v>3.125E-2</v>
      </c>
      <c r="R103" s="21">
        <f ca="1">(O103+P103*('Scenarios &amp; Pics'!$J$5+$Q103))/(I104*SQRT(P103))</f>
        <v>-2.4342213080616131</v>
      </c>
      <c r="S103" s="21">
        <f t="shared" ca="1" si="38"/>
        <v>-2.5058940804467378</v>
      </c>
      <c r="T103" s="17">
        <f t="shared" ca="1" si="62"/>
        <v>7.4619336794001173E-3</v>
      </c>
      <c r="U103" s="17">
        <f t="shared" ca="1" si="62"/>
        <v>6.1071101497366135E-3</v>
      </c>
      <c r="V103" s="17">
        <f t="shared" ca="1" si="39"/>
        <v>2.0616671765096437E-2</v>
      </c>
      <c r="W103" s="17">
        <f ca="1">(G103*T103-'Scenarios &amp; Pics'!$H$5*EXP(-'Scenarios &amp; Pics'!$J$5*'Scenarios &amp; Pics'!P103)*'Scenarios &amp; Pics'!U103)*$E$5</f>
        <v>28.729934769325283</v>
      </c>
      <c r="Y103" s="6">
        <f>LN(G103/'Scenarios &amp; Pics'!$H$6)</f>
        <v>-7.4963038473455229E-2</v>
      </c>
      <c r="Z103" s="19">
        <f ca="1">'Scenarios &amp; Pics'!$T$6</f>
        <v>0.1095890410958904</v>
      </c>
      <c r="AA103" s="6">
        <f>'Scenarios &amp; Pics'!$F$6*'Scenarios &amp; Pics'!$F$6/2</f>
        <v>3.125E-2</v>
      </c>
      <c r="AB103" s="22">
        <f ca="1">(Y103+Z103*('Scenarios &amp; Pics'!$J$6+$AA103))/(H104*SQRT(Z103))</f>
        <v>-0.81143476889442823</v>
      </c>
      <c r="AC103" s="22">
        <f t="shared" ca="1" si="34"/>
        <v>-0.89419535775466508</v>
      </c>
      <c r="AD103" s="6">
        <f t="shared" ca="1" si="63"/>
        <v>0.20855801955000472</v>
      </c>
      <c r="AE103" s="6">
        <f t="shared" ca="1" si="63"/>
        <v>0.18560868780539522</v>
      </c>
      <c r="AF103" s="6">
        <f t="shared" ca="1" si="40"/>
        <v>0.28703482609943853</v>
      </c>
      <c r="AG103" s="6">
        <f ca="1">G104*AD103-'Scenarios &amp; Pics'!$H$6*EXP(-'Scenarios &amp; Pics'!$J$6*'Scenarios &amp; Pics'!Z103)*'Scenarios &amp; Pics'!AE103</f>
        <v>0.88715791888006734</v>
      </c>
      <c r="AH103" s="9">
        <f ca="1">(AG103+'Scenarios &amp; Pics'!$H$5*EXP(-'Scenarios &amp; Pics'!$J$5*'Scenarios &amp; Pics'!$T$5)-G103)*$E$6</f>
        <v>34117.861285847197</v>
      </c>
      <c r="AJ103" s="9">
        <f t="shared" si="35"/>
        <v>83.5</v>
      </c>
      <c r="AK103">
        <f t="shared" ca="1" si="36"/>
        <v>28.729934769325283</v>
      </c>
      <c r="AL103" s="9">
        <f t="shared" ca="1" si="37"/>
        <v>34117.861285847197</v>
      </c>
      <c r="AM103" s="9">
        <f t="shared" ca="1" si="41"/>
        <v>34146.591220616523</v>
      </c>
      <c r="AN103" s="9">
        <f t="shared" si="42"/>
        <v>83.5</v>
      </c>
      <c r="AO103" s="9">
        <f t="shared" ca="1" si="43"/>
        <v>9.8707288720273123</v>
      </c>
      <c r="AP103" s="9">
        <f t="shared" ca="1" si="44"/>
        <v>6.889819954419246</v>
      </c>
      <c r="AR103">
        <f t="shared" si="60"/>
        <v>0.2410958904109585</v>
      </c>
      <c r="AS103">
        <f t="shared" si="45"/>
        <v>100.96904872454185</v>
      </c>
      <c r="AT103">
        <f t="shared" si="46"/>
        <v>-9.6438356164384644E-3</v>
      </c>
      <c r="AU103">
        <f t="shared" si="47"/>
        <v>0.2410958904109585</v>
      </c>
      <c r="AV103">
        <f t="shared" si="48"/>
        <v>3.125E-2</v>
      </c>
      <c r="AW103">
        <f t="shared" si="49"/>
        <v>3.0688447694820681E-2</v>
      </c>
      <c r="AX103">
        <f t="shared" si="50"/>
        <v>-9.2065343084466081E-2</v>
      </c>
      <c r="AY103" s="17">
        <f t="shared" si="64"/>
        <v>0.51224099788569211</v>
      </c>
      <c r="AZ103" s="17">
        <f t="shared" si="64"/>
        <v>0.46332306184253902</v>
      </c>
      <c r="BA103" s="17">
        <f t="shared" si="51"/>
        <v>0.39875446653041152</v>
      </c>
      <c r="BB103">
        <f t="shared" si="52"/>
        <v>4.8917936043153034</v>
      </c>
      <c r="BC103">
        <f t="shared" si="53"/>
        <v>1024.4819957713842</v>
      </c>
      <c r="BD103">
        <f t="shared" si="61"/>
        <v>88</v>
      </c>
      <c r="BE103">
        <f t="shared" si="54"/>
        <v>16.242042872931652</v>
      </c>
      <c r="BF103">
        <f t="shared" si="55"/>
        <v>391.58897885424193</v>
      </c>
      <c r="BG103" s="9">
        <f t="shared" si="56"/>
        <v>83.5</v>
      </c>
      <c r="BH103" s="9">
        <f t="shared" ca="1" si="57"/>
        <v>89.961795997107615</v>
      </c>
    </row>
    <row r="104" spans="1:60" x14ac:dyDescent="0.3">
      <c r="A104" s="16"/>
      <c r="F104" s="5"/>
      <c r="G104" s="5">
        <f t="shared" si="58"/>
        <v>84</v>
      </c>
      <c r="H104" s="5">
        <f>'Scenarios &amp; Pics'!$F$5</f>
        <v>0.25</v>
      </c>
      <c r="I104" s="5">
        <f>'Scenarios &amp; Pics'!$F$6</f>
        <v>0.25</v>
      </c>
      <c r="K104" s="9">
        <f ca="1">'Scenarios &amp; Pics'!$E$4*'Scenarios &amp; Pics'!G104+'Scenarios &amp; Pics'!$E$5*W103+'Scenarios &amp; Pics'!$E$6*'Scenarios &amp; Pics'!AG103</f>
        <v>59234.1853764107</v>
      </c>
      <c r="L104" s="9">
        <f t="shared" ca="1" si="59"/>
        <v>31730.242420524068</v>
      </c>
      <c r="O104" s="17">
        <f>LN(G104/'Scenarios &amp; Pics'!$H$5)</f>
        <v>-0.1743533871447778</v>
      </c>
      <c r="P104" s="18">
        <f ca="1">'Scenarios &amp; Pics'!$T$5</f>
        <v>8.2191780821917804E-2</v>
      </c>
      <c r="Q104" s="17">
        <f>'Scenarios &amp; Pics'!$F$5*'Scenarios &amp; Pics'!$F$5/2</f>
        <v>3.125E-2</v>
      </c>
      <c r="R104" s="21">
        <f ca="1">(O104+P104*('Scenarios &amp; Pics'!$J$5+$Q104))/(I105*SQRT(P104))</f>
        <v>-2.3509237490607711</v>
      </c>
      <c r="S104" s="21">
        <f t="shared" ca="1" si="38"/>
        <v>-2.4225965214458958</v>
      </c>
      <c r="T104" s="17">
        <f t="shared" ca="1" si="62"/>
        <v>9.3634354977450221E-3</v>
      </c>
      <c r="U104" s="17">
        <f t="shared" ca="1" si="62"/>
        <v>7.7050157162866671E-3</v>
      </c>
      <c r="V104" s="17">
        <f t="shared" ca="1" si="39"/>
        <v>2.5163524584076436E-2</v>
      </c>
      <c r="W104" s="17">
        <f ca="1">(G104*T104-'Scenarios &amp; Pics'!$H$5*EXP(-'Scenarios &amp; Pics'!$J$5*'Scenarios &amp; Pics'!P104)*'Scenarios &amp; Pics'!U104)*$E$5</f>
        <v>37.112013003347322</v>
      </c>
      <c r="Y104" s="6">
        <f>LN(G104/'Scenarios &amp; Pics'!$H$6)</f>
        <v>-6.8992871486951435E-2</v>
      </c>
      <c r="Z104" s="19">
        <f ca="1">'Scenarios &amp; Pics'!$T$6</f>
        <v>0.1095890410958904</v>
      </c>
      <c r="AA104" s="6">
        <f>'Scenarios &amp; Pics'!$F$6*'Scenarios &amp; Pics'!$F$6/2</f>
        <v>3.125E-2</v>
      </c>
      <c r="AB104" s="22">
        <f ca="1">(Y104+Z104*('Scenarios &amp; Pics'!$J$6+$AA104))/(H105*SQRT(Z104))</f>
        <v>-0.73929696672646639</v>
      </c>
      <c r="AC104" s="22">
        <f t="shared" ca="1" si="34"/>
        <v>-0.82205755558670313</v>
      </c>
      <c r="AD104" s="6">
        <f t="shared" ca="1" si="63"/>
        <v>0.22986334540035647</v>
      </c>
      <c r="AE104" s="6">
        <f t="shared" ca="1" si="63"/>
        <v>0.20552207032082243</v>
      </c>
      <c r="AF104" s="6">
        <f t="shared" ca="1" si="40"/>
        <v>0.30354708644866507</v>
      </c>
      <c r="AG104" s="6">
        <f ca="1">G105*AD104-'Scenarios &amp; Pics'!$H$6*EXP(-'Scenarios &amp; Pics'!$J$6*'Scenarios &amp; Pics'!Z104)*'Scenarios &amp; Pics'!AE104</f>
        <v>1.007371581182575</v>
      </c>
      <c r="AH104" s="9">
        <f ca="1">(AG104+'Scenarios &amp; Pics'!$H$5*EXP(-'Scenarios &amp; Pics'!$J$5*'Scenarios &amp; Pics'!$T$5)-G104)*$E$6</f>
        <v>33358.288610452233</v>
      </c>
      <c r="AJ104" s="9">
        <f t="shared" si="35"/>
        <v>84</v>
      </c>
      <c r="AK104">
        <f t="shared" ca="1" si="36"/>
        <v>37.112013003347322</v>
      </c>
      <c r="AL104" s="9">
        <f t="shared" ca="1" si="37"/>
        <v>33358.288610452233</v>
      </c>
      <c r="AM104" s="9">
        <f t="shared" ca="1" si="41"/>
        <v>33395.400623455578</v>
      </c>
      <c r="AN104" s="9">
        <f t="shared" si="42"/>
        <v>84</v>
      </c>
      <c r="AO104" s="9">
        <f t="shared" ca="1" si="43"/>
        <v>12.119785909875803</v>
      </c>
      <c r="AP104" s="9">
        <f t="shared" ca="1" si="44"/>
        <v>8.3592627685273424</v>
      </c>
      <c r="AR104">
        <f t="shared" si="60"/>
        <v>0.24383561643835575</v>
      </c>
      <c r="AS104">
        <f t="shared" si="45"/>
        <v>100.980114432101</v>
      </c>
      <c r="AT104">
        <f t="shared" si="46"/>
        <v>-9.7534246575343535E-3</v>
      </c>
      <c r="AU104">
        <f t="shared" si="47"/>
        <v>0.24383561643835575</v>
      </c>
      <c r="AV104">
        <f t="shared" si="48"/>
        <v>3.125E-2</v>
      </c>
      <c r="AW104">
        <f t="shared" si="49"/>
        <v>3.086232131114355E-2</v>
      </c>
      <c r="AX104">
        <f t="shared" si="50"/>
        <v>-9.2586963933434657E-2</v>
      </c>
      <c r="AY104" s="17">
        <f t="shared" si="64"/>
        <v>0.51231033058148667</v>
      </c>
      <c r="AZ104" s="17">
        <f t="shared" si="64"/>
        <v>0.4631158502666034</v>
      </c>
      <c r="BA104" s="17">
        <f t="shared" si="51"/>
        <v>0.39875233279004518</v>
      </c>
      <c r="BB104">
        <f t="shared" si="52"/>
        <v>4.9194480314883222</v>
      </c>
      <c r="BC104">
        <f t="shared" si="53"/>
        <v>1024.6206611629734</v>
      </c>
      <c r="BD104">
        <f t="shared" si="61"/>
        <v>89</v>
      </c>
      <c r="BE104">
        <f t="shared" si="54"/>
        <v>16.150451256158977</v>
      </c>
      <c r="BF104">
        <f t="shared" si="55"/>
        <v>393.8055237803141</v>
      </c>
      <c r="BG104" s="9">
        <f t="shared" si="56"/>
        <v>84</v>
      </c>
      <c r="BH104" s="9">
        <f t="shared" ca="1" si="57"/>
        <v>95.687200880667973</v>
      </c>
    </row>
    <row r="105" spans="1:60" x14ac:dyDescent="0.3">
      <c r="A105" s="16"/>
      <c r="F105" s="5"/>
      <c r="G105" s="5">
        <f t="shared" si="58"/>
        <v>84.5</v>
      </c>
      <c r="H105" s="5">
        <f>'Scenarios &amp; Pics'!$F$5</f>
        <v>0.25</v>
      </c>
      <c r="I105" s="5">
        <f>'Scenarios &amp; Pics'!$F$6</f>
        <v>0.25</v>
      </c>
      <c r="K105" s="9">
        <f ca="1">'Scenarios &amp; Pics'!$E$4*'Scenarios &amp; Pics'!G105+'Scenarios &amp; Pics'!$E$5*W104+'Scenarios &amp; Pics'!$E$6*'Scenarios &amp; Pics'!AG104</f>
        <v>76238.7691690598</v>
      </c>
      <c r="L105" s="9">
        <f t="shared" ca="1" si="59"/>
        <v>48734.826213173168</v>
      </c>
      <c r="O105" s="17">
        <f>LN(G105/'Scenarios &amp; Pics'!$H$5)</f>
        <v>-0.16841865162496325</v>
      </c>
      <c r="P105" s="18">
        <f ca="1">'Scenarios &amp; Pics'!$T$5</f>
        <v>8.2191780821917804E-2</v>
      </c>
      <c r="Q105" s="17">
        <f>'Scenarios &amp; Pics'!$F$5*'Scenarios &amp; Pics'!$F$5/2</f>
        <v>3.125E-2</v>
      </c>
      <c r="R105" s="21">
        <f ca="1">(O105+P105*('Scenarios &amp; Pics'!$J$5+$Q105))/(I106*SQRT(P105))</f>
        <v>-2.2681205405016684</v>
      </c>
      <c r="S105" s="21">
        <f t="shared" ca="1" si="38"/>
        <v>-2.3397933128867932</v>
      </c>
      <c r="T105" s="17">
        <f t="shared" ca="1" si="62"/>
        <v>1.1660930375639868E-2</v>
      </c>
      <c r="U105" s="17">
        <f t="shared" ca="1" si="62"/>
        <v>9.6472071893466769E-3</v>
      </c>
      <c r="V105" s="17">
        <f t="shared" ca="1" si="39"/>
        <v>3.0466610695267706E-2</v>
      </c>
      <c r="W105" s="17">
        <f ca="1">(G105*T105-'Scenarios &amp; Pics'!$H$5*EXP(-'Scenarios &amp; Pics'!$J$5*'Scenarios &amp; Pics'!P105)*'Scenarios &amp; Pics'!U105)*$E$5</f>
        <v>47.588748686496096</v>
      </c>
      <c r="Y105" s="6">
        <f>LN(G105/'Scenarios &amp; Pics'!$H$6)</f>
        <v>-6.3058135967136913E-2</v>
      </c>
      <c r="Z105" s="19">
        <f ca="1">'Scenarios &amp; Pics'!$T$6</f>
        <v>0.1095890410958904</v>
      </c>
      <c r="AA105" s="6">
        <f>'Scenarios &amp; Pics'!$F$6*'Scenarios &amp; Pics'!$F$6/2</f>
        <v>3.125E-2</v>
      </c>
      <c r="AB105" s="22">
        <f ca="1">(Y105+Z105*('Scenarios &amp; Pics'!$J$6+$AA105))/(H106*SQRT(Z105))</f>
        <v>-0.66758728459942274</v>
      </c>
      <c r="AC105" s="22">
        <f t="shared" ca="1" si="34"/>
        <v>-0.75034787345965959</v>
      </c>
      <c r="AD105" s="6">
        <f t="shared" ca="1" si="63"/>
        <v>0.2521985382555601</v>
      </c>
      <c r="AE105" s="6">
        <f t="shared" ca="1" si="63"/>
        <v>0.22652260832334697</v>
      </c>
      <c r="AF105" s="6">
        <f t="shared" ca="1" si="40"/>
        <v>0.31925187067811978</v>
      </c>
      <c r="AG105" s="6">
        <f ca="1">G106*AD105-'Scenarios &amp; Pics'!$H$6*EXP(-'Scenarios &amp; Pics'!$J$6*'Scenarios &amp; Pics'!Z105)*'Scenarios &amp; Pics'!AE105</f>
        <v>1.1390132373935202</v>
      </c>
      <c r="AH105" s="9">
        <f ca="1">(AG105+'Scenarios &amp; Pics'!$H$5*EXP(-'Scenarios &amp; Pics'!$J$5*'Scenarios &amp; Pics'!$T$5)-G105)*$E$6</f>
        <v>32621.571922874125</v>
      </c>
      <c r="AJ105" s="9">
        <f t="shared" si="35"/>
        <v>84.5</v>
      </c>
      <c r="AK105">
        <f t="shared" ca="1" si="36"/>
        <v>47.588748686496096</v>
      </c>
      <c r="AL105" s="9">
        <f t="shared" ca="1" si="37"/>
        <v>32621.571922874125</v>
      </c>
      <c r="AM105" s="9">
        <f t="shared" ca="1" si="41"/>
        <v>32669.160671560621</v>
      </c>
      <c r="AN105" s="9">
        <f t="shared" si="42"/>
        <v>84.5</v>
      </c>
      <c r="AO105" s="9">
        <f t="shared" ca="1" si="43"/>
        <v>14.761314827066901</v>
      </c>
      <c r="AP105" s="9">
        <f t="shared" ca="1" si="44"/>
        <v>10.061048118071346</v>
      </c>
      <c r="AR105">
        <f t="shared" si="60"/>
        <v>0.24657534246575299</v>
      </c>
      <c r="AS105">
        <f t="shared" si="45"/>
        <v>100.99118135240688</v>
      </c>
      <c r="AT105">
        <f t="shared" si="46"/>
        <v>-9.8630136986302026E-3</v>
      </c>
      <c r="AU105">
        <f t="shared" si="47"/>
        <v>0.24657534246575299</v>
      </c>
      <c r="AV105">
        <f t="shared" si="48"/>
        <v>3.125E-2</v>
      </c>
      <c r="AW105">
        <f t="shared" si="49"/>
        <v>3.1035220822588111E-2</v>
      </c>
      <c r="AX105">
        <f t="shared" si="50"/>
        <v>-9.310566246776697E-2</v>
      </c>
      <c r="AY105" s="17">
        <f t="shared" si="64"/>
        <v>0.51237927448072473</v>
      </c>
      <c r="AZ105" s="17">
        <f t="shared" si="64"/>
        <v>0.46290980949029592</v>
      </c>
      <c r="BA105" s="17">
        <f t="shared" si="51"/>
        <v>0.39875019906109654</v>
      </c>
      <c r="BB105">
        <f t="shared" si="52"/>
        <v>4.9469464990428804</v>
      </c>
      <c r="BC105">
        <f t="shared" si="53"/>
        <v>1024.7585489614494</v>
      </c>
      <c r="BD105">
        <f t="shared" si="61"/>
        <v>90</v>
      </c>
      <c r="BE105">
        <f t="shared" si="54"/>
        <v>16.060389957450738</v>
      </c>
      <c r="BF105">
        <f t="shared" si="55"/>
        <v>396.00961538919552</v>
      </c>
      <c r="BG105" s="9">
        <f t="shared" si="56"/>
        <v>84.5</v>
      </c>
      <c r="BH105" s="9">
        <f t="shared" ca="1" si="57"/>
        <v>101.36365239167584</v>
      </c>
    </row>
    <row r="106" spans="1:60" x14ac:dyDescent="0.3">
      <c r="A106" s="16"/>
      <c r="F106" s="5"/>
      <c r="G106" s="5">
        <f t="shared" si="58"/>
        <v>85</v>
      </c>
      <c r="H106" s="5">
        <f>'Scenarios &amp; Pics'!$F$5</f>
        <v>0.25</v>
      </c>
      <c r="I106" s="5">
        <f>'Scenarios &amp; Pics'!$F$6</f>
        <v>0.25</v>
      </c>
      <c r="K106" s="9">
        <f ca="1">'Scenarios &amp; Pics'!$E$4*'Scenarios &amp; Pics'!G106+'Scenarios &amp; Pics'!$E$5*W105+'Scenarios &amp; Pics'!$E$6*'Scenarios &amp; Pics'!AG105</f>
        <v>97455.52384777923</v>
      </c>
      <c r="L106" s="9">
        <f t="shared" ca="1" si="59"/>
        <v>69951.580891892605</v>
      </c>
      <c r="O106" s="17">
        <f>LN(G106/'Scenarios &amp; Pics'!$H$5)</f>
        <v>-0.16251892949777494</v>
      </c>
      <c r="P106" s="18">
        <f ca="1">'Scenarios &amp; Pics'!$T$5</f>
        <v>8.2191780821917804E-2</v>
      </c>
      <c r="Q106" s="17">
        <f>'Scenarios &amp; Pics'!$F$5*'Scenarios &amp; Pics'!$F$5/2</f>
        <v>3.125E-2</v>
      </c>
      <c r="R106" s="21">
        <f ca="1">(O106+P106*('Scenarios &amp; Pics'!$J$5+$Q106))/(I107*SQRT(P106))</f>
        <v>-2.1858058492896846</v>
      </c>
      <c r="S106" s="21">
        <f t="shared" ca="1" si="38"/>
        <v>-2.2574786216748093</v>
      </c>
      <c r="T106" s="17">
        <f t="shared" ca="1" si="62"/>
        <v>1.441490632580089E-2</v>
      </c>
      <c r="U106" s="17">
        <f t="shared" ca="1" si="62"/>
        <v>1.1989091927923363E-2</v>
      </c>
      <c r="V106" s="17">
        <f t="shared" ca="1" si="39"/>
        <v>3.659615354124357E-2</v>
      </c>
      <c r="W106" s="17">
        <f ca="1">(G106*T106-'Scenarios &amp; Pics'!$H$5*EXP(-'Scenarios &amp; Pics'!$J$5*'Scenarios &amp; Pics'!P106)*'Scenarios &amp; Pics'!U106)*$E$5</f>
        <v>60.585983770866662</v>
      </c>
      <c r="Y106" s="6">
        <f>LN(G106/'Scenarios &amp; Pics'!$H$6)</f>
        <v>-5.7158413839948637E-2</v>
      </c>
      <c r="Z106" s="19">
        <f ca="1">'Scenarios &amp; Pics'!$T$6</f>
        <v>0.1095890410958904</v>
      </c>
      <c r="AA106" s="6">
        <f>'Scenarios &amp; Pics'!$F$6*'Scenarios &amp; Pics'!$F$6/2</f>
        <v>3.125E-2</v>
      </c>
      <c r="AB106" s="22">
        <f ca="1">(Y106+Z106*('Scenarios &amp; Pics'!$J$6+$AA106))/(H107*SQRT(Z106))</f>
        <v>-0.59630067090517369</v>
      </c>
      <c r="AC106" s="22">
        <f t="shared" ca="1" si="34"/>
        <v>-0.67906125976541043</v>
      </c>
      <c r="AD106" s="6">
        <f t="shared" ca="1" si="63"/>
        <v>0.2754871914722985</v>
      </c>
      <c r="AE106" s="6">
        <f t="shared" ca="1" si="63"/>
        <v>0.24854952378788508</v>
      </c>
      <c r="AF106" s="6">
        <f t="shared" ca="1" si="40"/>
        <v>0.33396276366090816</v>
      </c>
      <c r="AG106" s="6">
        <f ca="1">G107*AD106-'Scenarios &amp; Pics'!$H$6*EXP(-'Scenarios &amp; Pics'!$J$6*'Scenarios &amp; Pics'!Z106)*'Scenarios &amp; Pics'!AE106</f>
        <v>1.2825410165725479</v>
      </c>
      <c r="AH106" s="9">
        <f ca="1">(AG106+'Scenarios &amp; Pics'!$H$5*EXP(-'Scenarios &amp; Pics'!$J$5*'Scenarios &amp; Pics'!$T$5)-G106)*$E$6</f>
        <v>31908.627481232172</v>
      </c>
      <c r="AJ106" s="9">
        <f t="shared" si="35"/>
        <v>85</v>
      </c>
      <c r="AK106">
        <f t="shared" ca="1" si="36"/>
        <v>60.585983770866662</v>
      </c>
      <c r="AL106" s="9">
        <f t="shared" ca="1" si="37"/>
        <v>31908.627481232172</v>
      </c>
      <c r="AM106" s="9">
        <f t="shared" ca="1" si="41"/>
        <v>31969.213465003038</v>
      </c>
      <c r="AN106" s="9">
        <f t="shared" si="42"/>
        <v>85</v>
      </c>
      <c r="AO106" s="9">
        <f t="shared" ca="1" si="43"/>
        <v>17.836044923941802</v>
      </c>
      <c r="AP106" s="9">
        <f t="shared" ca="1" si="44"/>
        <v>12.01412945280509</v>
      </c>
      <c r="AR106">
        <f t="shared" si="60"/>
        <v>0.24931506849315024</v>
      </c>
      <c r="AS106">
        <f t="shared" si="45"/>
        <v>101.0022494855924</v>
      </c>
      <c r="AT106">
        <f t="shared" si="46"/>
        <v>-9.9726027397260102E-3</v>
      </c>
      <c r="AU106">
        <f t="shared" si="47"/>
        <v>0.24931506849315024</v>
      </c>
      <c r="AV106">
        <f t="shared" si="48"/>
        <v>3.125E-2</v>
      </c>
      <c r="AW106">
        <f t="shared" si="49"/>
        <v>3.1207162419889571E-2</v>
      </c>
      <c r="AX106">
        <f t="shared" si="50"/>
        <v>-9.3621487259668734E-2</v>
      </c>
      <c r="AY106" s="17">
        <f t="shared" si="64"/>
        <v>0.51244783604360689</v>
      </c>
      <c r="AZ106" s="17">
        <f t="shared" si="64"/>
        <v>0.46270492010809283</v>
      </c>
      <c r="BA106" s="17">
        <f t="shared" si="51"/>
        <v>0.39874806534356549</v>
      </c>
      <c r="BB106">
        <f t="shared" si="52"/>
        <v>4.9742915935514063</v>
      </c>
      <c r="BC106">
        <f t="shared" si="53"/>
        <v>1024.8956720872138</v>
      </c>
      <c r="BD106">
        <f t="shared" si="61"/>
        <v>91</v>
      </c>
      <c r="BE106">
        <f t="shared" si="54"/>
        <v>15.971816821185389</v>
      </c>
      <c r="BF106">
        <f t="shared" si="55"/>
        <v>398.20146047338847</v>
      </c>
      <c r="BG106" s="9">
        <f t="shared" si="56"/>
        <v>85</v>
      </c>
      <c r="BH106" s="9">
        <f t="shared" ca="1" si="57"/>
        <v>106.96206890653337</v>
      </c>
    </row>
    <row r="107" spans="1:60" x14ac:dyDescent="0.3">
      <c r="A107" s="16"/>
      <c r="F107" s="5"/>
      <c r="G107" s="5">
        <f t="shared" si="58"/>
        <v>85.5</v>
      </c>
      <c r="H107" s="5">
        <f>'Scenarios &amp; Pics'!$F$5</f>
        <v>0.25</v>
      </c>
      <c r="I107" s="5">
        <f>'Scenarios &amp; Pics'!$F$6</f>
        <v>0.25</v>
      </c>
      <c r="K107" s="9">
        <f ca="1">'Scenarios &amp; Pics'!$E$4*'Scenarios &amp; Pics'!G107+'Scenarios &amp; Pics'!$E$5*W106+'Scenarios &amp; Pics'!$E$6*'Scenarios &amp; Pics'!AG106</f>
        <v>123737.04957487842</v>
      </c>
      <c r="L107" s="9">
        <f t="shared" ca="1" si="59"/>
        <v>96233.106618991791</v>
      </c>
      <c r="O107" s="17">
        <f>LN(G107/'Scenarios &amp; Pics'!$H$5)</f>
        <v>-0.15665381004537685</v>
      </c>
      <c r="P107" s="18">
        <f ca="1">'Scenarios &amp; Pics'!$T$5</f>
        <v>8.2191780821917804E-2</v>
      </c>
      <c r="Q107" s="17">
        <f>'Scenarios &amp; Pics'!$F$5*'Scenarios &amp; Pics'!$F$5/2</f>
        <v>3.125E-2</v>
      </c>
      <c r="R107" s="21">
        <f ca="1">(O107+P107*('Scenarios &amp; Pics'!$J$5+$Q107))/(I108*SQRT(P107))</f>
        <v>-2.1039739449664836</v>
      </c>
      <c r="S107" s="21">
        <f t="shared" ca="1" si="38"/>
        <v>-2.1756467173516079</v>
      </c>
      <c r="T107" s="17">
        <f t="shared" ca="1" si="62"/>
        <v>1.769035993496075E-2</v>
      </c>
      <c r="U107" s="17">
        <f t="shared" ca="1" si="62"/>
        <v>1.4790843610613625E-2</v>
      </c>
      <c r="V107" s="17">
        <f t="shared" ca="1" si="39"/>
        <v>4.3617723289747633E-2</v>
      </c>
      <c r="W107" s="17">
        <f ca="1">(G107*T107-'Scenarios &amp; Pics'!$H$5*EXP(-'Scenarios &amp; Pics'!$J$5*'Scenarios &amp; Pics'!P107)*'Scenarios &amp; Pics'!U107)*$E$5</f>
        <v>76.592343370383006</v>
      </c>
      <c r="Y107" s="6">
        <f>LN(G107/'Scenarios &amp; Pics'!$H$6)</f>
        <v>-5.1293294387550578E-2</v>
      </c>
      <c r="Z107" s="19">
        <f ca="1">'Scenarios &amp; Pics'!$T$6</f>
        <v>0.1095890410958904</v>
      </c>
      <c r="AA107" s="6">
        <f>'Scenarios &amp; Pics'!$F$6*'Scenarios &amp; Pics'!$F$6/2</f>
        <v>3.125E-2</v>
      </c>
      <c r="AB107" s="22">
        <f ca="1">(Y107+Z107*('Scenarios &amp; Pics'!$J$6+$AA107))/(H108*SQRT(Z107))</f>
        <v>-0.52543216292122408</v>
      </c>
      <c r="AC107" s="22">
        <f t="shared" ca="1" si="34"/>
        <v>-0.60819275178146093</v>
      </c>
      <c r="AD107" s="6">
        <f t="shared" ca="1" si="63"/>
        <v>0.29964139991374972</v>
      </c>
      <c r="AE107" s="6">
        <f t="shared" ca="1" si="63"/>
        <v>0.27152982066654158</v>
      </c>
      <c r="AF107" s="6">
        <f t="shared" ca="1" si="40"/>
        <v>0.34750437917275423</v>
      </c>
      <c r="AG107" s="6">
        <f ca="1">G108*AD107-'Scenarios &amp; Pics'!$H$6*EXP(-'Scenarios &amp; Pics'!$J$6*'Scenarios &amp; Pics'!Z107)*'Scenarios &amp; Pics'!AE107</f>
        <v>1.4383661763927762</v>
      </c>
      <c r="AH107" s="9">
        <f ca="1">(AG107+'Scenarios &amp; Pics'!$H$5*EXP(-'Scenarios &amp; Pics'!$J$5*'Scenarios &amp; Pics'!$T$5)-G107)*$E$6</f>
        <v>31220.277800872624</v>
      </c>
      <c r="AJ107" s="9">
        <f t="shared" si="35"/>
        <v>85.5</v>
      </c>
      <c r="AK107">
        <f t="shared" ca="1" si="36"/>
        <v>76.592343370383006</v>
      </c>
      <c r="AL107" s="9">
        <f t="shared" ca="1" si="37"/>
        <v>31220.277800872624</v>
      </c>
      <c r="AM107" s="9">
        <f t="shared" ca="1" si="41"/>
        <v>31296.870144243007</v>
      </c>
      <c r="AN107" s="9">
        <f t="shared" si="42"/>
        <v>85.5</v>
      </c>
      <c r="AO107" s="9">
        <f t="shared" ca="1" si="43"/>
        <v>21.383229568595429</v>
      </c>
      <c r="AP107" s="9">
        <f t="shared" ca="1" si="44"/>
        <v>14.235498179564916</v>
      </c>
      <c r="AR107">
        <f t="shared" si="60"/>
        <v>0.25205479452054752</v>
      </c>
      <c r="AS107">
        <f t="shared" si="45"/>
        <v>101.0133188317905</v>
      </c>
      <c r="AT107">
        <f t="shared" si="46"/>
        <v>-1.0082191780821918E-2</v>
      </c>
      <c r="AU107">
        <f t="shared" si="47"/>
        <v>0.25205479452054752</v>
      </c>
      <c r="AV107">
        <f t="shared" si="48"/>
        <v>3.125E-2</v>
      </c>
      <c r="AW107">
        <f t="shared" si="49"/>
        <v>3.1378161850176632E-2</v>
      </c>
      <c r="AX107">
        <f t="shared" si="50"/>
        <v>-9.4134485550530445E-2</v>
      </c>
      <c r="AY107" s="17">
        <f t="shared" si="64"/>
        <v>0.51251602155334341</v>
      </c>
      <c r="AZ107" s="17">
        <f t="shared" si="64"/>
        <v>0.46250116324585017</v>
      </c>
      <c r="BA107" s="17">
        <f t="shared" si="51"/>
        <v>0.39874593163745198</v>
      </c>
      <c r="BB107">
        <f t="shared" si="52"/>
        <v>5.0014858307493242</v>
      </c>
      <c r="BC107">
        <f t="shared" si="53"/>
        <v>1025.0320431066868</v>
      </c>
      <c r="BD107">
        <f t="shared" si="61"/>
        <v>92</v>
      </c>
      <c r="BE107">
        <f t="shared" si="54"/>
        <v>15.884691299850855</v>
      </c>
      <c r="BF107">
        <f t="shared" si="55"/>
        <v>400.3812601606237</v>
      </c>
      <c r="BG107" s="9">
        <f t="shared" si="56"/>
        <v>85.5</v>
      </c>
      <c r="BH107" s="9">
        <f t="shared" ca="1" si="57"/>
        <v>112.45564764318667</v>
      </c>
    </row>
    <row r="108" spans="1:60" x14ac:dyDescent="0.3">
      <c r="A108" s="16"/>
      <c r="F108" s="5"/>
      <c r="G108" s="5">
        <f t="shared" si="58"/>
        <v>86</v>
      </c>
      <c r="H108" s="5">
        <f>'Scenarios &amp; Pics'!$F$5</f>
        <v>0.25</v>
      </c>
      <c r="I108" s="5">
        <f>'Scenarios &amp; Pics'!$F$6</f>
        <v>0.25</v>
      </c>
      <c r="K108" s="9">
        <f ca="1">'Scenarios &amp; Pics'!$E$4*'Scenarios &amp; Pics'!G108+'Scenarios &amp; Pics'!$E$5*W107+'Scenarios &amp; Pics'!$E$6*'Scenarios &amp; Pics'!AG107</f>
        <v>156061.41909355158</v>
      </c>
      <c r="L108" s="9">
        <f t="shared" ca="1" si="59"/>
        <v>128557.47613766495</v>
      </c>
      <c r="O108" s="17">
        <f>LN(G108/'Scenarios &amp; Pics'!$H$5)</f>
        <v>-0.15082288973458366</v>
      </c>
      <c r="P108" s="18">
        <f ca="1">'Scenarios &amp; Pics'!$T$5</f>
        <v>8.2191780821917804E-2</v>
      </c>
      <c r="Q108" s="17">
        <f>'Scenarios &amp; Pics'!$F$5*'Scenarios &amp; Pics'!$F$5/2</f>
        <v>3.125E-2</v>
      </c>
      <c r="R108" s="21">
        <f ca="1">(O108+P108*('Scenarios &amp; Pics'!$J$5+$Q108))/(I109*SQRT(P108))</f>
        <v>-2.0226191973161276</v>
      </c>
      <c r="S108" s="21">
        <f t="shared" ca="1" si="38"/>
        <v>-2.0942919697012519</v>
      </c>
      <c r="T108" s="17">
        <f t="shared" ca="1" si="62"/>
        <v>2.1556211700751515E-2</v>
      </c>
      <c r="U108" s="17">
        <f t="shared" ca="1" si="62"/>
        <v>1.8116989625182857E-2</v>
      </c>
      <c r="V108" s="17">
        <f t="shared" ca="1" si="39"/>
        <v>5.1589725637115037E-2</v>
      </c>
      <c r="W108" s="17">
        <f ca="1">(G108*T108-'Scenarios &amp; Pics'!$H$5*EXP(-'Scenarios &amp; Pics'!$J$5*'Scenarios &amp; Pics'!P108)*'Scenarios &amp; Pics'!U108)*$E$5</f>
        <v>96.163467799099678</v>
      </c>
      <c r="Y108" s="6">
        <f>LN(G108/'Scenarios &amp; Pics'!$H$6)</f>
        <v>-4.5462374076757288E-2</v>
      </c>
      <c r="Z108" s="19">
        <f ca="1">'Scenarios &amp; Pics'!$T$6</f>
        <v>0.1095890410958904</v>
      </c>
      <c r="AA108" s="6">
        <f>'Scenarios &amp; Pics'!$F$6*'Scenarios &amp; Pics'!$F$6/2</f>
        <v>3.125E-2</v>
      </c>
      <c r="AB108" s="22">
        <f ca="1">(Y108+Z108*('Scenarios &amp; Pics'!$J$6+$AA108))/(H109*SQRT(Z108))</f>
        <v>-0.45497688473754244</v>
      </c>
      <c r="AC108" s="22">
        <f t="shared" ca="1" si="34"/>
        <v>-0.53773747359777924</v>
      </c>
      <c r="AD108" s="6">
        <f t="shared" ca="1" si="63"/>
        <v>0.32456293430340277</v>
      </c>
      <c r="AE108" s="6">
        <f t="shared" ca="1" si="63"/>
        <v>0.29537915216154614</v>
      </c>
      <c r="AF108" s="6">
        <f t="shared" ca="1" si="40"/>
        <v>0.3597159754422069</v>
      </c>
      <c r="AG108" s="6">
        <f ca="1">G109*AD108-'Scenarios &amp; Pics'!$H$6*EXP(-'Scenarios &amp; Pics'!$J$6*'Scenarios &amp; Pics'!Z108)*'Scenarios &amp; Pics'!AE108</f>
        <v>1.6068482253559644</v>
      </c>
      <c r="AH108" s="9">
        <f ca="1">(AG108+'Scenarios &amp; Pics'!$H$5*EXP(-'Scenarios &amp; Pics'!$J$5*'Scenarios &amp; Pics'!$T$5)-G108)*$E$6</f>
        <v>30557.241898798991</v>
      </c>
      <c r="AJ108" s="9">
        <f t="shared" si="35"/>
        <v>86</v>
      </c>
      <c r="AK108">
        <f t="shared" ca="1" si="36"/>
        <v>96.163467799099678</v>
      </c>
      <c r="AL108" s="9">
        <f t="shared" ca="1" si="37"/>
        <v>30557.241898798991</v>
      </c>
      <c r="AM108" s="9">
        <f t="shared" ca="1" si="41"/>
        <v>30653.40536659809</v>
      </c>
      <c r="AN108" s="9">
        <f t="shared" si="42"/>
        <v>86</v>
      </c>
      <c r="AO108" s="9">
        <f t="shared" ca="1" si="43"/>
        <v>25.439341201439774</v>
      </c>
      <c r="AP108" s="9">
        <f t="shared" ca="1" si="44"/>
        <v>16.739425885209155</v>
      </c>
      <c r="AR108">
        <f t="shared" si="60"/>
        <v>0.25479452054794477</v>
      </c>
      <c r="AS108">
        <f t="shared" si="45"/>
        <v>101.02438939113409</v>
      </c>
      <c r="AT108">
        <f t="shared" si="46"/>
        <v>-1.0191780821917766E-2</v>
      </c>
      <c r="AU108">
        <f t="shared" si="47"/>
        <v>0.25479452054794477</v>
      </c>
      <c r="AV108">
        <f t="shared" si="48"/>
        <v>3.125E-2</v>
      </c>
      <c r="AW108">
        <f t="shared" si="49"/>
        <v>3.1548234433806624E-2</v>
      </c>
      <c r="AX108">
        <f t="shared" si="50"/>
        <v>-9.4644703301419067E-2</v>
      </c>
      <c r="AY108" s="17">
        <f t="shared" si="64"/>
        <v>0.51258383712287081</v>
      </c>
      <c r="AZ108" s="17">
        <f t="shared" si="64"/>
        <v>0.46229852054064763</v>
      </c>
      <c r="BA108" s="17">
        <f t="shared" si="51"/>
        <v>0.398743797942756</v>
      </c>
      <c r="BB108">
        <f t="shared" si="52"/>
        <v>5.0285316582223203</v>
      </c>
      <c r="BC108">
        <f t="shared" si="53"/>
        <v>1025.1676742457416</v>
      </c>
      <c r="BD108">
        <f t="shared" si="61"/>
        <v>93</v>
      </c>
      <c r="BE108">
        <f t="shared" si="54"/>
        <v>15.798974376022075</v>
      </c>
      <c r="BF108">
        <f t="shared" si="55"/>
        <v>402.549210128781</v>
      </c>
      <c r="BG108" s="9">
        <f t="shared" si="56"/>
        <v>86</v>
      </c>
      <c r="BH108" s="9">
        <f t="shared" ca="1" si="57"/>
        <v>117.81999957601386</v>
      </c>
    </row>
    <row r="109" spans="1:60" x14ac:dyDescent="0.3">
      <c r="A109" s="16"/>
      <c r="F109" s="5"/>
      <c r="G109" s="5">
        <f t="shared" si="58"/>
        <v>86.5</v>
      </c>
      <c r="H109" s="5">
        <f>'Scenarios &amp; Pics'!$F$5</f>
        <v>0.25</v>
      </c>
      <c r="I109" s="5">
        <f>'Scenarios &amp; Pics'!$F$6</f>
        <v>0.25</v>
      </c>
      <c r="K109" s="9">
        <f ca="1">'Scenarios &amp; Pics'!$E$4*'Scenarios &amp; Pics'!G109+'Scenarios &amp; Pics'!$E$5*W108+'Scenarios &amp; Pics'!$E$6*'Scenarios &amp; Pics'!AG108</f>
        <v>195540.63204891127</v>
      </c>
      <c r="L109" s="9">
        <f t="shared" ca="1" si="59"/>
        <v>168036.68909302464</v>
      </c>
      <c r="O109" s="17">
        <f>LN(G109/'Scenarios &amp; Pics'!$H$5)</f>
        <v>-0.14502577205025774</v>
      </c>
      <c r="P109" s="18">
        <f ca="1">'Scenarios &amp; Pics'!$T$5</f>
        <v>8.2191780821917804E-2</v>
      </c>
      <c r="Q109" s="17">
        <f>'Scenarios &amp; Pics'!$F$5*'Scenarios &amp; Pics'!$F$5/2</f>
        <v>3.125E-2</v>
      </c>
      <c r="R109" s="21">
        <f ca="1">(O109+P109*('Scenarios &amp; Pics'!$J$5+$Q109))/(I110*SQRT(P109))</f>
        <v>-1.9417360740405853</v>
      </c>
      <c r="S109" s="21">
        <f t="shared" ca="1" si="38"/>
        <v>-2.0134088464257101</v>
      </c>
      <c r="T109" s="17">
        <f t="shared" ca="1" si="62"/>
        <v>2.6084529610711775E-2</v>
      </c>
      <c r="U109" s="17">
        <f t="shared" ca="1" si="62"/>
        <v>2.2035817856151486E-2</v>
      </c>
      <c r="V109" s="17">
        <f t="shared" ca="1" si="39"/>
        <v>6.0560765848600845E-2</v>
      </c>
      <c r="W109" s="17">
        <f ca="1">(G109*T109-'Scenarios &amp; Pics'!$H$5*EXP(-'Scenarios &amp; Pics'!$J$5*'Scenarios &amp; Pics'!P109)*'Scenarios &amp; Pics'!U109)*$E$5</f>
        <v>119.92556435963397</v>
      </c>
      <c r="Y109" s="6">
        <f>LN(G109/'Scenarios &amp; Pics'!$H$6)</f>
        <v>-3.9665256392431403E-2</v>
      </c>
      <c r="Z109" s="19">
        <f ca="1">'Scenarios &amp; Pics'!$T$6</f>
        <v>0.1095890410958904</v>
      </c>
      <c r="AA109" s="6">
        <f>'Scenarios &amp; Pics'!$F$6*'Scenarios &amp; Pics'!$F$6/2</f>
        <v>3.125E-2</v>
      </c>
      <c r="AB109" s="22">
        <f ca="1">(Y109+Z109*('Scenarios &amp; Pics'!$J$6+$AA109))/(H110*SQRT(Z109))</f>
        <v>-0.38493004524349467</v>
      </c>
      <c r="AC109" s="22">
        <f t="shared" ca="1" si="34"/>
        <v>-0.46769063410373146</v>
      </c>
      <c r="AD109" s="6">
        <f t="shared" ca="1" si="63"/>
        <v>0.35014462248482781</v>
      </c>
      <c r="AE109" s="6">
        <f t="shared" ca="1" si="63"/>
        <v>0.32000291990283225</v>
      </c>
      <c r="AF109" s="6">
        <f t="shared" ca="1" si="40"/>
        <v>0.37045470216992554</v>
      </c>
      <c r="AG109" s="6">
        <f ca="1">G110*AD109-'Scenarios &amp; Pics'!$H$6*EXP(-'Scenarios &amp; Pics'!$J$6*'Scenarios &amp; Pics'!Z109)*'Scenarios &amp; Pics'!AE109</f>
        <v>1.7882907887602677</v>
      </c>
      <c r="AH109" s="9">
        <f ca="1">(AG109+'Scenarios &amp; Pics'!$H$5*EXP(-'Scenarios &amp; Pics'!$J$5*'Scenarios &amp; Pics'!$T$5)-G109)*$E$6</f>
        <v>29920.127025607599</v>
      </c>
      <c r="AJ109" s="9">
        <f t="shared" si="35"/>
        <v>86.5</v>
      </c>
      <c r="AK109">
        <f t="shared" ca="1" si="36"/>
        <v>119.92556435963397</v>
      </c>
      <c r="AL109" s="9">
        <f t="shared" ca="1" si="37"/>
        <v>29920.127025607599</v>
      </c>
      <c r="AM109" s="9">
        <f t="shared" ca="1" si="41"/>
        <v>30040.052589967232</v>
      </c>
      <c r="AN109" s="9">
        <f t="shared" si="42"/>
        <v>86.5</v>
      </c>
      <c r="AO109" s="9">
        <f t="shared" ca="1" si="43"/>
        <v>30.036661264058274</v>
      </c>
      <c r="AP109" s="9">
        <f t="shared" ca="1" si="44"/>
        <v>19.536692592702764</v>
      </c>
      <c r="AR109">
        <f t="shared" si="60"/>
        <v>0.25753424657534202</v>
      </c>
      <c r="AS109">
        <f t="shared" si="45"/>
        <v>101.03546116375617</v>
      </c>
      <c r="AT109">
        <f t="shared" si="46"/>
        <v>-1.0301369863013761E-2</v>
      </c>
      <c r="AU109">
        <f t="shared" si="47"/>
        <v>0.25753424657534202</v>
      </c>
      <c r="AV109">
        <f t="shared" si="48"/>
        <v>3.125E-2</v>
      </c>
      <c r="AW109">
        <f t="shared" si="49"/>
        <v>3.1717395080379629E-2</v>
      </c>
      <c r="AX109">
        <f t="shared" si="50"/>
        <v>-9.5152185241141413E-2</v>
      </c>
      <c r="AY109" s="17">
        <f t="shared" si="64"/>
        <v>0.51265128870124077</v>
      </c>
      <c r="AZ109" s="17">
        <f t="shared" si="64"/>
        <v>0.46209697412160217</v>
      </c>
      <c r="BA109" s="17">
        <f t="shared" si="51"/>
        <v>0.39874166425947744</v>
      </c>
      <c r="BB109">
        <f t="shared" si="52"/>
        <v>5.0554314579638557</v>
      </c>
      <c r="BC109">
        <f t="shared" si="53"/>
        <v>1025.3025774024816</v>
      </c>
      <c r="BD109">
        <f t="shared" si="61"/>
        <v>94</v>
      </c>
      <c r="BE109">
        <f t="shared" si="54"/>
        <v>15.714628488915968</v>
      </c>
      <c r="BF109">
        <f t="shared" si="55"/>
        <v>404.70550081043797</v>
      </c>
      <c r="BG109" s="9">
        <f t="shared" si="56"/>
        <v>86.5</v>
      </c>
      <c r="BH109" s="9">
        <f t="shared" ca="1" si="57"/>
        <v>123.03313646445987</v>
      </c>
    </row>
    <row r="110" spans="1:60" x14ac:dyDescent="0.3">
      <c r="A110" s="16"/>
      <c r="F110" s="5"/>
      <c r="G110" s="5">
        <f t="shared" si="58"/>
        <v>87</v>
      </c>
      <c r="H110" s="5">
        <f>'Scenarios &amp; Pics'!$F$5</f>
        <v>0.25</v>
      </c>
      <c r="I110" s="5">
        <f>'Scenarios &amp; Pics'!$F$6</f>
        <v>0.25</v>
      </c>
      <c r="K110" s="9">
        <f ca="1">'Scenarios &amp; Pics'!$E$4*'Scenarios &amp; Pics'!G110+'Scenarios &amp; Pics'!$E$5*W109+'Scenarios &amp; Pics'!$E$6*'Scenarios &amp; Pics'!AG109</f>
        <v>243427.71029678846</v>
      </c>
      <c r="L110" s="9">
        <f t="shared" ca="1" si="59"/>
        <v>215923.76734090183</v>
      </c>
      <c r="O110" s="17">
        <f>LN(G110/'Scenarios &amp; Pics'!$H$5)</f>
        <v>-0.13926206733350766</v>
      </c>
      <c r="P110" s="18">
        <f ca="1">'Scenarios &amp; Pics'!$T$5</f>
        <v>8.2191780821917804E-2</v>
      </c>
      <c r="Q110" s="17">
        <f>'Scenarios &amp; Pics'!$F$5*'Scenarios &amp; Pics'!$F$5/2</f>
        <v>3.125E-2</v>
      </c>
      <c r="R110" s="21">
        <f ca="1">(O110+P110*('Scenarios &amp; Pics'!$J$5+$Q110))/(I111*SQRT(P110))</f>
        <v>-1.8613191385022256</v>
      </c>
      <c r="S110" s="21">
        <f t="shared" ca="1" si="38"/>
        <v>-1.9329919108873501</v>
      </c>
      <c r="T110" s="17">
        <f t="shared" ca="1" si="62"/>
        <v>3.1349561017942312E-2</v>
      </c>
      <c r="U110" s="17">
        <f t="shared" ca="1" si="62"/>
        <v>2.661859714918554E-2</v>
      </c>
      <c r="V110" s="17">
        <f t="shared" ca="1" si="39"/>
        <v>7.0566976358154565E-2</v>
      </c>
      <c r="W110" s="17">
        <f ca="1">(G110*T110-'Scenarios &amp; Pics'!$H$5*EXP(-'Scenarios &amp; Pics'!$J$5*'Scenarios &amp; Pics'!P110)*'Scenarios &amp; Pics'!U110)*$E$5</f>
        <v>148.57808654897386</v>
      </c>
      <c r="Y110" s="6">
        <f>LN(G110/'Scenarios &amp; Pics'!$H$6)</f>
        <v>-3.3901551675681339E-2</v>
      </c>
      <c r="Z110" s="19">
        <f ca="1">'Scenarios &amp; Pics'!$T$6</f>
        <v>0.1095890410958904</v>
      </c>
      <c r="AA110" s="6">
        <f>'Scenarios &amp; Pics'!$F$6*'Scenarios &amp; Pics'!$F$6/2</f>
        <v>3.125E-2</v>
      </c>
      <c r="AB110" s="22">
        <f ca="1">(Y110+Z110*('Scenarios &amp; Pics'!$J$6+$AA110))/(H111*SQRT(Z110))</f>
        <v>-0.31528693617277975</v>
      </c>
      <c r="AC110" s="22">
        <f t="shared" ca="1" si="34"/>
        <v>-0.39804752503301655</v>
      </c>
      <c r="AD110" s="6">
        <f t="shared" ca="1" si="63"/>
        <v>0.37627190149842782</v>
      </c>
      <c r="AE110" s="6">
        <f t="shared" ca="1" si="63"/>
        <v>0.34529757701652897</v>
      </c>
      <c r="AF110" s="6">
        <f t="shared" ca="1" si="40"/>
        <v>0.37959838783504229</v>
      </c>
      <c r="AG110" s="6">
        <f ca="1">G111*AD110-'Scenarios &amp; Pics'!$H$6*EXP(-'Scenarios &amp; Pics'!$J$6*'Scenarios &amp; Pics'!Z110)*'Scenarios &amp; Pics'!AE110</f>
        <v>1.9829382950141401</v>
      </c>
      <c r="AH110" s="9">
        <f ca="1">(AG110+'Scenarios &amp; Pics'!$H$5*EXP(-'Scenarios &amp; Pics'!$J$5*'Scenarios &amp; Pics'!$T$5)-G110)*$E$6</f>
        <v>29309.422038115343</v>
      </c>
      <c r="AJ110" s="9">
        <f t="shared" si="35"/>
        <v>87</v>
      </c>
      <c r="AK110">
        <f t="shared" ca="1" si="36"/>
        <v>148.57808654897386</v>
      </c>
      <c r="AL110" s="9">
        <f t="shared" ca="1" si="37"/>
        <v>29309.422038115343</v>
      </c>
      <c r="AM110" s="9">
        <f t="shared" ca="1" si="41"/>
        <v>29458.000124664315</v>
      </c>
      <c r="AN110" s="9">
        <f t="shared" si="42"/>
        <v>87</v>
      </c>
      <c r="AO110" s="9">
        <f t="shared" ca="1" si="43"/>
        <v>35.201806607594328</v>
      </c>
      <c r="AP110" s="9">
        <f t="shared" ca="1" si="44"/>
        <v>22.633829941025994</v>
      </c>
      <c r="AR110">
        <f t="shared" si="60"/>
        <v>0.26027397260273927</v>
      </c>
      <c r="AS110">
        <f t="shared" si="45"/>
        <v>101.04653414978966</v>
      </c>
      <c r="AT110">
        <f t="shared" si="46"/>
        <v>-1.0410958904109695E-2</v>
      </c>
      <c r="AU110">
        <f t="shared" si="47"/>
        <v>0.26027397260273927</v>
      </c>
      <c r="AV110">
        <f t="shared" si="48"/>
        <v>3.125E-2</v>
      </c>
      <c r="AW110">
        <f t="shared" si="49"/>
        <v>3.1885658303999129E-2</v>
      </c>
      <c r="AX110">
        <f t="shared" si="50"/>
        <v>-9.5656974912001244E-2</v>
      </c>
      <c r="AY110" s="17">
        <f t="shared" si="64"/>
        <v>0.51271838207970943</v>
      </c>
      <c r="AZ110" s="17">
        <f t="shared" si="64"/>
        <v>0.46189650659160197</v>
      </c>
      <c r="BA110" s="17">
        <f t="shared" si="51"/>
        <v>0.39873953058761619</v>
      </c>
      <c r="BB110">
        <f t="shared" si="52"/>
        <v>5.0821875488107437</v>
      </c>
      <c r="BC110">
        <f t="shared" si="53"/>
        <v>1025.4367641594188</v>
      </c>
      <c r="BD110">
        <f t="shared" si="61"/>
        <v>95</v>
      </c>
      <c r="BE110">
        <f t="shared" si="54"/>
        <v>15.631617465209814</v>
      </c>
      <c r="BF110">
        <f t="shared" si="55"/>
        <v>406.85031758765194</v>
      </c>
      <c r="BG110" s="9">
        <f t="shared" si="56"/>
        <v>87</v>
      </c>
      <c r="BH110" s="9">
        <f t="shared" ca="1" si="57"/>
        <v>128.07531894592711</v>
      </c>
    </row>
    <row r="111" spans="1:60" x14ac:dyDescent="0.3">
      <c r="A111" s="16"/>
      <c r="F111" s="5"/>
      <c r="G111" s="5">
        <f t="shared" si="58"/>
        <v>87.5</v>
      </c>
      <c r="H111" s="5">
        <f>'Scenarios &amp; Pics'!$F$5</f>
        <v>0.25</v>
      </c>
      <c r="I111" s="5">
        <f>'Scenarios &amp; Pics'!$F$6</f>
        <v>0.25</v>
      </c>
      <c r="K111" s="9">
        <f ca="1">'Scenarios &amp; Pics'!$E$4*'Scenarios &amp; Pics'!G111+'Scenarios &amp; Pics'!$E$5*W110+'Scenarios &amp; Pics'!$E$6*'Scenarios &amp; Pics'!AG110</f>
        <v>301122.04968797602</v>
      </c>
      <c r="L111" s="9">
        <f t="shared" ca="1" si="59"/>
        <v>273618.10673208936</v>
      </c>
      <c r="O111" s="17">
        <f>LN(G111/'Scenarios &amp; Pics'!$H$5)</f>
        <v>-0.13353139262452263</v>
      </c>
      <c r="P111" s="18">
        <f ca="1">'Scenarios &amp; Pics'!$T$5</f>
        <v>8.2191780821917804E-2</v>
      </c>
      <c r="Q111" s="17">
        <f>'Scenarios &amp; Pics'!$F$5*'Scenarios &amp; Pics'!$F$5/2</f>
        <v>3.125E-2</v>
      </c>
      <c r="R111" s="21">
        <f ca="1">(O111+P111*('Scenarios &amp; Pics'!$J$5+$Q111))/(I112*SQRT(P111))</f>
        <v>-1.7813630475309989</v>
      </c>
      <c r="S111" s="21">
        <f t="shared" ca="1" si="38"/>
        <v>-1.8530358199161234</v>
      </c>
      <c r="T111" s="17">
        <f t="shared" ca="1" si="62"/>
        <v>3.7426580430257698E-2</v>
      </c>
      <c r="U111" s="17">
        <f t="shared" ca="1" si="62"/>
        <v>3.1938612353120149E-2</v>
      </c>
      <c r="V111" s="17">
        <f t="shared" ca="1" si="39"/>
        <v>8.1629408246662108E-2</v>
      </c>
      <c r="W111" s="17">
        <f ca="1">(G111*T111-'Scenarios &amp; Pics'!$H$5*EXP(-'Scenarios &amp; Pics'!$J$5*'Scenarios &amp; Pics'!P111)*'Scenarios &amp; Pics'!U111)*$E$5</f>
        <v>182.89535213205622</v>
      </c>
      <c r="Y111" s="6">
        <f>LN(G111/'Scenarios &amp; Pics'!$H$6)</f>
        <v>-2.8170876966696335E-2</v>
      </c>
      <c r="Z111" s="19">
        <f ca="1">'Scenarios &amp; Pics'!$T$6</f>
        <v>0.1095890410958904</v>
      </c>
      <c r="AA111" s="6">
        <f>'Scenarios &amp; Pics'!$F$6*'Scenarios &amp; Pics'!$F$6/2</f>
        <v>3.125E-2</v>
      </c>
      <c r="AB111" s="22">
        <f ca="1">(Y111+Z111*('Scenarios &amp; Pics'!$J$6+$AA111))/(H112*SQRT(Z111))</f>
        <v>-0.24604293020439827</v>
      </c>
      <c r="AC111" s="22">
        <f t="shared" ca="1" si="34"/>
        <v>-0.32880351906463506</v>
      </c>
      <c r="AD111" s="6">
        <f t="shared" ca="1" si="63"/>
        <v>0.40282450012216287</v>
      </c>
      <c r="AE111" s="6">
        <f t="shared" ca="1" si="63"/>
        <v>0.37115210150977451</v>
      </c>
      <c r="AF111" s="6">
        <f t="shared" ca="1" si="40"/>
        <v>0.38704779396641453</v>
      </c>
      <c r="AG111" s="6">
        <f ca="1">G112*AD111-'Scenarios &amp; Pics'!$H$6*EXP(-'Scenarios &amp; Pics'!$J$6*'Scenarios &amp; Pics'!Z111)*'Scenarios &amp; Pics'!AE111</f>
        <v>2.1909735375873041</v>
      </c>
      <c r="AH111" s="9">
        <f ca="1">(AG111+'Scenarios &amp; Pics'!$H$5*EXP(-'Scenarios &amp; Pics'!$J$5*'Scenarios &amp; Pics'!$T$5)-G111)*$E$6</f>
        <v>28725.492523261666</v>
      </c>
      <c r="AJ111" s="9">
        <f t="shared" si="35"/>
        <v>87.5</v>
      </c>
      <c r="AK111">
        <f t="shared" ca="1" si="36"/>
        <v>182.89535213205622</v>
      </c>
      <c r="AL111" s="9">
        <f t="shared" ca="1" si="37"/>
        <v>28725.492523261666</v>
      </c>
      <c r="AM111" s="9">
        <f t="shared" ca="1" si="41"/>
        <v>28908.387875393721</v>
      </c>
      <c r="AN111" s="9">
        <f t="shared" si="42"/>
        <v>87.5</v>
      </c>
      <c r="AO111" s="9">
        <f t="shared" ca="1" si="43"/>
        <v>40.954241980367918</v>
      </c>
      <c r="AP111" s="9">
        <f t="shared" ca="1" si="44"/>
        <v>26.032410684663798</v>
      </c>
      <c r="AR111">
        <f t="shared" si="60"/>
        <v>0.26301369863013652</v>
      </c>
      <c r="AS111">
        <f t="shared" si="45"/>
        <v>101.05760834936757</v>
      </c>
      <c r="AT111">
        <f t="shared" si="46"/>
        <v>-1.0520547945205501E-2</v>
      </c>
      <c r="AU111">
        <f t="shared" si="47"/>
        <v>0.26301369863013652</v>
      </c>
      <c r="AV111">
        <f t="shared" si="48"/>
        <v>3.125E-2</v>
      </c>
      <c r="AW111">
        <f t="shared" si="49"/>
        <v>3.2053038237801285E-2</v>
      </c>
      <c r="AX111">
        <f t="shared" si="50"/>
        <v>-9.6159114713405075E-2</v>
      </c>
      <c r="AY111" s="17">
        <f t="shared" si="64"/>
        <v>0.51278512289753309</v>
      </c>
      <c r="AZ111" s="17">
        <f t="shared" si="64"/>
        <v>0.4616971010098988</v>
      </c>
      <c r="BA111" s="17">
        <f t="shared" si="51"/>
        <v>0.39873739692717231</v>
      </c>
      <c r="BB111">
        <f t="shared" si="52"/>
        <v>5.108802188763427</v>
      </c>
      <c r="BC111">
        <f t="shared" si="53"/>
        <v>1025.5702457950661</v>
      </c>
      <c r="BD111">
        <f t="shared" si="61"/>
        <v>96</v>
      </c>
      <c r="BE111">
        <f t="shared" si="54"/>
        <v>15.549906453833577</v>
      </c>
      <c r="BF111">
        <f t="shared" si="55"/>
        <v>408.98384097753996</v>
      </c>
      <c r="BG111" s="9">
        <f t="shared" si="56"/>
        <v>87.5</v>
      </c>
      <c r="BH111" s="9">
        <f t="shared" ca="1" si="57"/>
        <v>132.92878299265345</v>
      </c>
    </row>
    <row r="112" spans="1:60" x14ac:dyDescent="0.3">
      <c r="A112" s="16"/>
      <c r="F112" s="5"/>
      <c r="G112" s="5">
        <f t="shared" si="58"/>
        <v>88</v>
      </c>
      <c r="H112" s="5">
        <f>'Scenarios &amp; Pics'!$F$5</f>
        <v>0.25</v>
      </c>
      <c r="I112" s="5">
        <f>'Scenarios &amp; Pics'!$F$6</f>
        <v>0.25</v>
      </c>
      <c r="K112" s="9">
        <f ca="1">'Scenarios &amp; Pics'!$E$4*'Scenarios &amp; Pics'!G112+'Scenarios &amp; Pics'!$E$5*W111+'Scenarios &amp; Pics'!$E$6*'Scenarios &amp; Pics'!AG111</f>
        <v>370172.65133928705</v>
      </c>
      <c r="L112" s="9">
        <f t="shared" ca="1" si="59"/>
        <v>342668.7083834004</v>
      </c>
      <c r="O112" s="17">
        <f>LN(G112/'Scenarios &amp; Pics'!$H$5)</f>
        <v>-0.12783337150988489</v>
      </c>
      <c r="P112" s="18">
        <f ca="1">'Scenarios &amp; Pics'!$T$5</f>
        <v>8.2191780821917804E-2</v>
      </c>
      <c r="Q112" s="17">
        <f>'Scenarios &amp; Pics'!$F$5*'Scenarios &amp; Pics'!$F$5/2</f>
        <v>3.125E-2</v>
      </c>
      <c r="R112" s="21">
        <f ca="1">(O112+P112*('Scenarios &amp; Pics'!$J$5+$Q112))/(I113*SQRT(P112))</f>
        <v>-1.7018625492940933</v>
      </c>
      <c r="S112" s="21">
        <f t="shared" ca="1" si="38"/>
        <v>-1.7735353216792178</v>
      </c>
      <c r="T112" s="17">
        <f t="shared" ca="1" si="62"/>
        <v>4.4390568849431995E-2</v>
      </c>
      <c r="U112" s="17">
        <f t="shared" ca="1" si="62"/>
        <v>3.8070022168534952E-2</v>
      </c>
      <c r="V112" s="17">
        <f t="shared" ca="1" si="39"/>
        <v>9.375159494313412E-2</v>
      </c>
      <c r="W112" s="17">
        <f ca="1">(G112*T112-'Scenarios &amp; Pics'!$H$5*EXP(-'Scenarios &amp; Pics'!$J$5*'Scenarios &amp; Pics'!P112)*'Scenarios &amp; Pics'!U112)*$E$5</f>
        <v>223.72692313700159</v>
      </c>
      <c r="Y112" s="6">
        <f>LN(G112/'Scenarios &amp; Pics'!$H$6)</f>
        <v>-2.2472855852058628E-2</v>
      </c>
      <c r="Z112" s="19">
        <f ca="1">'Scenarios &amp; Pics'!$T$6</f>
        <v>0.1095890410958904</v>
      </c>
      <c r="AA112" s="6">
        <f>'Scenarios &amp; Pics'!$F$6*'Scenarios &amp; Pics'!$F$6/2</f>
        <v>3.125E-2</v>
      </c>
      <c r="AB112" s="22">
        <f ca="1">(Y112+Z112*('Scenarios &amp; Pics'!$J$6+$AA112))/(H113*SQRT(Z112))</f>
        <v>-0.17719347911771827</v>
      </c>
      <c r="AC112" s="22">
        <f t="shared" ca="1" si="34"/>
        <v>-0.25995406797795506</v>
      </c>
      <c r="AD112" s="6">
        <f t="shared" ca="1" si="63"/>
        <v>0.4296782087653282</v>
      </c>
      <c r="AE112" s="6">
        <f t="shared" ca="1" si="63"/>
        <v>0.3974496021210302</v>
      </c>
      <c r="AF112" s="6">
        <f t="shared" ca="1" si="40"/>
        <v>0.39272828314388125</v>
      </c>
      <c r="AG112" s="6">
        <f ca="1">G113*AD112-'Scenarios &amp; Pics'!$H$6*EXP(-'Scenarios &amp; Pics'!$J$6*'Scenarios &amp; Pics'!Z112)*'Scenarios &amp; Pics'!AE112</f>
        <v>2.4125161455801702</v>
      </c>
      <c r="AH112" s="9">
        <f ca="1">(AG112+'Scenarios &amp; Pics'!$H$5*EXP(-'Scenarios &amp; Pics'!$J$5*'Scenarios &amp; Pics'!$T$5)-G112)*$E$6</f>
        <v>28168.577739247412</v>
      </c>
      <c r="AJ112" s="9">
        <f t="shared" si="35"/>
        <v>88</v>
      </c>
      <c r="AK112">
        <f t="shared" ca="1" si="36"/>
        <v>223.72692313700159</v>
      </c>
      <c r="AL112" s="9">
        <f t="shared" ca="1" si="37"/>
        <v>28168.577739247412</v>
      </c>
      <c r="AM112" s="9">
        <f t="shared" ca="1" si="41"/>
        <v>28392.304662384413</v>
      </c>
      <c r="AN112" s="9">
        <f t="shared" si="42"/>
        <v>88</v>
      </c>
      <c r="AO112" s="9">
        <f t="shared" ca="1" si="43"/>
        <v>47.304834544715547</v>
      </c>
      <c r="AP112" s="9">
        <f t="shared" ca="1" si="44"/>
        <v>29.728417026207254</v>
      </c>
      <c r="AR112">
        <f t="shared" si="60"/>
        <v>0.26575342465753377</v>
      </c>
      <c r="AS112">
        <f t="shared" si="45"/>
        <v>101.0686837626229</v>
      </c>
      <c r="AT112">
        <f t="shared" si="46"/>
        <v>-1.0630136986301371E-2</v>
      </c>
      <c r="AU112">
        <f t="shared" si="47"/>
        <v>0.26575342465753377</v>
      </c>
      <c r="AV112">
        <f t="shared" si="48"/>
        <v>3.125E-2</v>
      </c>
      <c r="AW112">
        <f t="shared" si="49"/>
        <v>3.2219548647808238E-2</v>
      </c>
      <c r="AX112">
        <f t="shared" si="50"/>
        <v>-9.6658645943425298E-2</v>
      </c>
      <c r="AY112" s="17">
        <f t="shared" si="64"/>
        <v>0.5128515166474964</v>
      </c>
      <c r="AZ112" s="17">
        <f t="shared" si="64"/>
        <v>0.46149874087551623</v>
      </c>
      <c r="BA112" s="17">
        <f t="shared" si="51"/>
        <v>0.39873526327814562</v>
      </c>
      <c r="BB112">
        <f t="shared" si="52"/>
        <v>5.1352775771980177</v>
      </c>
      <c r="BC112">
        <f t="shared" si="53"/>
        <v>1025.7030332949928</v>
      </c>
      <c r="BD112">
        <f t="shared" si="61"/>
        <v>97</v>
      </c>
      <c r="BE112">
        <f t="shared" si="54"/>
        <v>15.469461864469203</v>
      </c>
      <c r="BF112">
        <f t="shared" si="55"/>
        <v>411.10624680918067</v>
      </c>
      <c r="BG112" s="9">
        <f t="shared" si="56"/>
        <v>88</v>
      </c>
      <c r="BH112" s="9">
        <f t="shared" ca="1" si="57"/>
        <v>137.57736930707961</v>
      </c>
    </row>
    <row r="113" spans="1:60" x14ac:dyDescent="0.3">
      <c r="A113" s="16"/>
      <c r="F113" s="5"/>
      <c r="G113" s="5">
        <f t="shared" si="58"/>
        <v>88.5</v>
      </c>
      <c r="H113" s="5">
        <f>'Scenarios &amp; Pics'!$F$5</f>
        <v>0.25</v>
      </c>
      <c r="I113" s="5">
        <f>'Scenarios &amp; Pics'!$F$6</f>
        <v>0.25</v>
      </c>
      <c r="K113" s="9">
        <f ca="1">'Scenarios &amp; Pics'!$E$4*'Scenarios &amp; Pics'!G113+'Scenarios &amp; Pics'!$E$5*W112+'Scenarios &amp; Pics'!$E$6*'Scenarios &amp; Pics'!AG112</f>
        <v>452278.87856516353</v>
      </c>
      <c r="L113" s="9">
        <f t="shared" ca="1" si="59"/>
        <v>424774.93560927687</v>
      </c>
      <c r="O113" s="17">
        <f>LN(G113/'Scenarios &amp; Pics'!$H$5)</f>
        <v>-0.12216763397420753</v>
      </c>
      <c r="P113" s="18">
        <f ca="1">'Scenarios &amp; Pics'!$T$5</f>
        <v>8.2191780821917804E-2</v>
      </c>
      <c r="Q113" s="17">
        <f>'Scenarios &amp; Pics'!$F$5*'Scenarios &amp; Pics'!$F$5/2</f>
        <v>3.125E-2</v>
      </c>
      <c r="R113" s="21">
        <f ca="1">(O113+P113*('Scenarios &amp; Pics'!$J$5+$Q113))/(I114*SQRT(P113))</f>
        <v>-1.6228124812259399</v>
      </c>
      <c r="S113" s="21">
        <f t="shared" ca="1" si="38"/>
        <v>-1.6944852536110644</v>
      </c>
      <c r="T113" s="17">
        <f t="shared" ca="1" si="62"/>
        <v>5.2314748403240595E-2</v>
      </c>
      <c r="U113" s="17">
        <f t="shared" ca="1" si="62"/>
        <v>4.5086555758030035E-2</v>
      </c>
      <c r="V113" s="17">
        <f t="shared" ca="1" si="39"/>
        <v>0.1069173997260358</v>
      </c>
      <c r="W113" s="17">
        <f ca="1">(G113*T113-'Scenarios &amp; Pics'!$H$5*EXP(-'Scenarios &amp; Pics'!$J$5*'Scenarios &amp; Pics'!P113)*'Scenarios &amp; Pics'!U113)*$E$5</f>
        <v>271.99659052501346</v>
      </c>
      <c r="Y113" s="6">
        <f>LN(G113/'Scenarios &amp; Pics'!$H$6)</f>
        <v>-1.6807118316381289E-2</v>
      </c>
      <c r="Z113" s="19">
        <f ca="1">'Scenarios &amp; Pics'!$T$6</f>
        <v>0.1095890410958904</v>
      </c>
      <c r="AA113" s="6">
        <f>'Scenarios &amp; Pics'!$F$6*'Scenarios &amp; Pics'!$F$6/2</f>
        <v>3.125E-2</v>
      </c>
      <c r="AB113" s="22">
        <f ca="1">(Y113+Z113*('Scenarios &amp; Pics'!$J$6+$AA113))/(H114*SQRT(Z113))</f>
        <v>-0.10873411199980855</v>
      </c>
      <c r="AC113" s="22">
        <f t="shared" ca="1" si="34"/>
        <v>-0.19149470086004533</v>
      </c>
      <c r="AD113" s="6">
        <f t="shared" ca="1" si="63"/>
        <v>0.45670669239537492</v>
      </c>
      <c r="AE113" s="6">
        <f t="shared" ca="1" si="63"/>
        <v>0.42406901591109769</v>
      </c>
      <c r="AF113" s="6">
        <f t="shared" ca="1" si="40"/>
        <v>0.39659086884048689</v>
      </c>
      <c r="AG113" s="6">
        <f ca="1">G114*AD113-'Scenarios &amp; Pics'!$H$6*EXP(-'Scenarios &amp; Pics'!$J$6*'Scenarios &amp; Pics'!Z113)*'Scenarios &amp; Pics'!AE113</f>
        <v>2.6476219733664195</v>
      </c>
      <c r="AH113" s="9">
        <f ca="1">(AG113+'Scenarios &amp; Pics'!$H$5*EXP(-'Scenarios &amp; Pics'!$J$5*'Scenarios &amp; Pics'!$T$5)-G113)*$E$6</f>
        <v>27638.789394819923</v>
      </c>
      <c r="AJ113" s="9">
        <f t="shared" si="35"/>
        <v>88.5</v>
      </c>
      <c r="AK113">
        <f t="shared" ca="1" si="36"/>
        <v>271.99659052501346</v>
      </c>
      <c r="AL113" s="9">
        <f t="shared" ca="1" si="37"/>
        <v>27638.789394819923</v>
      </c>
      <c r="AM113" s="9">
        <f t="shared" ca="1" si="41"/>
        <v>27910.785985344937</v>
      </c>
      <c r="AN113" s="9">
        <f t="shared" si="42"/>
        <v>88.5</v>
      </c>
      <c r="AO113" s="9">
        <f t="shared" ca="1" si="43"/>
        <v>54.254510498380625</v>
      </c>
      <c r="AP113" s="9">
        <f t="shared" ca="1" si="44"/>
        <v>33.711719845355518</v>
      </c>
      <c r="AR113">
        <f t="shared" si="60"/>
        <v>0.26849315068493101</v>
      </c>
      <c r="AS113">
        <f t="shared" si="45"/>
        <v>101.07976038968864</v>
      </c>
      <c r="AT113">
        <f t="shared" si="46"/>
        <v>-1.0739726027397192E-2</v>
      </c>
      <c r="AU113">
        <f t="shared" si="47"/>
        <v>0.26849315068493101</v>
      </c>
      <c r="AV113">
        <f t="shared" si="48"/>
        <v>3.125E-2</v>
      </c>
      <c r="AW113">
        <f t="shared" si="49"/>
        <v>3.2385202946145587E-2</v>
      </c>
      <c r="AX113">
        <f t="shared" si="50"/>
        <v>-9.7155608838435215E-2</v>
      </c>
      <c r="AY113" s="17">
        <f t="shared" si="64"/>
        <v>0.51291756868118488</v>
      </c>
      <c r="AZ113" s="17">
        <f t="shared" si="64"/>
        <v>0.46130141011142684</v>
      </c>
      <c r="BA113" s="17">
        <f t="shared" si="51"/>
        <v>0.39873312964053614</v>
      </c>
      <c r="BB113">
        <f t="shared" si="52"/>
        <v>5.161615856975807</v>
      </c>
      <c r="BC113">
        <f t="shared" si="53"/>
        <v>1025.8351373623698</v>
      </c>
      <c r="BD113">
        <f t="shared" si="61"/>
        <v>98</v>
      </c>
      <c r="BE113">
        <f t="shared" si="54"/>
        <v>15.39025130951037</v>
      </c>
      <c r="BF113">
        <f t="shared" si="55"/>
        <v>413.21770639233239</v>
      </c>
      <c r="BG113" s="9">
        <f t="shared" si="56"/>
        <v>88.5</v>
      </c>
      <c r="BH113" s="9">
        <f t="shared" ca="1" si="57"/>
        <v>142.00608596755706</v>
      </c>
    </row>
    <row r="114" spans="1:60" x14ac:dyDescent="0.3">
      <c r="A114" s="16"/>
      <c r="F114" s="5"/>
      <c r="G114" s="5">
        <f t="shared" si="58"/>
        <v>89</v>
      </c>
      <c r="H114" s="5">
        <f>'Scenarios &amp; Pics'!$F$5</f>
        <v>0.25</v>
      </c>
      <c r="I114" s="5">
        <f>'Scenarios &amp; Pics'!$F$6</f>
        <v>0.25</v>
      </c>
      <c r="K114" s="9">
        <f ca="1">'Scenarios &amp; Pics'!$E$4*'Scenarios &amp; Pics'!G114+'Scenarios &amp; Pics'!$E$5*W113+'Scenarios &amp; Pics'!$E$6*'Scenarios &amp; Pics'!AG113</f>
        <v>549288.42499675974</v>
      </c>
      <c r="L114" s="9">
        <f t="shared" ca="1" si="59"/>
        <v>521784.48204087309</v>
      </c>
      <c r="O114" s="17">
        <f>LN(G114/'Scenarios &amp; Pics'!$H$5)</f>
        <v>-0.11653381625595151</v>
      </c>
      <c r="P114" s="18">
        <f ca="1">'Scenarios &amp; Pics'!$T$5</f>
        <v>8.2191780821917804E-2</v>
      </c>
      <c r="Q114" s="17">
        <f>'Scenarios &amp; Pics'!$F$5*'Scenarios &amp; Pics'!$F$5/2</f>
        <v>3.125E-2</v>
      </c>
      <c r="R114" s="21">
        <f ca="1">(O114+P114*('Scenarios &amp; Pics'!$J$5+$Q114))/(I115*SQRT(P114))</f>
        <v>-1.54420776801653</v>
      </c>
      <c r="S114" s="21">
        <f t="shared" ca="1" si="38"/>
        <v>-1.6158805404016545</v>
      </c>
      <c r="T114" s="17">
        <f t="shared" ca="1" si="62"/>
        <v>6.1269003799795663E-2</v>
      </c>
      <c r="U114" s="17">
        <f t="shared" ca="1" si="62"/>
        <v>5.3060071840401908E-2</v>
      </c>
      <c r="V114" s="17">
        <f t="shared" ca="1" si="39"/>
        <v>0.12108925646244471</v>
      </c>
      <c r="W114" s="17">
        <f ca="1">(G114*T114-'Scenarios &amp; Pics'!$H$5*EXP(-'Scenarios &amp; Pics'!$J$5*'Scenarios &amp; Pics'!P114)*'Scenarios &amp; Pics'!U114)*$E$5</f>
        <v>328.69983396770584</v>
      </c>
      <c r="Y114" s="6">
        <f>LN(G114/'Scenarios &amp; Pics'!$H$6)</f>
        <v>-1.1173300598125189E-2</v>
      </c>
      <c r="Z114" s="19">
        <f ca="1">'Scenarios &amp; Pics'!$T$6</f>
        <v>0.1095890410958904</v>
      </c>
      <c r="AA114" s="6">
        <f>'Scenarios &amp; Pics'!$F$6*'Scenarios &amp; Pics'!$F$6/2</f>
        <v>3.125E-2</v>
      </c>
      <c r="AB114" s="22">
        <f ca="1">(Y114+Z114*('Scenarios &amp; Pics'!$J$6+$AA114))/(H115*SQRT(Z114))</f>
        <v>-4.0660433503268437E-2</v>
      </c>
      <c r="AC114" s="22">
        <f t="shared" ca="1" si="34"/>
        <v>-0.12342102236350523</v>
      </c>
      <c r="AD114" s="6">
        <f t="shared" ca="1" si="63"/>
        <v>0.48378330249138701</v>
      </c>
      <c r="AE114" s="6">
        <f t="shared" ca="1" si="63"/>
        <v>0.45088685545023616</v>
      </c>
      <c r="AF114" s="6">
        <f t="shared" ca="1" si="40"/>
        <v>0.39861263684568105</v>
      </c>
      <c r="AG114" s="6">
        <f ca="1">G115*AD114-'Scenarios &amp; Pics'!$H$6*EXP(-'Scenarios &amp; Pics'!$J$6*'Scenarios &amp; Pics'!Z114)*'Scenarios &amp; Pics'!AE114</f>
        <v>2.8962833977766493</v>
      </c>
      <c r="AH114" s="9">
        <f ca="1">(AG114+'Scenarios &amp; Pics'!$H$5*EXP(-'Scenarios &amp; Pics'!$J$5*'Scenarios &amp; Pics'!$T$5)-G114)*$E$6</f>
        <v>27136.112243640353</v>
      </c>
      <c r="AJ114" s="9">
        <f t="shared" si="35"/>
        <v>89</v>
      </c>
      <c r="AK114">
        <f t="shared" ca="1" si="36"/>
        <v>328.69983396770584</v>
      </c>
      <c r="AL114" s="9">
        <f t="shared" ca="1" si="37"/>
        <v>27136.112243640353</v>
      </c>
      <c r="AM114" s="9">
        <f t="shared" ca="1" si="41"/>
        <v>27464.812077608058</v>
      </c>
      <c r="AN114" s="9">
        <f t="shared" si="42"/>
        <v>89</v>
      </c>
      <c r="AO114" s="9">
        <f t="shared" ca="1" si="43"/>
        <v>61.793075343023361</v>
      </c>
      <c r="AP114" s="9">
        <f t="shared" ca="1" si="44"/>
        <v>37.965698775749743</v>
      </c>
      <c r="AR114">
        <f t="shared" si="60"/>
        <v>0.27123287671232826</v>
      </c>
      <c r="AS114">
        <f t="shared" si="45"/>
        <v>101.09083823069787</v>
      </c>
      <c r="AT114">
        <f t="shared" si="46"/>
        <v>-1.084931506849322E-2</v>
      </c>
      <c r="AU114">
        <f t="shared" si="47"/>
        <v>0.27123287671232826</v>
      </c>
      <c r="AV114">
        <f t="shared" si="48"/>
        <v>3.125E-2</v>
      </c>
      <c r="AW114">
        <f t="shared" si="49"/>
        <v>3.2550014203644943E-2</v>
      </c>
      <c r="AX114">
        <f t="shared" si="50"/>
        <v>-9.7650042610937571E-2</v>
      </c>
      <c r="AY114" s="17">
        <f t="shared" si="64"/>
        <v>0.5129832842140134</v>
      </c>
      <c r="AZ114" s="17">
        <f t="shared" si="64"/>
        <v>0.46110509304945108</v>
      </c>
      <c r="BA114" s="17">
        <f t="shared" si="51"/>
        <v>0.39873099601434386</v>
      </c>
      <c r="BB114">
        <f t="shared" si="52"/>
        <v>5.1878191164562253</v>
      </c>
      <c r="BC114">
        <f t="shared" si="53"/>
        <v>1025.9665684280269</v>
      </c>
      <c r="BD114">
        <f t="shared" si="61"/>
        <v>99</v>
      </c>
      <c r="BE114">
        <f t="shared" si="54"/>
        <v>15.312243549254951</v>
      </c>
      <c r="BF114">
        <f t="shared" si="55"/>
        <v>415.31838667842118</v>
      </c>
      <c r="BG114" s="9">
        <f t="shared" si="56"/>
        <v>89</v>
      </c>
      <c r="BH114" s="9">
        <f t="shared" ca="1" si="57"/>
        <v>146.20063847602214</v>
      </c>
    </row>
    <row r="115" spans="1:60" x14ac:dyDescent="0.3">
      <c r="A115" s="16"/>
      <c r="F115" s="5"/>
      <c r="G115" s="5">
        <f t="shared" si="58"/>
        <v>89.5</v>
      </c>
      <c r="H115" s="5">
        <f>'Scenarios &amp; Pics'!$F$5</f>
        <v>0.25</v>
      </c>
      <c r="I115" s="5">
        <f>'Scenarios &amp; Pics'!$F$6</f>
        <v>0.25</v>
      </c>
      <c r="K115" s="9">
        <f ca="1">'Scenarios &amp; Pics'!$E$4*'Scenarios &amp; Pics'!G115+'Scenarios &amp; Pics'!$E$5*W114+'Scenarios &amp; Pics'!$E$6*'Scenarios &amp; Pics'!AG114</f>
        <v>663192.23473096499</v>
      </c>
      <c r="L115" s="9">
        <f t="shared" ca="1" si="59"/>
        <v>635688.2917750784</v>
      </c>
      <c r="O115" s="17">
        <f>LN(G115/'Scenarios &amp; Pics'!$H$5)</f>
        <v>-0.11093156070728166</v>
      </c>
      <c r="P115" s="18">
        <f ca="1">'Scenarios &amp; Pics'!$T$5</f>
        <v>8.2191780821917804E-2</v>
      </c>
      <c r="Q115" s="17">
        <f>'Scenarios &amp; Pics'!$F$5*'Scenarios &amp; Pics'!$F$5/2</f>
        <v>3.125E-2</v>
      </c>
      <c r="R115" s="21">
        <f ca="1">(O115+P115*('Scenarios &amp; Pics'!$J$5+$Q115))/(I116*SQRT(P115))</f>
        <v>-1.4660434196560839</v>
      </c>
      <c r="S115" s="21">
        <f t="shared" ca="1" si="38"/>
        <v>-1.5377161920412084</v>
      </c>
      <c r="T115" s="17">
        <f t="shared" ca="1" si="62"/>
        <v>7.1318229184257523E-2</v>
      </c>
      <c r="U115" s="17">
        <f t="shared" ca="1" si="62"/>
        <v>6.2059011411058684E-2</v>
      </c>
      <c r="V115" s="17">
        <f t="shared" ca="1" si="39"/>
        <v>0.13620690522950918</v>
      </c>
      <c r="W115" s="17">
        <f ca="1">(G115*T115-'Scenarios &amp; Pics'!$H$5*EXP(-'Scenarios &amp; Pics'!$J$5*'Scenarios &amp; Pics'!P115)*'Scenarios &amp; Pics'!U115)*$E$5</f>
        <v>394.89966229836602</v>
      </c>
      <c r="Y115" s="6">
        <f>LN(G115/'Scenarios &amp; Pics'!$H$6)</f>
        <v>-5.5710450494553601E-3</v>
      </c>
      <c r="Z115" s="19">
        <f ca="1">'Scenarios &amp; Pics'!$T$6</f>
        <v>0.1095890410958904</v>
      </c>
      <c r="AA115" s="6">
        <f>'Scenarios &amp; Pics'!$F$6*'Scenarios &amp; Pics'!$F$6/2</f>
        <v>3.125E-2</v>
      </c>
      <c r="AB115" s="22">
        <f ca="1">(Y115+Z115*('Scenarios &amp; Pics'!$J$6+$AA115))/(H116*SQRT(Z115))</f>
        <v>2.703187784713439E-2</v>
      </c>
      <c r="AC115" s="22">
        <f t="shared" ca="1" si="34"/>
        <v>-5.5728711013102408E-2</v>
      </c>
      <c r="AD115" s="6">
        <f t="shared" ca="1" si="63"/>
        <v>0.5107828457646868</v>
      </c>
      <c r="AE115" s="6">
        <f t="shared" ca="1" si="63"/>
        <v>0.47777896347844551</v>
      </c>
      <c r="AF115" s="6">
        <f t="shared" ca="1" si="40"/>
        <v>0.39879654899107991</v>
      </c>
      <c r="AG115" s="6">
        <f ca="1">G116*AD115-'Scenarios &amp; Pics'!$H$6*EXP(-'Scenarios &amp; Pics'!$J$6*'Scenarios &amp; Pics'!Z115)*'Scenarios &amp; Pics'!AE115</f>
        <v>3.1584304905410008</v>
      </c>
      <c r="AH115" s="9">
        <f ca="1">(AG115+'Scenarios &amp; Pics'!$H$5*EXP(-'Scenarios &amp; Pics'!$J$5*'Scenarios &amp; Pics'!$T$5)-G115)*$E$6</f>
        <v>26660.406429169085</v>
      </c>
      <c r="AJ115" s="9">
        <f t="shared" si="35"/>
        <v>89.5</v>
      </c>
      <c r="AK115">
        <f t="shared" ca="1" si="36"/>
        <v>394.89966229836602</v>
      </c>
      <c r="AL115" s="9">
        <f t="shared" ca="1" si="37"/>
        <v>26660.406429169085</v>
      </c>
      <c r="AM115" s="9">
        <f t="shared" ca="1" si="41"/>
        <v>27055.30609146745</v>
      </c>
      <c r="AN115" s="9">
        <f t="shared" si="42"/>
        <v>89.5</v>
      </c>
      <c r="AO115" s="9">
        <f t="shared" ca="1" si="43"/>
        <v>69.898257853105321</v>
      </c>
      <c r="AP115" s="9">
        <f t="shared" ca="1" si="44"/>
        <v>42.467029312665559</v>
      </c>
      <c r="AR115">
        <f t="shared" si="60"/>
        <v>0.27397260273972551</v>
      </c>
      <c r="AS115">
        <f t="shared" si="45"/>
        <v>101.10191728578357</v>
      </c>
      <c r="AT115">
        <f t="shared" si="46"/>
        <v>-1.0958904109589182E-2</v>
      </c>
      <c r="AU115">
        <f t="shared" si="47"/>
        <v>0.27397260273972551</v>
      </c>
      <c r="AV115">
        <f t="shared" si="48"/>
        <v>3.125E-2</v>
      </c>
      <c r="AW115">
        <f t="shared" si="49"/>
        <v>3.2713995161887104E-2</v>
      </c>
      <c r="AX115">
        <f t="shared" si="50"/>
        <v>-9.8141985485666189E-2</v>
      </c>
      <c r="AY115" s="17">
        <f t="shared" si="64"/>
        <v>0.51304866833003093</v>
      </c>
      <c r="AZ115" s="17">
        <f t="shared" si="64"/>
        <v>0.46090977441584496</v>
      </c>
      <c r="BA115" s="17">
        <f t="shared" si="51"/>
        <v>0.39872886239956856</v>
      </c>
      <c r="BB115">
        <f t="shared" si="52"/>
        <v>5.2138893914185971</v>
      </c>
      <c r="BC115">
        <f t="shared" si="53"/>
        <v>1026.097336660062</v>
      </c>
      <c r="BD115">
        <f t="shared" si="61"/>
        <v>100</v>
      </c>
      <c r="BE115">
        <f t="shared" si="54"/>
        <v>15.235408440119466</v>
      </c>
      <c r="BF115">
        <f t="shared" si="55"/>
        <v>417.40845041423114</v>
      </c>
      <c r="BG115" s="9">
        <f t="shared" si="56"/>
        <v>89.5</v>
      </c>
      <c r="BH115" s="9">
        <f t="shared" ca="1" si="57"/>
        <v>150.14696306842151</v>
      </c>
    </row>
    <row r="116" spans="1:60" x14ac:dyDescent="0.3">
      <c r="A116" s="16"/>
      <c r="F116" s="5"/>
      <c r="G116" s="5">
        <f t="shared" si="58"/>
        <v>90</v>
      </c>
      <c r="H116" s="5">
        <f>'Scenarios &amp; Pics'!$F$5</f>
        <v>0.25</v>
      </c>
      <c r="I116" s="5">
        <f>'Scenarios &amp; Pics'!$F$6</f>
        <v>0.25</v>
      </c>
      <c r="K116" s="9">
        <f ca="1">'Scenarios &amp; Pics'!$E$4*'Scenarios &amp; Pics'!G116+'Scenarios &amp; Pics'!$E$5*W115+'Scenarios &amp; Pics'!$E$6*'Scenarios &amp; Pics'!AG115</f>
        <v>796116.185577814</v>
      </c>
      <c r="L116" s="9">
        <f t="shared" ca="1" si="59"/>
        <v>768612.24262192741</v>
      </c>
      <c r="O116" s="17">
        <f>LN(G116/'Scenarios &amp; Pics'!$H$5)</f>
        <v>-0.10536051565782628</v>
      </c>
      <c r="P116" s="18">
        <f ca="1">'Scenarios &amp; Pics'!$T$5</f>
        <v>8.2191780821917804E-2</v>
      </c>
      <c r="Q116" s="17">
        <f>'Scenarios &amp; Pics'!$F$5*'Scenarios &amp; Pics'!$F$5/2</f>
        <v>3.125E-2</v>
      </c>
      <c r="R116" s="21">
        <f ca="1">(O116+P116*('Scenarios &amp; Pics'!$J$5+$Q116))/(I117*SQRT(P116))</f>
        <v>-1.3883145295341826</v>
      </c>
      <c r="S116" s="21">
        <f t="shared" ca="1" si="38"/>
        <v>-1.459987301919307</v>
      </c>
      <c r="T116" s="17">
        <f t="shared" ca="1" si="62"/>
        <v>8.2520644889639436E-2</v>
      </c>
      <c r="U116" s="17">
        <f t="shared" ca="1" si="62"/>
        <v>7.2146781908372912E-2</v>
      </c>
      <c r="V116" s="17">
        <f t="shared" ca="1" si="39"/>
        <v>0.1521867110685427</v>
      </c>
      <c r="W116" s="17">
        <f ca="1">(G116*T116-'Scenarios &amp; Pics'!$H$5*EXP(-'Scenarios &amp; Pics'!$J$5*'Scenarios &amp; Pics'!P116)*'Scenarios &amp; Pics'!U116)*$E$5</f>
        <v>471.72078185013788</v>
      </c>
      <c r="Y116" s="6">
        <f>LN(G116/'Scenarios &amp; Pics'!$H$6)</f>
        <v>0</v>
      </c>
      <c r="Z116" s="19">
        <f ca="1">'Scenarios &amp; Pics'!$T$6</f>
        <v>0.1095890410958904</v>
      </c>
      <c r="AA116" s="6">
        <f>'Scenarios &amp; Pics'!$F$6*'Scenarios &amp; Pics'!$F$6/2</f>
        <v>3.125E-2</v>
      </c>
      <c r="AB116" s="22">
        <f ca="1">(Y116+Z116*('Scenarios &amp; Pics'!$J$6+$AA116))/(H117*SQRT(Z116))</f>
        <v>9.4347071300669952E-2</v>
      </c>
      <c r="AC116" s="22">
        <f t="shared" ca="1" si="34"/>
        <v>1.1586482440433157E-2</v>
      </c>
      <c r="AD116" s="6">
        <f t="shared" ca="1" si="63"/>
        <v>0.53758327042280807</v>
      </c>
      <c r="AE116" s="6">
        <f t="shared" ca="1" si="63"/>
        <v>0.50462223430653186</v>
      </c>
      <c r="AF116" s="6">
        <f t="shared" ca="1" si="40"/>
        <v>0.39717065939341423</v>
      </c>
      <c r="AG116" s="6">
        <f ca="1">G117*AD116-'Scenarios &amp; Pics'!$H$6*EXP(-'Scenarios &amp; Pics'!$J$6*'Scenarios &amp; Pics'!Z116)*'Scenarios &amp; Pics'!AE116</f>
        <v>3.4339330148051204</v>
      </c>
      <c r="AH116" s="9">
        <f ca="1">(AG116+'Scenarios &amp; Pics'!$H$5*EXP(-'Scenarios &amp; Pics'!$J$5*'Scenarios &amp; Pics'!$T$5)-G116)*$E$6</f>
        <v>26211.411477697311</v>
      </c>
      <c r="AJ116" s="9">
        <f t="shared" si="35"/>
        <v>90</v>
      </c>
      <c r="AK116">
        <f t="shared" ca="1" si="36"/>
        <v>471.72078185013788</v>
      </c>
      <c r="AL116" s="9">
        <f t="shared" ca="1" si="37"/>
        <v>26211.411477697311</v>
      </c>
      <c r="AM116" s="9">
        <f t="shared" ca="1" si="41"/>
        <v>26683.132259547448</v>
      </c>
      <c r="AN116" s="9">
        <f t="shared" si="42"/>
        <v>90</v>
      </c>
      <c r="AO116" s="9">
        <f t="shared" ca="1" si="43"/>
        <v>78.535033217685836</v>
      </c>
      <c r="AP116" s="9">
        <f t="shared" ca="1" si="44"/>
        <v>47.185657818033469</v>
      </c>
      <c r="AR116">
        <f t="shared" si="60"/>
        <v>0.27671232876712276</v>
      </c>
      <c r="AS116">
        <f t="shared" si="45"/>
        <v>101.11299755507881</v>
      </c>
      <c r="AT116">
        <f t="shared" si="46"/>
        <v>-1.106849315068472E-2</v>
      </c>
      <c r="AU116">
        <f t="shared" si="47"/>
        <v>0.27671232876712276</v>
      </c>
      <c r="AV116">
        <f t="shared" si="48"/>
        <v>3.125E-2</v>
      </c>
      <c r="AW116">
        <f t="shared" si="49"/>
        <v>3.2877158244694268E-2</v>
      </c>
      <c r="AX116">
        <f t="shared" si="50"/>
        <v>-9.8631474734077032E-2</v>
      </c>
      <c r="AY116" s="17">
        <f t="shared" si="64"/>
        <v>0.51311372598650573</v>
      </c>
      <c r="AZ116" s="17">
        <f t="shared" si="64"/>
        <v>0.46071543931753067</v>
      </c>
      <c r="BA116" s="17">
        <f t="shared" si="51"/>
        <v>0.39872672879621018</v>
      </c>
      <c r="BB116">
        <f t="shared" si="52"/>
        <v>5.2398286668975089</v>
      </c>
      <c r="BC116">
        <f t="shared" si="53"/>
        <v>1026.2274519730115</v>
      </c>
      <c r="BD116">
        <f t="shared" si="61"/>
        <v>101</v>
      </c>
      <c r="BE116">
        <f t="shared" si="54"/>
        <v>15.159716885680592</v>
      </c>
      <c r="BF116">
        <f t="shared" si="55"/>
        <v>419.48805628869508</v>
      </c>
      <c r="BG116" s="9">
        <f t="shared" si="56"/>
        <v>90</v>
      </c>
      <c r="BH116" s="9">
        <f t="shared" ca="1" si="57"/>
        <v>153.83079863611115</v>
      </c>
    </row>
    <row r="117" spans="1:60" x14ac:dyDescent="0.3">
      <c r="A117" s="16"/>
      <c r="F117" s="5"/>
      <c r="G117" s="5">
        <f t="shared" si="58"/>
        <v>90.5</v>
      </c>
      <c r="H117" s="5">
        <f>'Scenarios &amp; Pics'!$F$5</f>
        <v>0.25</v>
      </c>
      <c r="I117" s="5">
        <f>'Scenarios &amp; Pics'!$F$6</f>
        <v>0.25</v>
      </c>
      <c r="K117" s="9">
        <f ca="1">'Scenarios &amp; Pics'!$E$4*'Scenarios &amp; Pics'!G117+'Scenarios &amp; Pics'!$E$5*W116+'Scenarios &amp; Pics'!$E$6*'Scenarios &amp; Pics'!AG116</f>
        <v>950309.429729886</v>
      </c>
      <c r="L117" s="9">
        <f t="shared" ca="1" si="59"/>
        <v>922805.48677399941</v>
      </c>
      <c r="O117" s="17">
        <f>LN(G117/'Scenarios &amp; Pics'!$H$5)</f>
        <v>-9.9820335282210904E-2</v>
      </c>
      <c r="P117" s="18">
        <f ca="1">'Scenarios &amp; Pics'!$T$5</f>
        <v>8.2191780821917804E-2</v>
      </c>
      <c r="Q117" s="17">
        <f>'Scenarios &amp; Pics'!$F$5*'Scenarios &amp; Pics'!$F$5/2</f>
        <v>3.125E-2</v>
      </c>
      <c r="R117" s="21">
        <f ca="1">(O117+P117*('Scenarios &amp; Pics'!$J$5+$Q117))/(I118*SQRT(P117))</f>
        <v>-1.3110162725915611</v>
      </c>
      <c r="S117" s="21">
        <f t="shared" ca="1" si="38"/>
        <v>-1.3826890449766855</v>
      </c>
      <c r="T117" s="17">
        <f t="shared" ca="1" si="62"/>
        <v>9.4926132983164518E-2</v>
      </c>
      <c r="U117" s="17">
        <f t="shared" ca="1" si="62"/>
        <v>8.338011620021013E-2</v>
      </c>
      <c r="V117" s="17">
        <f t="shared" ca="1" si="39"/>
        <v>0.16892163552713271</v>
      </c>
      <c r="W117" s="17">
        <f ca="1">(G117*T117-'Scenarios &amp; Pics'!$H$5*EXP(-'Scenarios &amp; Pics'!$J$5*'Scenarios &amp; Pics'!P117)*'Scenarios &amp; Pics'!U117)*$E$5</f>
        <v>560.34208672940974</v>
      </c>
      <c r="Y117" s="6">
        <f>LN(G117/'Scenarios &amp; Pics'!$H$6)</f>
        <v>5.5401803756153509E-3</v>
      </c>
      <c r="Z117" s="19">
        <f ca="1">'Scenarios &amp; Pics'!$T$6</f>
        <v>0.1095890410958904</v>
      </c>
      <c r="AA117" s="6">
        <f>'Scenarios &amp; Pics'!$F$6*'Scenarios &amp; Pics'!$F$6/2</f>
        <v>3.125E-2</v>
      </c>
      <c r="AB117" s="22">
        <f ca="1">(Y117+Z117*('Scenarios &amp; Pics'!$J$6+$AA117))/(H118*SQRT(Z117))</f>
        <v>0.16128932548123667</v>
      </c>
      <c r="AC117" s="22">
        <f t="shared" ca="1" si="34"/>
        <v>7.8528736620999878E-2</v>
      </c>
      <c r="AD117" s="6">
        <f t="shared" ca="1" si="63"/>
        <v>0.56406723488909472</v>
      </c>
      <c r="AE117" s="6">
        <f t="shared" ca="1" si="63"/>
        <v>0.53129626385968742</v>
      </c>
      <c r="AF117" s="6">
        <f t="shared" ca="1" si="40"/>
        <v>0.39378679071852735</v>
      </c>
      <c r="AG117" s="6">
        <f ca="1">G118*AD117-'Scenarios &amp; Pics'!$H$6*EXP(-'Scenarios &amp; Pics'!$J$6*'Scenarios &amp; Pics'!Z117)*'Scenarios &amp; Pics'!AE117</f>
        <v>3.7226031779834301</v>
      </c>
      <c r="AH117" s="9">
        <f ca="1">(AG117+'Scenarios &amp; Pics'!$H$5*EXP(-'Scenarios &amp; Pics'!$J$5*'Scenarios &amp; Pics'!$T$5)-G117)*$E$6</f>
        <v>25788.751804053929</v>
      </c>
      <c r="AJ117" s="9">
        <f t="shared" si="35"/>
        <v>90.5</v>
      </c>
      <c r="AK117">
        <f t="shared" ca="1" si="36"/>
        <v>560.34208672940974</v>
      </c>
      <c r="AL117" s="9">
        <f t="shared" ca="1" si="37"/>
        <v>25788.751804053929</v>
      </c>
      <c r="AM117" s="9">
        <f t="shared" ca="1" si="41"/>
        <v>26349.093890783337</v>
      </c>
      <c r="AN117" s="9">
        <f t="shared" si="42"/>
        <v>90.5</v>
      </c>
      <c r="AO117" s="9">
        <f t="shared" ca="1" si="43"/>
        <v>87.655273202588177</v>
      </c>
      <c r="AP117" s="9">
        <f t="shared" ca="1" si="44"/>
        <v>52.08497863344779</v>
      </c>
      <c r="AR117">
        <f t="shared" si="60"/>
        <v>0.27945205479452001</v>
      </c>
      <c r="AS117">
        <f t="shared" si="45"/>
        <v>101.1240790387167</v>
      </c>
      <c r="AT117">
        <f t="shared" si="46"/>
        <v>-1.1178082191780752E-2</v>
      </c>
      <c r="AU117">
        <f t="shared" si="47"/>
        <v>0.27945205479452001</v>
      </c>
      <c r="AV117">
        <f t="shared" si="48"/>
        <v>3.125E-2</v>
      </c>
      <c r="AW117">
        <f t="shared" si="49"/>
        <v>3.3039515569104796E-2</v>
      </c>
      <c r="AX117">
        <f t="shared" si="50"/>
        <v>-9.9118546707312918E-2</v>
      </c>
      <c r="AY117" s="17">
        <f t="shared" si="64"/>
        <v>0.51317846201830397</v>
      </c>
      <c r="AZ117" s="17">
        <f t="shared" si="64"/>
        <v>0.4605220732289369</v>
      </c>
      <c r="BA117" s="17">
        <f t="shared" si="51"/>
        <v>0.39872459520426884</v>
      </c>
      <c r="BB117">
        <f t="shared" si="52"/>
        <v>5.2656388789367057</v>
      </c>
      <c r="BC117">
        <f t="shared" si="53"/>
        <v>1026.356924036608</v>
      </c>
      <c r="BD117">
        <f t="shared" si="61"/>
        <v>102</v>
      </c>
      <c r="BE117">
        <f t="shared" si="54"/>
        <v>15.085140790363164</v>
      </c>
      <c r="BF117">
        <f t="shared" si="55"/>
        <v>421.55735907316165</v>
      </c>
      <c r="BG117" s="9">
        <f t="shared" si="56"/>
        <v>90.5</v>
      </c>
      <c r="BH117" s="9">
        <f t="shared" ca="1" si="57"/>
        <v>157.23732992728713</v>
      </c>
    </row>
    <row r="118" spans="1:60" x14ac:dyDescent="0.3">
      <c r="A118" s="16"/>
      <c r="F118" s="5"/>
      <c r="G118" s="5">
        <f t="shared" si="58"/>
        <v>91</v>
      </c>
      <c r="H118" s="5">
        <f>'Scenarios &amp; Pics'!$F$5</f>
        <v>0.25</v>
      </c>
      <c r="I118" s="5">
        <f>'Scenarios &amp; Pics'!$F$6</f>
        <v>0.25</v>
      </c>
      <c r="K118" s="9">
        <f ca="1">'Scenarios &amp; Pics'!$E$4*'Scenarios &amp; Pics'!G118+'Scenarios &amp; Pics'!$E$5*W117+'Scenarios &amp; Pics'!$E$6*'Scenarios &amp; Pics'!AG117</f>
        <v>1128129.3798147864</v>
      </c>
      <c r="L118" s="9">
        <f t="shared" ca="1" si="59"/>
        <v>1100625.4368588997</v>
      </c>
      <c r="O118" s="17">
        <f>LN(G118/'Scenarios &amp; Pics'!$H$5)</f>
        <v>-9.431067947124129E-2</v>
      </c>
      <c r="P118" s="18">
        <f ca="1">'Scenarios &amp; Pics'!$T$5</f>
        <v>8.2191780821917804E-2</v>
      </c>
      <c r="Q118" s="17">
        <f>'Scenarios &amp; Pics'!$F$5*'Scenarios &amp; Pics'!$F$5/2</f>
        <v>3.125E-2</v>
      </c>
      <c r="R118" s="21">
        <f ca="1">(O118+P118*('Scenarios &amp; Pics'!$J$5+$Q118))/(I119*SQRT(P118))</f>
        <v>-1.2341439035228137</v>
      </c>
      <c r="S118" s="21">
        <f t="shared" ca="1" si="38"/>
        <v>-1.3058166759079382</v>
      </c>
      <c r="T118" s="17">
        <f t="shared" ca="1" si="62"/>
        <v>0.10857464311834135</v>
      </c>
      <c r="U118" s="17">
        <f t="shared" ca="1" si="62"/>
        <v>9.5807453856450037E-2</v>
      </c>
      <c r="V118" s="17">
        <f t="shared" ca="1" si="39"/>
        <v>0.18628190758440497</v>
      </c>
      <c r="W118" s="17">
        <f ca="1">(G118*T118-'Scenarios &amp; Pics'!$H$5*EXP(-'Scenarios &amp; Pics'!$J$5*'Scenarios &amp; Pics'!P118)*'Scenarios &amp; Pics'!U118)*$E$5</f>
        <v>661.98751543937101</v>
      </c>
      <c r="Y118" s="6">
        <f>LN(G118/'Scenarios &amp; Pics'!$H$6)</f>
        <v>1.1049836186584935E-2</v>
      </c>
      <c r="Z118" s="19">
        <f ca="1">'Scenarios &amp; Pics'!$T$6</f>
        <v>0.1095890410958904</v>
      </c>
      <c r="AA118" s="6">
        <f>'Scenarios &amp; Pics'!$F$6*'Scenarios &amp; Pics'!$F$6/2</f>
        <v>3.125E-2</v>
      </c>
      <c r="AB118" s="22">
        <f ca="1">(Y118+Z118*('Scenarios &amp; Pics'!$J$6+$AA118))/(H119*SQRT(Z118))</f>
        <v>0.22786274994386466</v>
      </c>
      <c r="AC118" s="22">
        <f t="shared" ca="1" si="34"/>
        <v>0.14510216108362786</v>
      </c>
      <c r="AD118" s="6">
        <f t="shared" ca="1" si="63"/>
        <v>0.59012352890560216</v>
      </c>
      <c r="AE118" s="6">
        <f t="shared" ca="1" si="63"/>
        <v>0.55768489397459065</v>
      </c>
      <c r="AF118" s="6">
        <f t="shared" ca="1" si="40"/>
        <v>0.38871873249258843</v>
      </c>
      <c r="AG118" s="6">
        <f ca="1">G119*AD118-'Scenarios &amp; Pics'!$H$6*EXP(-'Scenarios &amp; Pics'!$J$6*'Scenarios &amp; Pics'!Z118)*'Scenarios &amp; Pics'!AE118</f>
        <v>4.0241990593985904</v>
      </c>
      <c r="AH118" s="9">
        <f ca="1">(AG118+'Scenarios &amp; Pics'!$H$5*EXP(-'Scenarios &amp; Pics'!$J$5*'Scenarios &amp; Pics'!$T$5)-G118)*$E$6</f>
        <v>25391.943566884263</v>
      </c>
      <c r="AJ118" s="9">
        <f t="shared" si="35"/>
        <v>91</v>
      </c>
      <c r="AK118">
        <f t="shared" ca="1" si="36"/>
        <v>661.98751543937101</v>
      </c>
      <c r="AL118" s="9">
        <f t="shared" ca="1" si="37"/>
        <v>25391.943566884263</v>
      </c>
      <c r="AM118" s="9">
        <f t="shared" ca="1" si="41"/>
        <v>26053.931082323634</v>
      </c>
      <c r="AN118" s="9">
        <f t="shared" si="42"/>
        <v>91</v>
      </c>
      <c r="AO118" s="9">
        <f t="shared" ca="1" si="43"/>
        <v>97.197760745640849</v>
      </c>
      <c r="AP118" s="9">
        <f t="shared" ca="1" si="44"/>
        <v>57.122219815898092</v>
      </c>
      <c r="AR118">
        <f t="shared" si="60"/>
        <v>0.28219178082191726</v>
      </c>
      <c r="AS118">
        <f t="shared" si="45"/>
        <v>101.1351617368303</v>
      </c>
      <c r="AT118">
        <f t="shared" si="46"/>
        <v>-1.1287671232876649E-2</v>
      </c>
      <c r="AU118">
        <f t="shared" si="47"/>
        <v>0.28219178082191726</v>
      </c>
      <c r="AV118">
        <f t="shared" si="48"/>
        <v>3.125E-2</v>
      </c>
      <c r="AW118">
        <f t="shared" si="49"/>
        <v>3.3201078955895934E-2</v>
      </c>
      <c r="AX118">
        <f t="shared" si="50"/>
        <v>-9.960323686768649E-2</v>
      </c>
      <c r="AY118" s="17">
        <f t="shared" si="64"/>
        <v>0.51324288114208783</v>
      </c>
      <c r="AZ118" s="17">
        <f t="shared" si="64"/>
        <v>0.46032966197942982</v>
      </c>
      <c r="BA118" s="17">
        <f t="shared" si="51"/>
        <v>0.39872246162374442</v>
      </c>
      <c r="BB118">
        <f t="shared" si="52"/>
        <v>5.291321916265801</v>
      </c>
      <c r="BC118">
        <f t="shared" si="53"/>
        <v>1026.4857622841757</v>
      </c>
      <c r="BD118">
        <f t="shared" si="61"/>
        <v>103</v>
      </c>
      <c r="BE118">
        <f t="shared" si="54"/>
        <v>15.011653015607124</v>
      </c>
      <c r="BF118">
        <f t="shared" si="55"/>
        <v>423.61650975548787</v>
      </c>
      <c r="BG118" s="9">
        <f t="shared" si="56"/>
        <v>91</v>
      </c>
      <c r="BH118" s="9">
        <f t="shared" ca="1" si="57"/>
        <v>160.35093004678504</v>
      </c>
    </row>
    <row r="119" spans="1:60" x14ac:dyDescent="0.3">
      <c r="A119" s="16"/>
      <c r="F119" s="5"/>
      <c r="G119" s="5">
        <f t="shared" si="58"/>
        <v>91.5</v>
      </c>
      <c r="H119" s="5">
        <f>'Scenarios &amp; Pics'!$F$5</f>
        <v>0.25</v>
      </c>
      <c r="I119" s="5">
        <f>'Scenarios &amp; Pics'!$F$6</f>
        <v>0.25</v>
      </c>
      <c r="K119" s="9">
        <f ca="1">'Scenarios &amp; Pics'!$E$4*'Scenarios &amp; Pics'!G119+'Scenarios &amp; Pics'!$E$5*W118+'Scenarios &amp; Pics'!$E$6*'Scenarios &amp; Pics'!AG118</f>
        <v>1332023.4289975392</v>
      </c>
      <c r="L119" s="9">
        <f t="shared" ca="1" si="59"/>
        <v>1304519.4860416525</v>
      </c>
      <c r="O119" s="17">
        <f>LN(G119/'Scenarios &amp; Pics'!$H$5)</f>
        <v>-8.8831213706615703E-2</v>
      </c>
      <c r="P119" s="18">
        <f ca="1">'Scenarios &amp; Pics'!$T$5</f>
        <v>8.2191780821917804E-2</v>
      </c>
      <c r="Q119" s="17">
        <f>'Scenarios &amp; Pics'!$F$5*'Scenarios &amp; Pics'!$F$5/2</f>
        <v>3.125E-2</v>
      </c>
      <c r="R119" s="21">
        <f ca="1">(O119+P119*('Scenarios &amp; Pics'!$J$5+$Q119))/(I120*SQRT(P119))</f>
        <v>-1.1576927550283425</v>
      </c>
      <c r="S119" s="21">
        <f t="shared" ca="1" si="38"/>
        <v>-1.2293655274134669</v>
      </c>
      <c r="T119" s="17">
        <f t="shared" ca="1" si="62"/>
        <v>0.12349472079578946</v>
      </c>
      <c r="U119" s="17">
        <f t="shared" ca="1" si="62"/>
        <v>0.10946739452400883</v>
      </c>
      <c r="V119" s="17">
        <f t="shared" ca="1" si="39"/>
        <v>0.20411641406340986</v>
      </c>
      <c r="W119" s="17">
        <f ca="1">(G119*T119-'Scenarios &amp; Pics'!$H$5*EXP(-'Scenarios &amp; Pics'!$J$5*'Scenarios &amp; Pics'!P119)*'Scenarios &amp; Pics'!U119)*$E$5</f>
        <v>777.91537024904051</v>
      </c>
      <c r="Y119" s="6">
        <f>LN(G119/'Scenarios &amp; Pics'!$H$6)</f>
        <v>1.6529301951210506E-2</v>
      </c>
      <c r="Z119" s="19">
        <f ca="1">'Scenarios &amp; Pics'!$T$6</f>
        <v>0.1095890410958904</v>
      </c>
      <c r="AA119" s="6">
        <f>'Scenarios &amp; Pics'!$F$6*'Scenarios &amp; Pics'!$F$6/2</f>
        <v>3.125E-2</v>
      </c>
      <c r="AB119" s="22">
        <f ca="1">(Y119+Z119*('Scenarios &amp; Pics'!$J$6+$AA119))/(H120*SQRT(Z119))</f>
        <v>0.29407138668857297</v>
      </c>
      <c r="AC119" s="22">
        <f t="shared" ca="1" si="34"/>
        <v>0.21131079782833617</v>
      </c>
      <c r="AD119" s="6">
        <f t="shared" ca="1" si="63"/>
        <v>0.61564832260115032</v>
      </c>
      <c r="AE119" s="6">
        <f t="shared" ca="1" si="63"/>
        <v>0.58367762114453647</v>
      </c>
      <c r="AF119" s="6">
        <f t="shared" ca="1" si="40"/>
        <v>0.38206003484673468</v>
      </c>
      <c r="AG119" s="6">
        <f ca="1">G120*AD119-'Scenarios &amp; Pics'!$H$6*EXP(-'Scenarios &amp; Pics'!$J$6*'Scenarios &amp; Pics'!Z119)*'Scenarios &amp; Pics'!AE119</f>
        <v>4.3384286203400251</v>
      </c>
      <c r="AH119" s="9">
        <f ca="1">(AG119+'Scenarios &amp; Pics'!$H$5*EXP(-'Scenarios &amp; Pics'!$J$5*'Scenarios &amp; Pics'!$T$5)-G119)*$E$6</f>
        <v>25020.402688767121</v>
      </c>
      <c r="AJ119" s="9">
        <f t="shared" si="35"/>
        <v>91.5</v>
      </c>
      <c r="AK119">
        <f t="shared" ca="1" si="36"/>
        <v>777.91537024904051</v>
      </c>
      <c r="AL119" s="9">
        <f t="shared" ca="1" si="37"/>
        <v>25020.402688767121</v>
      </c>
      <c r="AM119" s="9">
        <f t="shared" ca="1" si="41"/>
        <v>25798.318059016161</v>
      </c>
      <c r="AN119" s="9">
        <f t="shared" si="42"/>
        <v>91.5</v>
      </c>
      <c r="AO119" s="9">
        <f t="shared" ca="1" si="43"/>
        <v>107.08859356791726</v>
      </c>
      <c r="AP119" s="9">
        <f t="shared" ca="1" si="44"/>
        <v>62.249035647191285</v>
      </c>
      <c r="AR119">
        <f t="shared" si="60"/>
        <v>0.28493150684931451</v>
      </c>
      <c r="AS119">
        <f t="shared" si="45"/>
        <v>101.1462456495527</v>
      </c>
      <c r="AT119">
        <f t="shared" si="46"/>
        <v>-1.1397260273972488E-2</v>
      </c>
      <c r="AU119">
        <f t="shared" si="47"/>
        <v>0.28493150684931451</v>
      </c>
      <c r="AV119">
        <f t="shared" si="48"/>
        <v>3.125E-2</v>
      </c>
      <c r="AW119">
        <f t="shared" si="49"/>
        <v>3.3361859939610397E-2</v>
      </c>
      <c r="AX119">
        <f t="shared" si="50"/>
        <v>-0.10008557981882842</v>
      </c>
      <c r="AY119" s="17">
        <f t="shared" si="64"/>
        <v>0.51330698796031604</v>
      </c>
      <c r="AZ119" s="17">
        <f t="shared" si="64"/>
        <v>0.46013819174127762</v>
      </c>
      <c r="BA119" s="17">
        <f t="shared" si="51"/>
        <v>0.39872032805463675</v>
      </c>
      <c r="BB119">
        <f t="shared" si="52"/>
        <v>5.3168796219038512</v>
      </c>
      <c r="BC119">
        <f t="shared" si="53"/>
        <v>1026.6139759206321</v>
      </c>
      <c r="BD119">
        <f t="shared" si="61"/>
        <v>104</v>
      </c>
      <c r="BE119">
        <f t="shared" si="54"/>
        <v>14.939227338358242</v>
      </c>
      <c r="BF119">
        <f t="shared" si="55"/>
        <v>425.66565566828876</v>
      </c>
      <c r="BG119" s="9">
        <f t="shared" si="56"/>
        <v>91.5</v>
      </c>
      <c r="BH119" s="9">
        <f t="shared" ca="1" si="57"/>
        <v>163.1550239690763</v>
      </c>
    </row>
    <row r="120" spans="1:60" x14ac:dyDescent="0.3">
      <c r="A120" s="16"/>
      <c r="F120" s="5"/>
      <c r="G120" s="5">
        <f t="shared" si="58"/>
        <v>92</v>
      </c>
      <c r="H120" s="5">
        <f>'Scenarios &amp; Pics'!$F$5</f>
        <v>0.25</v>
      </c>
      <c r="I120" s="5">
        <f>'Scenarios &amp; Pics'!$F$6</f>
        <v>0.25</v>
      </c>
      <c r="K120" s="9">
        <f ca="1">'Scenarios &amp; Pics'!$E$4*'Scenarios &amp; Pics'!G120+'Scenarios &amp; Pics'!$E$5*W119+'Scenarios &amp; Pics'!$E$6*'Scenarios &amp; Pics'!AG119</f>
        <v>1564507.5977387612</v>
      </c>
      <c r="L120" s="9">
        <f t="shared" ca="1" si="59"/>
        <v>1537003.6547828745</v>
      </c>
      <c r="O120" s="17">
        <f>LN(G120/'Scenarios &amp; Pics'!$H$5)</f>
        <v>-8.3381608939051013E-2</v>
      </c>
      <c r="P120" s="18">
        <f ca="1">'Scenarios &amp; Pics'!$T$5</f>
        <v>8.2191780821917804E-2</v>
      </c>
      <c r="Q120" s="17">
        <f>'Scenarios &amp; Pics'!$F$5*'Scenarios &amp; Pics'!$F$5/2</f>
        <v>3.125E-2</v>
      </c>
      <c r="R120" s="21">
        <f ca="1">(O120+P120*('Scenarios &amp; Pics'!$J$5+$Q120))/(I121*SQRT(P120))</f>
        <v>-1.081658236113936</v>
      </c>
      <c r="S120" s="21">
        <f t="shared" ca="1" si="38"/>
        <v>-1.1533310084990605</v>
      </c>
      <c r="T120" s="17">
        <f t="shared" ca="1" si="62"/>
        <v>0.13970220859797772</v>
      </c>
      <c r="U120" s="17">
        <f t="shared" ca="1" si="62"/>
        <v>0.12438727363393792</v>
      </c>
      <c r="V120" s="17">
        <f t="shared" ca="1" si="39"/>
        <v>0.22225480098676145</v>
      </c>
      <c r="W120" s="17">
        <f ca="1">(G120*T120-'Scenarios &amp; Pics'!$H$5*EXP(-'Scenarios &amp; Pics'!$J$5*'Scenarios &amp; Pics'!P120)*'Scenarios &amp; Pics'!U120)*$E$5</f>
        <v>909.40624721735117</v>
      </c>
      <c r="Y120" s="6">
        <f>LN(G120/'Scenarios &amp; Pics'!$H$6)</f>
        <v>2.1978906718775167E-2</v>
      </c>
      <c r="Z120" s="19">
        <f ca="1">'Scenarios &amp; Pics'!$T$6</f>
        <v>0.1095890410958904</v>
      </c>
      <c r="AA120" s="6">
        <f>'Scenarios &amp; Pics'!$F$6*'Scenarios &amp; Pics'!$F$6/2</f>
        <v>3.125E-2</v>
      </c>
      <c r="AB120" s="22">
        <f ca="1">(Y120+Z120*('Scenarios &amp; Pics'!$J$6+$AA120))/(H121*SQRT(Z120))</f>
        <v>0.35991921163297691</v>
      </c>
      <c r="AC120" s="22">
        <f t="shared" ca="1" si="34"/>
        <v>0.27715862277274012</v>
      </c>
      <c r="AD120" s="6">
        <f t="shared" ca="1" si="63"/>
        <v>0.6405462251515226</v>
      </c>
      <c r="AE120" s="6">
        <f t="shared" ca="1" si="63"/>
        <v>0.60917084514323372</v>
      </c>
      <c r="AF120" s="6">
        <f t="shared" ca="1" si="40"/>
        <v>0.37392147905682099</v>
      </c>
      <c r="AG120" s="6">
        <f ca="1">G121*AD120-'Scenarios &amp; Pics'!$H$6*EXP(-'Scenarios &amp; Pics'!$J$6*'Scenarios &amp; Pics'!Z120)*'Scenarios &amp; Pics'!AE120</f>
        <v>4.664954196487038</v>
      </c>
      <c r="AH120" s="9">
        <f ca="1">(AG120+'Scenarios &amp; Pics'!$H$5*EXP(-'Scenarios &amp; Pics'!$J$5*'Scenarios &amp; Pics'!$T$5)-G120)*$E$6</f>
        <v>24673.453841061131</v>
      </c>
      <c r="AJ120" s="9">
        <f t="shared" si="35"/>
        <v>92</v>
      </c>
      <c r="AK120">
        <f t="shared" ca="1" si="36"/>
        <v>909.40624721735117</v>
      </c>
      <c r="AL120" s="9">
        <f t="shared" ca="1" si="37"/>
        <v>24673.453841061131</v>
      </c>
      <c r="AM120" s="9">
        <f t="shared" ca="1" si="41"/>
        <v>25582.860088278481</v>
      </c>
      <c r="AN120" s="9">
        <f t="shared" si="42"/>
        <v>92</v>
      </c>
      <c r="AO120" s="9">
        <f t="shared" ca="1" si="43"/>
        <v>117.24198673292216</v>
      </c>
      <c r="AP120" s="9">
        <f t="shared" ca="1" si="44"/>
        <v>67.412295459225888</v>
      </c>
      <c r="AR120">
        <f t="shared" si="60"/>
        <v>0.28767123287671176</v>
      </c>
      <c r="AS120">
        <f t="shared" si="45"/>
        <v>101.15733077701705</v>
      </c>
      <c r="AT120">
        <f t="shared" si="46"/>
        <v>-1.1506849315068608E-2</v>
      </c>
      <c r="AU120">
        <f t="shared" si="47"/>
        <v>0.28767123287671176</v>
      </c>
      <c r="AV120">
        <f t="shared" si="48"/>
        <v>3.125E-2</v>
      </c>
      <c r="AW120">
        <f t="shared" si="49"/>
        <v>3.352186977816999E-2</v>
      </c>
      <c r="AX120">
        <f t="shared" si="50"/>
        <v>-0.10056560933451408</v>
      </c>
      <c r="AY120" s="17">
        <f t="shared" si="64"/>
        <v>0.51337078696507932</v>
      </c>
      <c r="AZ120" s="17">
        <f t="shared" si="64"/>
        <v>0.45994764901814211</v>
      </c>
      <c r="BA120" s="17">
        <f t="shared" si="51"/>
        <v>0.3987181944969459</v>
      </c>
      <c r="BB120">
        <f t="shared" si="52"/>
        <v>5.342313794693716</v>
      </c>
      <c r="BC120">
        <f t="shared" si="53"/>
        <v>1026.7415739301587</v>
      </c>
      <c r="BD120">
        <f t="shared" si="61"/>
        <v>105</v>
      </c>
      <c r="BE120">
        <f t="shared" si="54"/>
        <v>14.867838411738363</v>
      </c>
      <c r="BF120">
        <f t="shared" si="55"/>
        <v>427.70494061165067</v>
      </c>
      <c r="BG120" s="9">
        <f t="shared" si="56"/>
        <v>92</v>
      </c>
      <c r="BH120" s="9">
        <f t="shared" ca="1" si="57"/>
        <v>165.63208724092257</v>
      </c>
    </row>
    <row r="121" spans="1:60" x14ac:dyDescent="0.3">
      <c r="A121" s="16"/>
      <c r="F121" s="5"/>
      <c r="G121" s="5">
        <f t="shared" si="58"/>
        <v>92.5</v>
      </c>
      <c r="H121" s="5">
        <f>'Scenarios &amp; Pics'!$F$5</f>
        <v>0.25</v>
      </c>
      <c r="I121" s="5">
        <f>'Scenarios &amp; Pics'!$F$6</f>
        <v>0.25</v>
      </c>
      <c r="K121" s="9">
        <f ca="1">'Scenarios &amp; Pics'!$E$4*'Scenarios &amp; Pics'!G121+'Scenarios &amp; Pics'!$E$5*W120+'Scenarios &amp; Pics'!$E$6*'Scenarios &amp; Pics'!AG120</f>
        <v>1828142.4028276766</v>
      </c>
      <c r="L121" s="9">
        <f t="shared" ca="1" si="59"/>
        <v>1800638.4598717899</v>
      </c>
      <c r="O121" s="17">
        <f>LN(G121/'Scenarios &amp; Pics'!$H$5)</f>
        <v>-7.7961541469711806E-2</v>
      </c>
      <c r="P121" s="18">
        <f ca="1">'Scenarios &amp; Pics'!$T$5</f>
        <v>8.2191780821917804E-2</v>
      </c>
      <c r="Q121" s="17">
        <f>'Scenarios &amp; Pics'!$F$5*'Scenarios &amp; Pics'!$F$5/2</f>
        <v>3.125E-2</v>
      </c>
      <c r="R121" s="21">
        <f ca="1">(O121+P121*('Scenarios &amp; Pics'!$J$5+$Q121))/(I122*SQRT(P121))</f>
        <v>-1.0060358304364332</v>
      </c>
      <c r="S121" s="21">
        <f t="shared" ca="1" si="38"/>
        <v>-1.0777086028215577</v>
      </c>
      <c r="T121" s="17">
        <f t="shared" ca="1" si="62"/>
        <v>0.15719916728881306</v>
      </c>
      <c r="U121" s="17">
        <f t="shared" ca="1" si="62"/>
        <v>0.1405819090442719</v>
      </c>
      <c r="V121" s="17">
        <f t="shared" ca="1" si="39"/>
        <v>0.24051024796438236</v>
      </c>
      <c r="W121" s="17">
        <f ca="1">(G121*T121-'Scenarios &amp; Pics'!$H$5*EXP(-'Scenarios &amp; Pics'!$J$5*'Scenarios &amp; Pics'!P121)*'Scenarios &amp; Pics'!U121)*$E$5</f>
        <v>1057.7497736847583</v>
      </c>
      <c r="Y121" s="6">
        <f>LN(G121/'Scenarios &amp; Pics'!$H$6)</f>
        <v>2.7398974188114347E-2</v>
      </c>
      <c r="Z121" s="19">
        <f ca="1">'Scenarios &amp; Pics'!$T$6</f>
        <v>0.1095890410958904</v>
      </c>
      <c r="AA121" s="6">
        <f>'Scenarios &amp; Pics'!$F$6*'Scenarios &amp; Pics'!$F$6/2</f>
        <v>3.125E-2</v>
      </c>
      <c r="AB121" s="22">
        <f ca="1">(Y121+Z121*('Scenarios &amp; Pics'!$J$6+$AA121))/(H122*SQRT(Z121))</f>
        <v>0.42541013604498656</v>
      </c>
      <c r="AC121" s="22">
        <f t="shared" ca="1" si="34"/>
        <v>0.34264954718474977</v>
      </c>
      <c r="AD121" s="6">
        <f t="shared" ca="1" si="63"/>
        <v>0.66473114085150753</v>
      </c>
      <c r="AE121" s="6">
        <f t="shared" ca="1" si="63"/>
        <v>0.63406893861567382</v>
      </c>
      <c r="AF121" s="6">
        <f t="shared" ca="1" si="40"/>
        <v>0.3644283107769814</v>
      </c>
      <c r="AG121" s="6">
        <f ca="1">G122*AD121-'Scenarios &amp; Pics'!$H$6*EXP(-'Scenarios &amp; Pics'!$J$6*'Scenarios &amp; Pics'!Z121)*'Scenarios &amp; Pics'!AE121</f>
        <v>5.0033973680999964</v>
      </c>
      <c r="AH121" s="9">
        <f ca="1">(AG121+'Scenarios &amp; Pics'!$H$5*EXP(-'Scenarios &amp; Pics'!$J$5*'Scenarios &amp; Pics'!$T$5)-G121)*$E$6</f>
        <v>24350.340184287063</v>
      </c>
      <c r="AJ121" s="9">
        <f t="shared" si="35"/>
        <v>92.5</v>
      </c>
      <c r="AK121">
        <f t="shared" ca="1" si="36"/>
        <v>1057.7497736847583</v>
      </c>
      <c r="AL121" s="9">
        <f t="shared" ca="1" si="37"/>
        <v>24350.340184287063</v>
      </c>
      <c r="AM121" s="9">
        <f t="shared" ca="1" si="41"/>
        <v>25408.089957971821</v>
      </c>
      <c r="AN121" s="9">
        <f t="shared" si="42"/>
        <v>92.5</v>
      </c>
      <c r="AO121" s="9">
        <f t="shared" ca="1" si="43"/>
        <v>127.56146831394359</v>
      </c>
      <c r="AP121" s="9">
        <f t="shared" ca="1" si="44"/>
        <v>72.555049910244023</v>
      </c>
      <c r="AR121">
        <f t="shared" si="60"/>
        <v>0.29041095890410901</v>
      </c>
      <c r="AS121">
        <f t="shared" si="45"/>
        <v>101.16841711935642</v>
      </c>
      <c r="AT121">
        <f t="shared" si="46"/>
        <v>-1.1616438356164251E-2</v>
      </c>
      <c r="AU121">
        <f t="shared" si="47"/>
        <v>0.29041095890410901</v>
      </c>
      <c r="AV121">
        <f t="shared" si="48"/>
        <v>3.125E-2</v>
      </c>
      <c r="AW121">
        <f t="shared" si="49"/>
        <v>3.3681119462084838E-2</v>
      </c>
      <c r="AX121">
        <f t="shared" si="50"/>
        <v>-0.10104335838625129</v>
      </c>
      <c r="AY121" s="17">
        <f t="shared" si="64"/>
        <v>0.51343428254177481</v>
      </c>
      <c r="AZ121" s="17">
        <f t="shared" si="64"/>
        <v>0.45975802063406473</v>
      </c>
      <c r="BA121" s="17">
        <f t="shared" si="51"/>
        <v>0.39871606095067164</v>
      </c>
      <c r="BB121">
        <f t="shared" si="52"/>
        <v>5.3676261907710128</v>
      </c>
      <c r="BC121">
        <f t="shared" si="53"/>
        <v>1026.8685650835496</v>
      </c>
      <c r="BD121">
        <f t="shared" si="61"/>
        <v>106</v>
      </c>
      <c r="BE121">
        <f t="shared" si="54"/>
        <v>14.797461727761146</v>
      </c>
      <c r="BF121">
        <f t="shared" si="55"/>
        <v>429.73450497059679</v>
      </c>
      <c r="BG121" s="9">
        <f t="shared" si="56"/>
        <v>92.5</v>
      </c>
      <c r="BH121" s="9">
        <f t="shared" ca="1" si="57"/>
        <v>167.76378576316677</v>
      </c>
    </row>
    <row r="122" spans="1:60" x14ac:dyDescent="0.3">
      <c r="A122" s="16"/>
      <c r="F122" s="5"/>
      <c r="G122" s="5">
        <f t="shared" si="58"/>
        <v>93</v>
      </c>
      <c r="H122" s="5">
        <f>'Scenarios &amp; Pics'!$F$5</f>
        <v>0.25</v>
      </c>
      <c r="I122" s="5">
        <f>'Scenarios &amp; Pics'!$F$6</f>
        <v>0.25</v>
      </c>
      <c r="K122" s="9">
        <f ca="1">'Scenarios &amp; Pics'!$E$4*'Scenarios &amp; Pics'!G122+'Scenarios &amp; Pics'!$E$5*W121+'Scenarios &amp; Pics'!$E$6*'Scenarios &amp; Pics'!AG121</f>
        <v>2125506.3421057165</v>
      </c>
      <c r="L122" s="9">
        <f t="shared" ca="1" si="59"/>
        <v>2098002.39914983</v>
      </c>
      <c r="O122" s="17">
        <f>LN(G122/'Scenarios &amp; Pics'!$H$5)</f>
        <v>-7.2570692834835374E-2</v>
      </c>
      <c r="P122" s="18">
        <f ca="1">'Scenarios &amp; Pics'!$T$5</f>
        <v>8.2191780821917804E-2</v>
      </c>
      <c r="Q122" s="17">
        <f>'Scenarios &amp; Pics'!$F$5*'Scenarios &amp; Pics'!$F$5/2</f>
        <v>3.125E-2</v>
      </c>
      <c r="R122" s="21">
        <f ca="1">(O122+P122*('Scenarios &amp; Pics'!$J$5+$Q122))/(I123*SQRT(P122))</f>
        <v>-0.93082109469397589</v>
      </c>
      <c r="S122" s="21">
        <f t="shared" ca="1" si="38"/>
        <v>-1.0024938670791004</v>
      </c>
      <c r="T122" s="17">
        <f t="shared" ca="1" si="62"/>
        <v>0.17597305796458684</v>
      </c>
      <c r="U122" s="17">
        <f t="shared" ca="1" si="62"/>
        <v>0.15805256355978956</v>
      </c>
      <c r="V122" s="17">
        <f t="shared" ca="1" si="39"/>
        <v>0.25868284912637429</v>
      </c>
      <c r="W122" s="17">
        <f ca="1">(G122*T122-'Scenarios &amp; Pics'!$H$5*EXP(-'Scenarios &amp; Pics'!$J$5*'Scenarios &amp; Pics'!P122)*'Scenarios &amp; Pics'!U122)*$E$5</f>
        <v>1224.2303942455735</v>
      </c>
      <c r="Y122" s="6">
        <f>LN(G122/'Scenarios &amp; Pics'!$H$6)</f>
        <v>3.278982282299097E-2</v>
      </c>
      <c r="Z122" s="19">
        <f ca="1">'Scenarios &amp; Pics'!$T$6</f>
        <v>0.1095890410958904</v>
      </c>
      <c r="AA122" s="6">
        <f>'Scenarios &amp; Pics'!$F$6*'Scenarios &amp; Pics'!$F$6/2</f>
        <v>3.125E-2</v>
      </c>
      <c r="AB122" s="22">
        <f ca="1">(Y122+Z122*('Scenarios &amp; Pics'!$J$6+$AA122))/(H123*SQRT(Z122))</f>
        <v>0.49054800793689041</v>
      </c>
      <c r="AC122" s="22">
        <f t="shared" ca="1" si="34"/>
        <v>0.40778741907665361</v>
      </c>
      <c r="AD122" s="6">
        <f t="shared" ca="1" si="63"/>
        <v>0.68812691653012426</v>
      </c>
      <c r="AE122" s="6">
        <f t="shared" ca="1" si="63"/>
        <v>0.65828512457469746</v>
      </c>
      <c r="AF122" s="6">
        <f t="shared" ca="1" si="40"/>
        <v>0.35371732306583714</v>
      </c>
      <c r="AG122" s="6">
        <f ca="1">G123*AD122-'Scenarios &amp; Pics'!$H$6*EXP(-'Scenarios &amp; Pics'!$J$6*'Scenarios &amp; Pics'!Z122)*'Scenarios &amp; Pics'!AE122</f>
        <v>5.353344101883188</v>
      </c>
      <c r="AH122" s="9">
        <f ca="1">(AG122+'Scenarios &amp; Pics'!$H$5*EXP(-'Scenarios &amp; Pics'!$J$5*'Scenarios &amp; Pics'!$T$5)-G122)*$E$6</f>
        <v>24050.233651853432</v>
      </c>
      <c r="AJ122" s="9">
        <f t="shared" si="35"/>
        <v>93</v>
      </c>
      <c r="AK122">
        <f t="shared" ca="1" si="36"/>
        <v>1224.2303942455735</v>
      </c>
      <c r="AL122" s="9">
        <f t="shared" ca="1" si="37"/>
        <v>24050.233651853432</v>
      </c>
      <c r="AM122" s="9">
        <f t="shared" ca="1" si="41"/>
        <v>25274.464046099005</v>
      </c>
      <c r="AN122" s="9">
        <f t="shared" si="42"/>
        <v>93</v>
      </c>
      <c r="AO122" s="9">
        <f t="shared" ca="1" si="43"/>
        <v>137.9414462223537</v>
      </c>
      <c r="AP122" s="9">
        <f t="shared" ca="1" si="44"/>
        <v>77.617648084416857</v>
      </c>
      <c r="AR122">
        <f t="shared" si="60"/>
        <v>0.29315068493150626</v>
      </c>
      <c r="AS122">
        <f t="shared" si="45"/>
        <v>101.17950467670403</v>
      </c>
      <c r="AT122">
        <f t="shared" si="46"/>
        <v>-1.1726027397260265E-2</v>
      </c>
      <c r="AU122">
        <f t="shared" si="47"/>
        <v>0.29315068493150626</v>
      </c>
      <c r="AV122">
        <f t="shared" si="48"/>
        <v>3.125E-2</v>
      </c>
      <c r="AW122">
        <f t="shared" si="49"/>
        <v>3.3839619723242897E-2</v>
      </c>
      <c r="AX122">
        <f t="shared" si="50"/>
        <v>-0.10151885916972908</v>
      </c>
      <c r="AY122" s="17">
        <f t="shared" si="64"/>
        <v>0.51349747897261266</v>
      </c>
      <c r="AZ122" s="17">
        <f t="shared" si="64"/>
        <v>0.45956929372290789</v>
      </c>
      <c r="BA122" s="17">
        <f t="shared" si="51"/>
        <v>0.39871392741581413</v>
      </c>
      <c r="BB122">
        <f t="shared" si="52"/>
        <v>5.3928185249704796</v>
      </c>
      <c r="BC122">
        <f t="shared" si="53"/>
        <v>1026.9949579452252</v>
      </c>
      <c r="BD122">
        <f t="shared" si="61"/>
        <v>107</v>
      </c>
      <c r="BE122">
        <f t="shared" si="54"/>
        <v>14.728073581968863</v>
      </c>
      <c r="BF122">
        <f t="shared" si="55"/>
        <v>431.75448582757951</v>
      </c>
      <c r="BG122" s="9">
        <f t="shared" si="56"/>
        <v>93</v>
      </c>
      <c r="BH122" s="9">
        <f t="shared" ca="1" si="57"/>
        <v>169.53125402552038</v>
      </c>
    </row>
    <row r="123" spans="1:60" x14ac:dyDescent="0.3">
      <c r="A123" s="16"/>
      <c r="F123" s="5"/>
      <c r="G123" s="5">
        <f t="shared" si="58"/>
        <v>93.5</v>
      </c>
      <c r="H123" s="5">
        <f>'Scenarios &amp; Pics'!$F$5</f>
        <v>0.25</v>
      </c>
      <c r="I123" s="5">
        <f>'Scenarios &amp; Pics'!$F$6</f>
        <v>0.25</v>
      </c>
      <c r="K123" s="9">
        <f ca="1">'Scenarios &amp; Pics'!$E$4*'Scenarios &amp; Pics'!G123+'Scenarios &amp; Pics'!$E$5*W122+'Scenarios &amp; Pics'!$E$6*'Scenarios &amp; Pics'!AG122</f>
        <v>2459167.4766949136</v>
      </c>
      <c r="L123" s="9">
        <f t="shared" ca="1" si="59"/>
        <v>2431663.5337390271</v>
      </c>
      <c r="O123" s="17">
        <f>LN(G123/'Scenarios &amp; Pics'!$H$5)</f>
        <v>-6.720874969344999E-2</v>
      </c>
      <c r="P123" s="18">
        <f ca="1">'Scenarios &amp; Pics'!$T$5</f>
        <v>8.2191780821917804E-2</v>
      </c>
      <c r="Q123" s="17">
        <f>'Scenarios &amp; Pics'!$F$5*'Scenarios &amp; Pics'!$F$5/2</f>
        <v>3.125E-2</v>
      </c>
      <c r="R123" s="21">
        <f ca="1">(O123+P123*('Scenarios &amp; Pics'!$J$5+$Q123))/(I124*SQRT(P123))</f>
        <v>-0.856009657059421</v>
      </c>
      <c r="S123" s="21">
        <f t="shared" ca="1" si="38"/>
        <v>-0.92768242944454549</v>
      </c>
      <c r="T123" s="17">
        <f t="shared" ca="1" si="62"/>
        <v>0.19599621892142041</v>
      </c>
      <c r="U123" s="17">
        <f t="shared" ca="1" si="62"/>
        <v>0.17678616267865579</v>
      </c>
      <c r="V123" s="17">
        <f t="shared" ca="1" si="39"/>
        <v>0.27656350781929373</v>
      </c>
      <c r="W123" s="17">
        <f ca="1">(G123*T123-'Scenarios &amp; Pics'!$H$5*EXP(-'Scenarios &amp; Pics'!$J$5*'Scenarios &amp; Pics'!P123)*'Scenarios &amp; Pics'!U123)*$E$5</f>
        <v>1410.1124837800826</v>
      </c>
      <c r="Y123" s="6">
        <f>LN(G123/'Scenarios &amp; Pics'!$H$6)</f>
        <v>3.8151765964376326E-2</v>
      </c>
      <c r="Z123" s="19">
        <f ca="1">'Scenarios &amp; Pics'!$T$6</f>
        <v>0.1095890410958904</v>
      </c>
      <c r="AA123" s="6">
        <f>'Scenarios &amp; Pics'!$F$6*'Scenarios &amp; Pics'!$F$6/2</f>
        <v>3.125E-2</v>
      </c>
      <c r="AB123" s="22">
        <f ca="1">(Y123+Z123*('Scenarios &amp; Pics'!$J$6+$AA123))/(H124*SQRT(Z123))</f>
        <v>0.55533661342204976</v>
      </c>
      <c r="AC123" s="22">
        <f t="shared" ca="1" si="34"/>
        <v>0.47257602456181297</v>
      </c>
      <c r="AD123" s="6">
        <f t="shared" ca="1" si="63"/>
        <v>0.71066778006567421</v>
      </c>
      <c r="AE123" s="6">
        <f t="shared" ca="1" si="63"/>
        <v>0.68174215456683107</v>
      </c>
      <c r="AF123" s="6">
        <f t="shared" ca="1" si="40"/>
        <v>0.34193387440457867</v>
      </c>
      <c r="AG123" s="6">
        <f ca="1">G124*AD123-'Scenarios &amp; Pics'!$H$6*EXP(-'Scenarios &amp; Pics'!$J$6*'Scenarios &amp; Pics'!Z123)*'Scenarios &amp; Pics'!AE123</f>
        <v>5.7143500597747732</v>
      </c>
      <c r="AH123" s="9">
        <f ca="1">(AG123+'Scenarios &amp; Pics'!$H$5*EXP(-'Scenarios &amp; Pics'!$J$5*'Scenarios &amp; Pics'!$T$5)-G123)*$E$6</f>
        <v>23772.245567636615</v>
      </c>
      <c r="AJ123" s="9">
        <f t="shared" si="35"/>
        <v>93.5</v>
      </c>
      <c r="AK123">
        <f t="shared" ca="1" si="36"/>
        <v>1410.1124837800826</v>
      </c>
      <c r="AL123" s="9">
        <f t="shared" ca="1" si="37"/>
        <v>23772.245567636615</v>
      </c>
      <c r="AM123" s="9">
        <f t="shared" ca="1" si="41"/>
        <v>25182.358051416697</v>
      </c>
      <c r="AN123" s="9">
        <f t="shared" si="42"/>
        <v>93.5</v>
      </c>
      <c r="AO123" s="9">
        <f t="shared" ca="1" si="43"/>
        <v>148.26910862780949</v>
      </c>
      <c r="AP123" s="9">
        <f t="shared" ca="1" si="44"/>
        <v>82.538972078737117</v>
      </c>
      <c r="AR123">
        <f t="shared" si="60"/>
        <v>0.2958904109589035</v>
      </c>
      <c r="AS123">
        <f t="shared" si="45"/>
        <v>101.19059344919296</v>
      </c>
      <c r="AT123">
        <f t="shared" si="46"/>
        <v>-1.1835616438355959E-2</v>
      </c>
      <c r="AU123">
        <f t="shared" si="47"/>
        <v>0.2958904109589035</v>
      </c>
      <c r="AV123">
        <f t="shared" si="48"/>
        <v>3.125E-2</v>
      </c>
      <c r="AW123">
        <f t="shared" si="49"/>
        <v>3.3997381043373145E-2</v>
      </c>
      <c r="AX123">
        <f t="shared" si="50"/>
        <v>-0.10199214313011408</v>
      </c>
      <c r="AY123" s="17">
        <f t="shared" si="64"/>
        <v>0.51356038043999264</v>
      </c>
      <c r="AZ123" s="17">
        <f t="shared" si="64"/>
        <v>0.45938145571825534</v>
      </c>
      <c r="BA123" s="17">
        <f t="shared" si="51"/>
        <v>0.39871179389237305</v>
      </c>
      <c r="BB123">
        <f t="shared" si="52"/>
        <v>5.4178924721737332</v>
      </c>
      <c r="BC123">
        <f t="shared" si="53"/>
        <v>1027.1207608799853</v>
      </c>
      <c r="BD123">
        <f t="shared" si="61"/>
        <v>108</v>
      </c>
      <c r="BE123">
        <f t="shared" si="54"/>
        <v>14.659651039874241</v>
      </c>
      <c r="BF123">
        <f t="shared" si="55"/>
        <v>433.76501707025051</v>
      </c>
      <c r="BG123" s="9">
        <f t="shared" si="56"/>
        <v>93.5</v>
      </c>
      <c r="BH123" s="9">
        <f t="shared" ca="1" si="57"/>
        <v>170.91550094204914</v>
      </c>
    </row>
    <row r="124" spans="1:60" x14ac:dyDescent="0.3">
      <c r="A124" s="16"/>
      <c r="F124" s="5"/>
      <c r="G124" s="5">
        <f t="shared" si="58"/>
        <v>94</v>
      </c>
      <c r="H124" s="5">
        <f>'Scenarios &amp; Pics'!$F$5</f>
        <v>0.25</v>
      </c>
      <c r="I124" s="5">
        <f>'Scenarios &amp; Pics'!$F$6</f>
        <v>0.25</v>
      </c>
      <c r="K124" s="9">
        <f ca="1">'Scenarios &amp; Pics'!$E$4*'Scenarios &amp; Pics'!G124+'Scenarios &amp; Pics'!$E$5*W123+'Scenarios &amp; Pics'!$E$6*'Scenarios &amp; Pics'!AG123</f>
        <v>2831653.6676797145</v>
      </c>
      <c r="L124" s="9">
        <f t="shared" ca="1" si="59"/>
        <v>2804149.724723828</v>
      </c>
      <c r="O124" s="17">
        <f>LN(G124/'Scenarios &amp; Pics'!$H$5)</f>
        <v>-6.1875403718087529E-2</v>
      </c>
      <c r="P124" s="18">
        <f ca="1">'Scenarios &amp; Pics'!$T$5</f>
        <v>8.2191780821917804E-2</v>
      </c>
      <c r="Q124" s="17">
        <f>'Scenarios &amp; Pics'!$F$5*'Scenarios &amp; Pics'!$F$5/2</f>
        <v>3.125E-2</v>
      </c>
      <c r="R124" s="21">
        <f ca="1">(O124+P124*('Scenarios &amp; Pics'!$J$5+$Q124))/(I125*SQRT(P124))</f>
        <v>-0.78159721565553042</v>
      </c>
      <c r="S124" s="21">
        <f t="shared" ca="1" si="38"/>
        <v>-0.8532699880406549</v>
      </c>
      <c r="T124" s="17">
        <f t="shared" ca="1" si="62"/>
        <v>0.21722566187513448</v>
      </c>
      <c r="U124" s="17">
        <f t="shared" ca="1" si="62"/>
        <v>0.19675479960475123</v>
      </c>
      <c r="V124" s="17">
        <f t="shared" ca="1" si="39"/>
        <v>0.293938229645477</v>
      </c>
      <c r="W124" s="17">
        <f ca="1">(G124*T124-'Scenarios &amp; Pics'!$H$5*EXP(-'Scenarios &amp; Pics'!$J$5*'Scenarios &amp; Pics'!P124)*'Scenarios &amp; Pics'!U124)*$E$5</f>
        <v>1616.62509538629</v>
      </c>
      <c r="Y124" s="6">
        <f>LN(G124/'Scenarios &amp; Pics'!$H$6)</f>
        <v>4.3485111939738891E-2</v>
      </c>
      <c r="Z124" s="19">
        <f ca="1">'Scenarios &amp; Pics'!$T$6</f>
        <v>0.1095890410958904</v>
      </c>
      <c r="AA124" s="6">
        <f>'Scenarios &amp; Pics'!$F$6*'Scenarios &amp; Pics'!$F$6/2</f>
        <v>3.125E-2</v>
      </c>
      <c r="AB124" s="22">
        <f ca="1">(Y124+Z124*('Scenarios &amp; Pics'!$J$6+$AA124))/(H125*SQRT(Z124))</f>
        <v>0.61977967803544121</v>
      </c>
      <c r="AC124" s="22">
        <f t="shared" ca="1" si="34"/>
        <v>0.53701908917520447</v>
      </c>
      <c r="AD124" s="6">
        <f t="shared" ca="1" si="63"/>
        <v>0.73229857512089691</v>
      </c>
      <c r="AE124" s="6">
        <f t="shared" ca="1" si="63"/>
        <v>0.7043727858728891</v>
      </c>
      <c r="AF124" s="6">
        <f t="shared" ca="1" si="40"/>
        <v>0.32922892225472605</v>
      </c>
      <c r="AG124" s="6">
        <f ca="1">G125*AD124-'Scenarios &amp; Pics'!$H$6*EXP(-'Scenarios &amp; Pics'!$J$6*'Scenarios &amp; Pics'!Z124)*'Scenarios &amp; Pics'!AE124</f>
        <v>6.0859459738413975</v>
      </c>
      <c r="AH124" s="9">
        <f ca="1">(AG124+'Scenarios &amp; Pics'!$H$5*EXP(-'Scenarios &amp; Pics'!$J$5*'Scenarios &amp; Pics'!$T$5)-G124)*$E$6</f>
        <v>23515.437395769881</v>
      </c>
      <c r="AJ124" s="9">
        <f t="shared" si="35"/>
        <v>94</v>
      </c>
      <c r="AK124">
        <f t="shared" ca="1" si="36"/>
        <v>1616.62509538629</v>
      </c>
      <c r="AL124" s="9">
        <f t="shared" ca="1" si="37"/>
        <v>23515.437395769881</v>
      </c>
      <c r="AM124" s="9">
        <f t="shared" ca="1" si="41"/>
        <v>25132.062491156172</v>
      </c>
      <c r="AN124" s="9">
        <f t="shared" si="42"/>
        <v>94</v>
      </c>
      <c r="AO124" s="9">
        <f t="shared" ca="1" si="43"/>
        <v>158.42660607157376</v>
      </c>
      <c r="AP124" s="9">
        <f t="shared" ca="1" si="44"/>
        <v>87.257750439300466</v>
      </c>
      <c r="AR124">
        <f t="shared" si="60"/>
        <v>0.29863013698630075</v>
      </c>
      <c r="AS124">
        <f t="shared" si="45"/>
        <v>101.20168343695646</v>
      </c>
      <c r="AT124">
        <f t="shared" si="46"/>
        <v>-1.194520547945202E-2</v>
      </c>
      <c r="AU124">
        <f t="shared" si="47"/>
        <v>0.29863013698630075</v>
      </c>
      <c r="AV124">
        <f t="shared" si="48"/>
        <v>3.125E-2</v>
      </c>
      <c r="AW124">
        <f t="shared" si="49"/>
        <v>3.4154413662113164E-2</v>
      </c>
      <c r="AX124">
        <f t="shared" si="50"/>
        <v>-0.10246324098633919</v>
      </c>
      <c r="AY124" s="17">
        <f t="shared" si="64"/>
        <v>0.5136229910297232</v>
      </c>
      <c r="AZ124" s="17">
        <f t="shared" si="64"/>
        <v>0.45919449434371568</v>
      </c>
      <c r="BA124" s="17">
        <f t="shared" si="51"/>
        <v>0.39870966038034861</v>
      </c>
      <c r="BB124">
        <f t="shared" si="52"/>
        <v>5.4428496686007577</v>
      </c>
      <c r="BC124">
        <f t="shared" si="53"/>
        <v>1027.2459820594463</v>
      </c>
      <c r="BD124">
        <f t="shared" si="61"/>
        <v>109</v>
      </c>
      <c r="BE124">
        <f t="shared" si="54"/>
        <v>14.592171905099578</v>
      </c>
      <c r="BF124">
        <f t="shared" si="55"/>
        <v>435.76622949475353</v>
      </c>
      <c r="BG124" s="9">
        <f t="shared" si="56"/>
        <v>94</v>
      </c>
      <c r="BH124" s="9">
        <f t="shared" ca="1" si="57"/>
        <v>171.89792498059512</v>
      </c>
    </row>
    <row r="125" spans="1:60" x14ac:dyDescent="0.3">
      <c r="A125" s="16"/>
      <c r="F125" s="5"/>
      <c r="G125" s="5">
        <f t="shared" si="58"/>
        <v>94.5</v>
      </c>
      <c r="H125" s="5">
        <f>'Scenarios &amp; Pics'!$F$5</f>
        <v>0.25</v>
      </c>
      <c r="I125" s="5">
        <f>'Scenarios &amp; Pics'!$F$6</f>
        <v>0.25</v>
      </c>
      <c r="K125" s="9">
        <f ca="1">'Scenarios &amp; Pics'!$E$4*'Scenarios &amp; Pics'!G125+'Scenarios &amp; Pics'!$E$5*W124+'Scenarios &amp; Pics'!$E$6*'Scenarios &amp; Pics'!AG124</f>
        <v>3245422.0827202629</v>
      </c>
      <c r="L125" s="9">
        <f t="shared" ca="1" si="59"/>
        <v>3217918.1397643765</v>
      </c>
      <c r="O125" s="17">
        <f>LN(G125/'Scenarios &amp; Pics'!$H$5)</f>
        <v>-5.6570351488394351E-2</v>
      </c>
      <c r="P125" s="18">
        <f ca="1">'Scenarios &amp; Pics'!$T$5</f>
        <v>8.2191780821917804E-2</v>
      </c>
      <c r="Q125" s="17">
        <f>'Scenarios &amp; Pics'!$F$5*'Scenarios &amp; Pics'!$F$5/2</f>
        <v>3.125E-2</v>
      </c>
      <c r="R125" s="21">
        <f ca="1">(O125+P125*('Scenarios &amp; Pics'!$J$5+$Q125))/(I126*SQRT(P125))</f>
        <v>-0.70757953707059773</v>
      </c>
      <c r="S125" s="21">
        <f t="shared" ca="1" si="38"/>
        <v>-0.77925230945572221</v>
      </c>
      <c r="T125" s="17">
        <f t="shared" ca="1" si="62"/>
        <v>0.2396032020199213</v>
      </c>
      <c r="U125" s="17">
        <f t="shared" ca="1" si="62"/>
        <v>0.21791555083176592</v>
      </c>
      <c r="V125" s="17">
        <f t="shared" ca="1" si="39"/>
        <v>0.31059268061782719</v>
      </c>
      <c r="W125" s="17">
        <f ca="1">(G125*T125-'Scenarios &amp; Pics'!$H$5*EXP(-'Scenarios &amp; Pics'!$J$5*'Scenarios &amp; Pics'!P125)*'Scenarios &amp; Pics'!U125)*$E$5</f>
        <v>1844.9466706880742</v>
      </c>
      <c r="Y125" s="6">
        <f>LN(G125/'Scenarios &amp; Pics'!$H$6)</f>
        <v>4.8790164169432049E-2</v>
      </c>
      <c r="Z125" s="19">
        <f ca="1">'Scenarios &amp; Pics'!$T$6</f>
        <v>0.1095890410958904</v>
      </c>
      <c r="AA125" s="6">
        <f>'Scenarios &amp; Pics'!$F$6*'Scenarios &amp; Pics'!$F$6/2</f>
        <v>3.125E-2</v>
      </c>
      <c r="AB125" s="22">
        <f ca="1">(Y125+Z125*('Scenarios &amp; Pics'!$J$6+$AA125))/(H126*SQRT(Z125))</f>
        <v>0.68388086801914405</v>
      </c>
      <c r="AC125" s="22">
        <f t="shared" ca="1" si="34"/>
        <v>0.6011202791589072</v>
      </c>
      <c r="AD125" s="6">
        <f t="shared" ca="1" si="63"/>
        <v>0.75297480197950573</v>
      </c>
      <c r="AE125" s="6">
        <f t="shared" ca="1" si="63"/>
        <v>0.7261200613162403</v>
      </c>
      <c r="AF125" s="6">
        <f t="shared" ca="1" si="40"/>
        <v>0.31575614573115318</v>
      </c>
      <c r="AG125" s="6">
        <f ca="1">G126*AD125-'Scenarios &amp; Pics'!$H$6*EXP(-'Scenarios &amp; Pics'!$J$6*'Scenarios &amp; Pics'!Z125)*'Scenarios &amp; Pics'!AE125</f>
        <v>6.4676429926147421</v>
      </c>
      <c r="AH125" s="9">
        <f ca="1">(AG125+'Scenarios &amp; Pics'!$H$5*EXP(-'Scenarios &amp; Pics'!$J$5*'Scenarios &amp; Pics'!$T$5)-G125)*$E$6</f>
        <v>23278.831433316554</v>
      </c>
      <c r="AJ125" s="9">
        <f t="shared" si="35"/>
        <v>94.5</v>
      </c>
      <c r="AK125">
        <f t="shared" ca="1" si="36"/>
        <v>1844.9466706880742</v>
      </c>
      <c r="AL125" s="9">
        <f t="shared" ca="1" si="37"/>
        <v>23278.831433316554</v>
      </c>
      <c r="AM125" s="9">
        <f t="shared" ca="1" si="41"/>
        <v>25123.778104004628</v>
      </c>
      <c r="AN125" s="9">
        <f t="shared" si="42"/>
        <v>94.5</v>
      </c>
      <c r="AO125" s="9">
        <f t="shared" ca="1" si="43"/>
        <v>168.29345107819839</v>
      </c>
      <c r="AP125" s="9">
        <f t="shared" ca="1" si="44"/>
        <v>91.7139081862843</v>
      </c>
      <c r="AR125">
        <f t="shared" si="60"/>
        <v>0.301369863013698</v>
      </c>
      <c r="AS125">
        <f t="shared" si="45"/>
        <v>101.21277464012766</v>
      </c>
      <c r="AT125">
        <f t="shared" si="46"/>
        <v>-1.2054794520547934E-2</v>
      </c>
      <c r="AU125">
        <f t="shared" si="47"/>
        <v>0.301369863013698</v>
      </c>
      <c r="AV125">
        <f t="shared" si="48"/>
        <v>3.125E-2</v>
      </c>
      <c r="AW125">
        <f t="shared" si="49"/>
        <v>3.4310727584783894E-2</v>
      </c>
      <c r="AX125">
        <f t="shared" si="50"/>
        <v>-0.10293218275435212</v>
      </c>
      <c r="AY125" s="17">
        <f t="shared" si="64"/>
        <v>0.51368531473412271</v>
      </c>
      <c r="AZ125" s="17">
        <f t="shared" si="64"/>
        <v>0.45900839760364037</v>
      </c>
      <c r="BA125" s="17">
        <f t="shared" si="51"/>
        <v>0.39870752687974059</v>
      </c>
      <c r="BB125">
        <f t="shared" si="52"/>
        <v>5.4676917130482323</v>
      </c>
      <c r="BC125">
        <f t="shared" si="53"/>
        <v>1027.3706294682454</v>
      </c>
      <c r="BD125">
        <f t="shared" si="61"/>
        <v>110</v>
      </c>
      <c r="BE125">
        <f t="shared" si="54"/>
        <v>14.525614689112494</v>
      </c>
      <c r="BF125">
        <f t="shared" si="55"/>
        <v>437.75825090475922</v>
      </c>
      <c r="BG125" s="9">
        <f t="shared" si="56"/>
        <v>94.5</v>
      </c>
      <c r="BH125" s="9">
        <f t="shared" ca="1" si="57"/>
        <v>172.4609140130473</v>
      </c>
    </row>
    <row r="126" spans="1:60" x14ac:dyDescent="0.3">
      <c r="A126" s="16"/>
      <c r="F126" s="5"/>
      <c r="G126" s="5">
        <f t="shared" si="58"/>
        <v>95</v>
      </c>
      <c r="H126" s="5">
        <f>'Scenarios &amp; Pics'!$F$5</f>
        <v>0.25</v>
      </c>
      <c r="I126" s="5">
        <f>'Scenarios &amp; Pics'!$F$6</f>
        <v>0.25</v>
      </c>
      <c r="K126" s="9">
        <f ca="1">'Scenarios &amp; Pics'!$E$4*'Scenarios &amp; Pics'!G126+'Scenarios &amp; Pics'!$E$5*W125+'Scenarios &amp; Pics'!$E$6*'Scenarios &amp; Pics'!AG125</f>
        <v>3702828.6273613777</v>
      </c>
      <c r="L126" s="9">
        <f t="shared" ca="1" si="59"/>
        <v>3675324.6844054912</v>
      </c>
      <c r="O126" s="17">
        <f>LN(G126/'Scenarios &amp; Pics'!$H$5)</f>
        <v>-5.1293294387550578E-2</v>
      </c>
      <c r="P126" s="18">
        <f ca="1">'Scenarios &amp; Pics'!$T$5</f>
        <v>8.2191780821917804E-2</v>
      </c>
      <c r="Q126" s="17">
        <f>'Scenarios &amp; Pics'!$F$5*'Scenarios &amp; Pics'!$F$5/2</f>
        <v>3.125E-2</v>
      </c>
      <c r="R126" s="21">
        <f ca="1">(O126+P126*('Scenarios &amp; Pics'!$J$5+$Q126))/(I127*SQRT(P126))</f>
        <v>-0.63395245491325947</v>
      </c>
      <c r="S126" s="21">
        <f t="shared" ca="1" si="38"/>
        <v>-0.70562522729838395</v>
      </c>
      <c r="T126" s="17">
        <f t="shared" ca="1" si="62"/>
        <v>0.2630559255863954</v>
      </c>
      <c r="U126" s="17">
        <f t="shared" ca="1" si="62"/>
        <v>0.24021061582241421</v>
      </c>
      <c r="V126" s="17">
        <f t="shared" ca="1" si="39"/>
        <v>0.32631686513155056</v>
      </c>
      <c r="W126" s="17">
        <f ca="1">(G126*T126-'Scenarios &amp; Pics'!$H$5*EXP(-'Scenarios &amp; Pics'!$J$5*'Scenarios &amp; Pics'!P126)*'Scenarios &amp; Pics'!U126)*$E$5</f>
        <v>2096.1900491067167</v>
      </c>
      <c r="Y126" s="6">
        <f>LN(G126/'Scenarios &amp; Pics'!$H$6)</f>
        <v>5.4067221270275793E-2</v>
      </c>
      <c r="Z126" s="19">
        <f ca="1">'Scenarios &amp; Pics'!$T$6</f>
        <v>0.1095890410958904</v>
      </c>
      <c r="AA126" s="6">
        <f>'Scenarios &amp; Pics'!$F$6*'Scenarios &amp; Pics'!$F$6/2</f>
        <v>3.125E-2</v>
      </c>
      <c r="AB126" s="22">
        <f ca="1">(Y126+Z126*('Scenarios &amp; Pics'!$J$6+$AA126))/(H127*SQRT(Z126))</f>
        <v>0.74764379157392269</v>
      </c>
      <c r="AC126" s="22">
        <f t="shared" ca="1" si="34"/>
        <v>0.66488320271368595</v>
      </c>
      <c r="AD126" s="6">
        <f t="shared" ca="1" si="63"/>
        <v>0.77266247841971525</v>
      </c>
      <c r="AE126" s="6">
        <f t="shared" ca="1" si="63"/>
        <v>0.74693739992432318</v>
      </c>
      <c r="AF126" s="6">
        <f t="shared" ca="1" si="40"/>
        <v>0.30166922215800729</v>
      </c>
      <c r="AG126" s="6">
        <f ca="1">G127*AD126-'Scenarios &amp; Pics'!$H$6*EXP(-'Scenarios &amp; Pics'!$J$6*'Scenarios &amp; Pics'!Z126)*'Scenarios &amp; Pics'!AE126</f>
        <v>6.8589379122190053</v>
      </c>
      <c r="AH126" s="9">
        <f ca="1">(AG126+'Scenarios &amp; Pics'!$H$5*EXP(-'Scenarios &amp; Pics'!$J$5*'Scenarios &amp; Pics'!$T$5)-G126)*$E$6</f>
        <v>23061.42127252508</v>
      </c>
      <c r="AJ126" s="9">
        <f t="shared" si="35"/>
        <v>95</v>
      </c>
      <c r="AK126">
        <f t="shared" ca="1" si="36"/>
        <v>2096.1900491067167</v>
      </c>
      <c r="AL126" s="9">
        <f t="shared" ca="1" si="37"/>
        <v>23061.42127252508</v>
      </c>
      <c r="AM126" s="9">
        <f t="shared" ca="1" si="41"/>
        <v>25157.611321631797</v>
      </c>
      <c r="AN126" s="9">
        <f t="shared" si="42"/>
        <v>95</v>
      </c>
      <c r="AO126" s="9">
        <f t="shared" ca="1" si="43"/>
        <v>177.74906144000749</v>
      </c>
      <c r="AP126" s="9">
        <f t="shared" ca="1" si="44"/>
        <v>95.849909400705798</v>
      </c>
      <c r="AR126">
        <f t="shared" si="60"/>
        <v>0.30410958904109525</v>
      </c>
      <c r="AS126">
        <f t="shared" si="45"/>
        <v>101.22386705883979</v>
      </c>
      <c r="AT126">
        <f t="shared" si="46"/>
        <v>-1.2164383561643777E-2</v>
      </c>
      <c r="AU126">
        <f t="shared" si="47"/>
        <v>0.30410958904109525</v>
      </c>
      <c r="AV126">
        <f t="shared" si="48"/>
        <v>3.125E-2</v>
      </c>
      <c r="AW126">
        <f t="shared" si="49"/>
        <v>3.4466332589815747E-2</v>
      </c>
      <c r="AX126">
        <f t="shared" si="50"/>
        <v>-0.10339899776944628</v>
      </c>
      <c r="AY126" s="17">
        <f t="shared" si="64"/>
        <v>0.5137473554549834</v>
      </c>
      <c r="AZ126" s="17">
        <f t="shared" si="64"/>
        <v>0.45882315377420857</v>
      </c>
      <c r="BA126" s="17">
        <f t="shared" si="51"/>
        <v>0.39870539339054889</v>
      </c>
      <c r="BB126">
        <f t="shared" si="52"/>
        <v>5.49242016807748</v>
      </c>
      <c r="BC126">
        <f t="shared" si="53"/>
        <v>1027.4947109099669</v>
      </c>
      <c r="BD126">
        <f t="shared" si="61"/>
        <v>111</v>
      </c>
      <c r="BE126">
        <f t="shared" si="54"/>
        <v>14.459958582464719</v>
      </c>
      <c r="BF126">
        <f t="shared" si="55"/>
        <v>439.74120620646033</v>
      </c>
      <c r="BG126" s="9">
        <f t="shared" si="56"/>
        <v>95</v>
      </c>
      <c r="BH126" s="9">
        <f t="shared" ca="1" si="57"/>
        <v>172.58850056183667</v>
      </c>
    </row>
    <row r="127" spans="1:60" x14ac:dyDescent="0.3">
      <c r="A127" s="16"/>
      <c r="F127" s="5"/>
      <c r="G127" s="5">
        <f t="shared" si="58"/>
        <v>95.5</v>
      </c>
      <c r="H127" s="5">
        <f>'Scenarios &amp; Pics'!$F$5</f>
        <v>0.25</v>
      </c>
      <c r="I127" s="5">
        <f>'Scenarios &amp; Pics'!$F$6</f>
        <v>0.25</v>
      </c>
      <c r="K127" s="9">
        <f ca="1">'Scenarios &amp; Pics'!$E$4*'Scenarios &amp; Pics'!G127+'Scenarios &amp; Pics'!$E$5*W126+'Scenarios &amp; Pics'!$E$6*'Scenarios &amp; Pics'!AG126</f>
        <v>4206097.9740378717</v>
      </c>
      <c r="L127" s="9">
        <f t="shared" ca="1" si="59"/>
        <v>4178594.0310819852</v>
      </c>
      <c r="O127" s="17">
        <f>LN(G127/'Scenarios &amp; Pics'!$H$5)</f>
        <v>-4.6043938501406846E-2</v>
      </c>
      <c r="P127" s="18">
        <f ca="1">'Scenarios &amp; Pics'!$T$5</f>
        <v>8.2191780821917804E-2</v>
      </c>
      <c r="Q127" s="17">
        <f>'Scenarios &amp; Pics'!$F$5*'Scenarios &amp; Pics'!$F$5/2</f>
        <v>3.125E-2</v>
      </c>
      <c r="R127" s="21">
        <f ca="1">(O127+P127*('Scenarios &amp; Pics'!$J$5+$Q127))/(I128*SQRT(P127))</f>
        <v>-0.56071186840521992</v>
      </c>
      <c r="S127" s="21">
        <f t="shared" ca="1" si="38"/>
        <v>-0.6323846407903444</v>
      </c>
      <c r="T127" s="17">
        <f t="shared" ca="1" si="62"/>
        <v>0.28749698753305664</v>
      </c>
      <c r="U127" s="17">
        <f t="shared" ca="1" si="62"/>
        <v>0.26356778389732055</v>
      </c>
      <c r="V127" s="17">
        <f t="shared" ca="1" si="39"/>
        <v>0.34090977270277567</v>
      </c>
      <c r="W127" s="17">
        <f ca="1">(G127*T127-'Scenarios &amp; Pics'!$H$5*EXP(-'Scenarios &amp; Pics'!$J$5*'Scenarios &amp; Pics'!P127)*'Scenarios &amp; Pics'!U127)*$E$5</f>
        <v>2371.3881108267074</v>
      </c>
      <c r="Y127" s="6">
        <f>LN(G127/'Scenarios &amp; Pics'!$H$6)</f>
        <v>5.9316577156419505E-2</v>
      </c>
      <c r="Z127" s="19">
        <f ca="1">'Scenarios &amp; Pics'!$T$6</f>
        <v>0.1095890410958904</v>
      </c>
      <c r="AA127" s="6">
        <f>'Scenarios &amp; Pics'!$F$6*'Scenarios &amp; Pics'!$F$6/2</f>
        <v>3.125E-2</v>
      </c>
      <c r="AB127" s="22">
        <f ca="1">(Y127+Z127*('Scenarios &amp; Pics'!$J$6+$AA127))/(H128*SQRT(Z127))</f>
        <v>0.81107200007795632</v>
      </c>
      <c r="AC127" s="22">
        <f t="shared" ca="1" si="34"/>
        <v>0.72831141121771958</v>
      </c>
      <c r="AD127" s="6">
        <f t="shared" ca="1" si="63"/>
        <v>0.79133783784100364</v>
      </c>
      <c r="AE127" s="6">
        <f t="shared" ca="1" si="63"/>
        <v>0.76678851072020016</v>
      </c>
      <c r="AF127" s="6">
        <f t="shared" ca="1" si="40"/>
        <v>0.28711931214252573</v>
      </c>
      <c r="AG127" s="6">
        <f ca="1">G128*AD127-'Scenarios &amp; Pics'!$H$6*EXP(-'Scenarios &amp; Pics'!$J$6*'Scenarios &amp; Pics'!Z127)*'Scenarios &amp; Pics'!AE127</f>
        <v>7.2593182150998672</v>
      </c>
      <c r="AH127" s="9">
        <f ca="1">(AG127+'Scenarios &amp; Pics'!$H$5*EXP(-'Scenarios &amp; Pics'!$J$5*'Scenarios &amp; Pics'!$T$5)-G127)*$E$6</f>
        <v>22862.181878286803</v>
      </c>
      <c r="AJ127" s="9">
        <f t="shared" si="35"/>
        <v>95.5</v>
      </c>
      <c r="AK127">
        <f t="shared" ca="1" si="36"/>
        <v>2371.3881108267074</v>
      </c>
      <c r="AL127" s="9">
        <f t="shared" ca="1" si="37"/>
        <v>22862.181878286803</v>
      </c>
      <c r="AM127" s="9">
        <f t="shared" ca="1" si="41"/>
        <v>25233.569989113512</v>
      </c>
      <c r="AN127" s="9">
        <f t="shared" si="42"/>
        <v>95.5</v>
      </c>
      <c r="AO127" s="9">
        <f t="shared" ca="1" si="43"/>
        <v>186.67536686691992</v>
      </c>
      <c r="AP127" s="9">
        <f t="shared" ca="1" si="44"/>
        <v>99.61204850952663</v>
      </c>
      <c r="AR127">
        <f t="shared" si="60"/>
        <v>0.3068493150684925</v>
      </c>
      <c r="AS127">
        <f t="shared" si="45"/>
        <v>101.23496069322606</v>
      </c>
      <c r="AT127">
        <f t="shared" si="46"/>
        <v>-1.2273972602739658E-2</v>
      </c>
      <c r="AU127">
        <f t="shared" si="47"/>
        <v>0.3068493150684925</v>
      </c>
      <c r="AV127">
        <f t="shared" si="48"/>
        <v>3.125E-2</v>
      </c>
      <c r="AW127">
        <f t="shared" si="49"/>
        <v>3.4621238235890986E-2</v>
      </c>
      <c r="AX127">
        <f t="shared" si="50"/>
        <v>-0.10386371470767174</v>
      </c>
      <c r="AY127" s="17">
        <f t="shared" si="64"/>
        <v>0.51380911700641962</v>
      </c>
      <c r="AZ127" s="17">
        <f t="shared" si="64"/>
        <v>0.4586387513948787</v>
      </c>
      <c r="BA127" s="17">
        <f t="shared" si="51"/>
        <v>0.39870325991277361</v>
      </c>
      <c r="BB127">
        <f t="shared" si="52"/>
        <v>5.517036561154093</v>
      </c>
      <c r="BC127">
        <f t="shared" si="53"/>
        <v>1027.6182340128391</v>
      </c>
      <c r="BD127">
        <f t="shared" si="61"/>
        <v>112</v>
      </c>
      <c r="BE127">
        <f t="shared" si="54"/>
        <v>14.395183427446396</v>
      </c>
      <c r="BF127">
        <f t="shared" si="55"/>
        <v>441.71521749972408</v>
      </c>
      <c r="BG127" s="9">
        <f t="shared" si="56"/>
        <v>95.5</v>
      </c>
      <c r="BH127" s="9">
        <f t="shared" ca="1" si="57"/>
        <v>172.26704010167299</v>
      </c>
    </row>
    <row r="128" spans="1:60" x14ac:dyDescent="0.3">
      <c r="A128" s="16"/>
      <c r="F128" s="5"/>
      <c r="G128" s="5">
        <f t="shared" si="58"/>
        <v>96</v>
      </c>
      <c r="H128" s="5">
        <f>'Scenarios &amp; Pics'!$F$5</f>
        <v>0.25</v>
      </c>
      <c r="I128" s="5">
        <f>'Scenarios &amp; Pics'!$F$6</f>
        <v>0.25</v>
      </c>
      <c r="K128" s="9">
        <f ca="1">'Scenarios &amp; Pics'!$E$4*'Scenarios &amp; Pics'!G128+'Scenarios &amp; Pics'!$E$5*W127+'Scenarios &amp; Pics'!$E$6*'Scenarios &amp; Pics'!AG127</f>
        <v>4757294.8580836151</v>
      </c>
      <c r="L128" s="9">
        <f t="shared" ca="1" si="59"/>
        <v>4729790.9151277281</v>
      </c>
      <c r="O128" s="17">
        <f>LN(G128/'Scenarios &amp; Pics'!$H$5)</f>
        <v>-4.0821994520255166E-2</v>
      </c>
      <c r="P128" s="18">
        <f ca="1">'Scenarios &amp; Pics'!$T$5</f>
        <v>8.2191780821917804E-2</v>
      </c>
      <c r="Q128" s="17">
        <f>'Scenarios &amp; Pics'!$F$5*'Scenarios &amp; Pics'!$F$5/2</f>
        <v>3.125E-2</v>
      </c>
      <c r="R128" s="21">
        <f ca="1">(O128+P128*('Scenarios &amp; Pics'!$J$5+$Q128))/(I129*SQRT(P128))</f>
        <v>-0.48785374101072998</v>
      </c>
      <c r="S128" s="21">
        <f t="shared" ca="1" si="38"/>
        <v>-0.55952651339585446</v>
      </c>
      <c r="T128" s="17">
        <f t="shared" ca="1" si="62"/>
        <v>0.31282672125835831</v>
      </c>
      <c r="U128" s="17">
        <f t="shared" ca="1" si="62"/>
        <v>0.28790122086569503</v>
      </c>
      <c r="V128" s="17">
        <f t="shared" ca="1" si="39"/>
        <v>0.35418384322368529</v>
      </c>
      <c r="W128" s="17">
        <f ca="1">(G128*T128-'Scenarios &amp; Pics'!$H$5*EXP(-'Scenarios &amp; Pics'!$J$5*'Scenarios &amp; Pics'!P128)*'Scenarios &amp; Pics'!U128)*$E$5</f>
        <v>2671.4803754043642</v>
      </c>
      <c r="Y128" s="6">
        <f>LN(G128/'Scenarios &amp; Pics'!$H$6)</f>
        <v>6.4538521137571164E-2</v>
      </c>
      <c r="Z128" s="19">
        <f ca="1">'Scenarios &amp; Pics'!$T$6</f>
        <v>0.1095890410958904</v>
      </c>
      <c r="AA128" s="6">
        <f>'Scenarios &amp; Pics'!$F$6*'Scenarios &amp; Pics'!$F$6/2</f>
        <v>3.125E-2</v>
      </c>
      <c r="AB128" s="22">
        <f ca="1">(Y128+Z128*('Scenarios &amp; Pics'!$J$6+$AA128))/(H129*SQRT(Z128))</f>
        <v>0.87416898927374742</v>
      </c>
      <c r="AC128" s="22">
        <f t="shared" ca="1" si="34"/>
        <v>0.79140840041351068</v>
      </c>
      <c r="AD128" s="6">
        <f t="shared" ca="1" si="63"/>
        <v>0.80898688433631838</v>
      </c>
      <c r="AE128" s="6">
        <f t="shared" ca="1" si="63"/>
        <v>0.78564714523874946</v>
      </c>
      <c r="AF128" s="6">
        <f t="shared" ca="1" si="40"/>
        <v>0.27225279685507414</v>
      </c>
      <c r="AG128" s="6">
        <f ca="1">G129*AD128-'Scenarios &amp; Pics'!$H$6*EXP(-'Scenarios &amp; Pics'!$J$6*'Scenarios &amp; Pics'!Z128)*'Scenarios &amp; Pics'!AE128</f>
        <v>7.6682668496644482</v>
      </c>
      <c r="AH128" s="9">
        <f ca="1">(AG128+'Scenarios &amp; Pics'!$H$5*EXP(-'Scenarios &amp; Pics'!$J$5*'Scenarios &amp; Pics'!$T$5)-G128)*$E$6</f>
        <v>22680.079147415967</v>
      </c>
      <c r="AJ128" s="9">
        <f t="shared" si="35"/>
        <v>96</v>
      </c>
      <c r="AK128">
        <f t="shared" ca="1" si="36"/>
        <v>2671.4803754043642</v>
      </c>
      <c r="AL128" s="9">
        <f t="shared" ca="1" si="37"/>
        <v>22680.079147415967</v>
      </c>
      <c r="AM128" s="9">
        <f t="shared" ca="1" si="41"/>
        <v>25351.559522820331</v>
      </c>
      <c r="AN128" s="9">
        <f t="shared" si="42"/>
        <v>96</v>
      </c>
      <c r="AO128" s="9">
        <f t="shared" ca="1" si="43"/>
        <v>194.95939566996336</v>
      </c>
      <c r="AP128" s="9">
        <f t="shared" ca="1" si="44"/>
        <v>102.95164846576478</v>
      </c>
      <c r="AR128">
        <f t="shared" si="60"/>
        <v>0.30958904109588975</v>
      </c>
      <c r="AS128">
        <f t="shared" si="45"/>
        <v>101.2460555434197</v>
      </c>
      <c r="AT128">
        <f t="shared" si="46"/>
        <v>-1.2383561643835495E-2</v>
      </c>
      <c r="AU128">
        <f t="shared" si="47"/>
        <v>0.30958904109588975</v>
      </c>
      <c r="AV128">
        <f t="shared" si="48"/>
        <v>3.125E-2</v>
      </c>
      <c r="AW128">
        <f t="shared" si="49"/>
        <v>3.4775453868797553E-2</v>
      </c>
      <c r="AX128">
        <f t="shared" si="50"/>
        <v>-0.10432636160638994</v>
      </c>
      <c r="AY128" s="17">
        <f t="shared" si="64"/>
        <v>0.5138706031176038</v>
      </c>
      <c r="AZ128" s="17">
        <f t="shared" si="64"/>
        <v>0.45845517926018231</v>
      </c>
      <c r="BA128" s="17">
        <f t="shared" si="51"/>
        <v>0.39870112644641459</v>
      </c>
      <c r="BB128">
        <f t="shared" si="52"/>
        <v>5.5415423857421544</v>
      </c>
      <c r="BC128">
        <f t="shared" si="53"/>
        <v>1027.7412062352075</v>
      </c>
      <c r="BD128">
        <f t="shared" si="61"/>
        <v>113</v>
      </c>
      <c r="BE128">
        <f t="shared" si="54"/>
        <v>14.331269692074349</v>
      </c>
      <c r="BF128">
        <f t="shared" si="55"/>
        <v>443.68040416558847</v>
      </c>
      <c r="BG128" s="9">
        <f t="shared" si="56"/>
        <v>96</v>
      </c>
      <c r="BH128" s="9">
        <f t="shared" ca="1" si="57"/>
        <v>171.48587889992237</v>
      </c>
    </row>
    <row r="129" spans="1:60" x14ac:dyDescent="0.3">
      <c r="A129" s="16"/>
      <c r="F129" s="5"/>
      <c r="G129" s="5">
        <f t="shared" si="58"/>
        <v>96.5</v>
      </c>
      <c r="H129" s="5">
        <f>'Scenarios &amp; Pics'!$F$5</f>
        <v>0.25</v>
      </c>
      <c r="I129" s="5">
        <f>'Scenarios &amp; Pics'!$F$6</f>
        <v>0.25</v>
      </c>
      <c r="K129" s="9">
        <f ca="1">'Scenarios &amp; Pics'!$E$4*'Scenarios &amp; Pics'!G129+'Scenarios &amp; Pics'!$E$5*W128+'Scenarios &amp; Pics'!$E$6*'Scenarios &amp; Pics'!AG128</f>
        <v>5358297.2845080569</v>
      </c>
      <c r="L129" s="9">
        <f t="shared" ca="1" si="59"/>
        <v>5330793.34155217</v>
      </c>
      <c r="O129" s="17">
        <f>LN(G129/'Scenarios &amp; Pics'!$H$5)</f>
        <v>-3.562717764315116E-2</v>
      </c>
      <c r="P129" s="18">
        <f ca="1">'Scenarios &amp; Pics'!$T$5</f>
        <v>8.2191780821917804E-2</v>
      </c>
      <c r="Q129" s="17">
        <f>'Scenarios &amp; Pics'!$F$5*'Scenarios &amp; Pics'!$F$5/2</f>
        <v>3.125E-2</v>
      </c>
      <c r="R129" s="21">
        <f ca="1">(O129+P129*('Scenarios &amp; Pics'!$J$5+$Q129))/(I130*SQRT(P129))</f>
        <v>-0.41537409910166134</v>
      </c>
      <c r="S129" s="21">
        <f t="shared" ca="1" si="38"/>
        <v>-0.48704687148678583</v>
      </c>
      <c r="T129" s="17">
        <f t="shared" ca="1" si="62"/>
        <v>0.33893403221284751</v>
      </c>
      <c r="U129" s="17">
        <f t="shared" ca="1" si="62"/>
        <v>0.31311255763012835</v>
      </c>
      <c r="V129" s="17">
        <f t="shared" ca="1" si="39"/>
        <v>0.3659691077100331</v>
      </c>
      <c r="W129" s="17">
        <f ca="1">(G129*T129-'Scenarios &amp; Pics'!$H$5*EXP(-'Scenarios &amp; Pics'!$J$5*'Scenarios &amp; Pics'!P129)*'Scenarios &amp; Pics'!U129)*$E$5</f>
        <v>2997.3008547712966</v>
      </c>
      <c r="Y129" s="6">
        <f>LN(G129/'Scenarios &amp; Pics'!$H$6)</f>
        <v>6.9733338014675142E-2</v>
      </c>
      <c r="Z129" s="19">
        <f ca="1">'Scenarios &amp; Pics'!$T$6</f>
        <v>0.1095890410958904</v>
      </c>
      <c r="AA129" s="6">
        <f>'Scenarios &amp; Pics'!$F$6*'Scenarios &amp; Pics'!$F$6/2</f>
        <v>3.125E-2</v>
      </c>
      <c r="AB129" s="22">
        <f ca="1">(Y129+Z129*('Scenarios &amp; Pics'!$J$6+$AA129))/(H130*SQRT(Z129))</f>
        <v>0.93693820042419973</v>
      </c>
      <c r="AC129" s="22">
        <f t="shared" ca="1" si="34"/>
        <v>0.85417761156396299</v>
      </c>
      <c r="AD129" s="6">
        <f t="shared" ca="1" si="63"/>
        <v>0.82560482607515073</v>
      </c>
      <c r="AE129" s="6">
        <f t="shared" ca="1" si="63"/>
        <v>0.80349670692816899</v>
      </c>
      <c r="AF129" s="6">
        <f t="shared" ca="1" si="40"/>
        <v>0.25720929993035374</v>
      </c>
      <c r="AG129" s="6">
        <f ca="1">G130*AD129-'Scenarios &amp; Pics'!$H$6*EXP(-'Scenarios &amp; Pics'!$J$6*'Scenarios &amp; Pics'!Z129)*'Scenarios &amp; Pics'!AE129</f>
        <v>8.0852666952760899</v>
      </c>
      <c r="AH129" s="9">
        <f ca="1">(AG129+'Scenarios &amp; Pics'!$H$5*EXP(-'Scenarios &amp; Pics'!$J$5*'Scenarios &amp; Pics'!$T$5)-G129)*$E$6</f>
        <v>22514.078838639249</v>
      </c>
      <c r="AJ129" s="9">
        <f t="shared" si="35"/>
        <v>96.5</v>
      </c>
      <c r="AK129">
        <f t="shared" ca="1" si="36"/>
        <v>2997.3008547712966</v>
      </c>
      <c r="AL129" s="9">
        <f t="shared" ca="1" si="37"/>
        <v>22514.078838639249</v>
      </c>
      <c r="AM129" s="9">
        <f t="shared" ca="1" si="41"/>
        <v>25511.379693410545</v>
      </c>
      <c r="AN129" s="9">
        <f t="shared" si="42"/>
        <v>96.5</v>
      </c>
      <c r="AO129" s="9">
        <f t="shared" ca="1" si="43"/>
        <v>202.49575869917774</v>
      </c>
      <c r="AP129" s="9">
        <f t="shared" ca="1" si="44"/>
        <v>105.82612784264438</v>
      </c>
      <c r="AR129">
        <f t="shared" si="60"/>
        <v>0.312328767123287</v>
      </c>
      <c r="AS129">
        <f t="shared" si="45"/>
        <v>101.25715160955397</v>
      </c>
      <c r="AT129">
        <f t="shared" si="46"/>
        <v>-1.2493150684931459E-2</v>
      </c>
      <c r="AU129">
        <f t="shared" si="47"/>
        <v>0.312328767123287</v>
      </c>
      <c r="AV129">
        <f t="shared" si="48"/>
        <v>3.125E-2</v>
      </c>
      <c r="AW129">
        <f t="shared" si="49"/>
        <v>3.4928988628005704E-2</v>
      </c>
      <c r="AX129">
        <f t="shared" si="50"/>
        <v>-0.10478696588401643</v>
      </c>
      <c r="AY129" s="17">
        <f t="shared" si="64"/>
        <v>0.51393181743538907</v>
      </c>
      <c r="AZ129" s="17">
        <f t="shared" si="64"/>
        <v>0.45827242641184179</v>
      </c>
      <c r="BA129" s="17">
        <f t="shared" si="51"/>
        <v>0.39869899299147171</v>
      </c>
      <c r="BB129">
        <f t="shared" si="52"/>
        <v>5.5659391023547258</v>
      </c>
      <c r="BC129">
        <f t="shared" si="53"/>
        <v>1027.8636348707782</v>
      </c>
      <c r="BD129">
        <f t="shared" si="61"/>
        <v>114</v>
      </c>
      <c r="BE129">
        <f t="shared" si="54"/>
        <v>14.26819844533807</v>
      </c>
      <c r="BF129">
        <f t="shared" si="55"/>
        <v>445.63688295028385</v>
      </c>
      <c r="BG129" s="9">
        <f t="shared" si="56"/>
        <v>96.5</v>
      </c>
      <c r="BH129" s="9">
        <f t="shared" ca="1" si="57"/>
        <v>170.23797853475918</v>
      </c>
    </row>
    <row r="130" spans="1:60" x14ac:dyDescent="0.3">
      <c r="A130" s="16"/>
      <c r="F130" s="5"/>
      <c r="G130" s="5">
        <f t="shared" si="58"/>
        <v>97</v>
      </c>
      <c r="H130" s="5">
        <f>'Scenarios &amp; Pics'!$F$5</f>
        <v>0.25</v>
      </c>
      <c r="I130" s="5">
        <f>'Scenarios &amp; Pics'!$F$6</f>
        <v>0.25</v>
      </c>
      <c r="K130" s="9">
        <f ca="1">'Scenarios &amp; Pics'!$E$4*'Scenarios &amp; Pics'!G130+'Scenarios &amp; Pics'!$E$5*W129+'Scenarios &amp; Pics'!$E$6*'Scenarios &amp; Pics'!AG129</f>
        <v>6010772.2429331448</v>
      </c>
      <c r="L130" s="9">
        <f t="shared" ca="1" si="59"/>
        <v>5983268.2999772578</v>
      </c>
      <c r="O130" s="17">
        <f>LN(G130/'Scenarios &amp; Pics'!$H$5)</f>
        <v>-3.0459207484708574E-2</v>
      </c>
      <c r="P130" s="18">
        <f ca="1">'Scenarios &amp; Pics'!$T$5</f>
        <v>8.2191780821917804E-2</v>
      </c>
      <c r="Q130" s="17">
        <f>'Scenarios &amp; Pics'!$F$5*'Scenarios &amp; Pics'!$F$5/2</f>
        <v>3.125E-2</v>
      </c>
      <c r="R130" s="21">
        <f ca="1">(O130+P130*('Scenarios &amp; Pics'!$J$5+$Q130))/(I131*SQRT(P130))</f>
        <v>-0.34326903065707604</v>
      </c>
      <c r="S130" s="21">
        <f t="shared" ca="1" si="38"/>
        <v>-0.41494180304220052</v>
      </c>
      <c r="T130" s="17">
        <f t="shared" ca="1" si="62"/>
        <v>0.36569803843645882</v>
      </c>
      <c r="U130" s="17">
        <f t="shared" ca="1" si="62"/>
        <v>0.33909225341610444</v>
      </c>
      <c r="V130" s="17">
        <f t="shared" ca="1" si="39"/>
        <v>0.37611687470570276</v>
      </c>
      <c r="W130" s="17">
        <f ca="1">(G130*T130-'Scenarios &amp; Pics'!$H$5*EXP(-'Scenarios &amp; Pics'!$J$5*'Scenarios &amp; Pics'!P130)*'Scenarios &amp; Pics'!U130)*$E$5</f>
        <v>3349.5674267255281</v>
      </c>
      <c r="Y130" s="6">
        <f>LN(G130/'Scenarios &amp; Pics'!$H$6)</f>
        <v>7.4901308173117701E-2</v>
      </c>
      <c r="Z130" s="19">
        <f ca="1">'Scenarios &amp; Pics'!$T$6</f>
        <v>0.1095890410958904</v>
      </c>
      <c r="AA130" s="6">
        <f>'Scenarios &amp; Pics'!$F$6*'Scenarios &amp; Pics'!$F$6/2</f>
        <v>3.125E-2</v>
      </c>
      <c r="AB130" s="22">
        <f ca="1">(Y130+Z130*('Scenarios &amp; Pics'!$J$6+$AA130))/(H131*SQRT(Z130))</f>
        <v>0.99938302143882596</v>
      </c>
      <c r="AC130" s="22">
        <f t="shared" ca="1" si="34"/>
        <v>0.91662243257858922</v>
      </c>
      <c r="AD130" s="6">
        <f t="shared" ca="1" si="63"/>
        <v>0.84119540926448999</v>
      </c>
      <c r="AE130" s="6">
        <f t="shared" ca="1" si="63"/>
        <v>0.82032973740511528</v>
      </c>
      <c r="AF130" s="6">
        <f t="shared" ca="1" si="40"/>
        <v>0.24212001524965734</v>
      </c>
      <c r="AG130" s="6">
        <f ca="1">G131*AD130-'Scenarios &amp; Pics'!$H$6*EXP(-'Scenarios &amp; Pics'!$J$6*'Scenarios &amp; Pics'!Z130)*'Scenarios &amp; Pics'!AE130</f>
        <v>8.5098046684368143</v>
      </c>
      <c r="AH130" s="9">
        <f ca="1">(AG130+'Scenarios &amp; Pics'!$H$5*EXP(-'Scenarios &amp; Pics'!$J$5*'Scenarios &amp; Pics'!$T$5)-G130)*$E$6</f>
        <v>22363.154784960698</v>
      </c>
      <c r="AJ130" s="9">
        <f t="shared" si="35"/>
        <v>97</v>
      </c>
      <c r="AK130">
        <f t="shared" ca="1" si="36"/>
        <v>3349.5674267255281</v>
      </c>
      <c r="AL130" s="9">
        <f t="shared" ca="1" si="37"/>
        <v>22363.154784960698</v>
      </c>
      <c r="AM130" s="9">
        <f t="shared" ca="1" si="41"/>
        <v>25712.722211686225</v>
      </c>
      <c r="AN130" s="9">
        <f t="shared" si="42"/>
        <v>97</v>
      </c>
      <c r="AO130" s="9">
        <f t="shared" ca="1" si="43"/>
        <v>209.18895181165308</v>
      </c>
      <c r="AP130" s="9">
        <f t="shared" ca="1" si="44"/>
        <v>108.19990422114057</v>
      </c>
      <c r="AR130">
        <f t="shared" si="60"/>
        <v>0.31506849315068425</v>
      </c>
      <c r="AS130">
        <f t="shared" si="45"/>
        <v>101.26824889176211</v>
      </c>
      <c r="AT130">
        <f t="shared" si="46"/>
        <v>-1.2602739726027308E-2</v>
      </c>
      <c r="AU130">
        <f t="shared" si="47"/>
        <v>0.31506849315068425</v>
      </c>
      <c r="AV130">
        <f t="shared" si="48"/>
        <v>3.125E-2</v>
      </c>
      <c r="AW130">
        <f t="shared" si="49"/>
        <v>3.5081851452993355E-2</v>
      </c>
      <c r="AX130">
        <f t="shared" si="50"/>
        <v>-0.10524555435897825</v>
      </c>
      <c r="AY130" s="17">
        <f t="shared" si="64"/>
        <v>0.51399276352683398</v>
      </c>
      <c r="AZ130" s="17">
        <f t="shared" si="64"/>
        <v>0.45809048213120129</v>
      </c>
      <c r="BA130" s="17">
        <f t="shared" si="51"/>
        <v>0.39869685954794504</v>
      </c>
      <c r="BB130">
        <f t="shared" si="52"/>
        <v>5.5902281395632798</v>
      </c>
      <c r="BC130">
        <f t="shared" si="53"/>
        <v>1027.985527053668</v>
      </c>
      <c r="BD130">
        <f t="shared" si="61"/>
        <v>115</v>
      </c>
      <c r="BE130">
        <f t="shared" si="54"/>
        <v>14.2059513336322</v>
      </c>
      <c r="BF130">
        <f t="shared" si="55"/>
        <v>447.58476804594511</v>
      </c>
      <c r="BG130" s="9">
        <f t="shared" si="56"/>
        <v>97</v>
      </c>
      <c r="BH130" s="9">
        <f t="shared" ca="1" si="57"/>
        <v>168.5204666002958</v>
      </c>
    </row>
    <row r="131" spans="1:60" x14ac:dyDescent="0.3">
      <c r="A131" s="16"/>
      <c r="F131" s="5"/>
      <c r="G131" s="5">
        <f t="shared" si="58"/>
        <v>97.5</v>
      </c>
      <c r="H131" s="5">
        <f>'Scenarios &amp; Pics'!$F$5</f>
        <v>0.25</v>
      </c>
      <c r="I131" s="5">
        <f>'Scenarios &amp; Pics'!$F$6</f>
        <v>0.25</v>
      </c>
      <c r="K131" s="9">
        <f ca="1">'Scenarios &amp; Pics'!$E$4*'Scenarios &amp; Pics'!G131+'Scenarios &amp; Pics'!$E$5*W130+'Scenarios &amp; Pics'!$E$6*'Scenarios &amp; Pics'!AG130</f>
        <v>6716154.4627879299</v>
      </c>
      <c r="L131" s="9">
        <f t="shared" ca="1" si="59"/>
        <v>6688650.519832043</v>
      </c>
      <c r="O131" s="17">
        <f>LN(G131/'Scenarios &amp; Pics'!$H$5)</f>
        <v>-2.5317807984289897E-2</v>
      </c>
      <c r="P131" s="18">
        <f ca="1">'Scenarios &amp; Pics'!$T$5</f>
        <v>8.2191780821917804E-2</v>
      </c>
      <c r="Q131" s="17">
        <f>'Scenarios &amp; Pics'!$F$5*'Scenarios &amp; Pics'!$F$5/2</f>
        <v>3.125E-2</v>
      </c>
      <c r="R131" s="21">
        <f ca="1">(O131+P131*('Scenarios &amp; Pics'!$J$5+$Q131))/(I132*SQRT(P131))</f>
        <v>-0.2715346839962266</v>
      </c>
      <c r="S131" s="21">
        <f t="shared" ca="1" si="38"/>
        <v>-0.34320745638135108</v>
      </c>
      <c r="T131" s="17">
        <f t="shared" ca="1" si="62"/>
        <v>0.39298991369360453</v>
      </c>
      <c r="U131" s="17">
        <f t="shared" ca="1" si="62"/>
        <v>0.36572119780534573</v>
      </c>
      <c r="V131" s="17">
        <f t="shared" ca="1" si="39"/>
        <v>0.38450285089554698</v>
      </c>
      <c r="W131" s="17">
        <f ca="1">(G131*T131-'Scenarios &amp; Pics'!$H$5*EXP(-'Scenarios &amp; Pics'!$J$5*'Scenarios &amp; Pics'!P131)*'Scenarios &amp; Pics'!U131)*$E$5</f>
        <v>3728.8729542141114</v>
      </c>
      <c r="Y131" s="6">
        <f>LN(G131/'Scenarios &amp; Pics'!$H$6)</f>
        <v>8.0042707673536356E-2</v>
      </c>
      <c r="Z131" s="19">
        <f ca="1">'Scenarios &amp; Pics'!$T$6</f>
        <v>0.1095890410958904</v>
      </c>
      <c r="AA131" s="6">
        <f>'Scenarios &amp; Pics'!$F$6*'Scenarios &amp; Pics'!$F$6/2</f>
        <v>3.125E-2</v>
      </c>
      <c r="AB131" s="22">
        <f ca="1">(Y131+Z131*('Scenarios &amp; Pics'!$J$6+$AA131))/(H132*SQRT(Z131))</f>
        <v>1.0615067879710007</v>
      </c>
      <c r="AC131" s="22">
        <f t="shared" ca="1" si="34"/>
        <v>0.97874619911076399</v>
      </c>
      <c r="AD131" s="6">
        <f t="shared" ca="1" si="63"/>
        <v>0.85577017514003006</v>
      </c>
      <c r="AE131" s="6">
        <f t="shared" ca="1" si="63"/>
        <v>0.83614730060239384</v>
      </c>
      <c r="AF131" s="6">
        <f t="shared" ca="1" si="40"/>
        <v>0.22710635121548545</v>
      </c>
      <c r="AG131" s="6">
        <f ca="1">G132*AD131-'Scenarios &amp; Pics'!$H$6*EXP(-'Scenarios &amp; Pics'!$J$6*'Scenarios &amp; Pics'!Z131)*'Scenarios &amp; Pics'!AE131</f>
        <v>8.9413754372925922</v>
      </c>
      <c r="AH131" s="9">
        <f ca="1">(AG131+'Scenarios &amp; Pics'!$H$5*EXP(-'Scenarios &amp; Pics'!$J$5*'Scenarios &amp; Pics'!$T$5)-G131)*$E$6</f>
        <v>22226.296322672253</v>
      </c>
      <c r="AJ131" s="9">
        <f t="shared" si="35"/>
        <v>97.5</v>
      </c>
      <c r="AK131">
        <f t="shared" ca="1" si="36"/>
        <v>3728.8729542141114</v>
      </c>
      <c r="AL131" s="9">
        <f t="shared" ca="1" si="37"/>
        <v>22226.296322672253</v>
      </c>
      <c r="AM131" s="9">
        <f t="shared" ca="1" si="41"/>
        <v>25955.169276886365</v>
      </c>
      <c r="AN131" s="9">
        <f t="shared" si="42"/>
        <v>97.5</v>
      </c>
      <c r="AO131" s="9">
        <f t="shared" ca="1" si="43"/>
        <v>214.95540544661034</v>
      </c>
      <c r="AP131" s="9">
        <f t="shared" ca="1" si="44"/>
        <v>110.04510785081786</v>
      </c>
      <c r="AR131">
        <f t="shared" si="60"/>
        <v>0.3178082191780815</v>
      </c>
      <c r="AS131">
        <f t="shared" si="45"/>
        <v>101.27934739017741</v>
      </c>
      <c r="AT131">
        <f t="shared" si="46"/>
        <v>-1.2712328767123164E-2</v>
      </c>
      <c r="AU131">
        <f t="shared" si="47"/>
        <v>0.3178082191780815</v>
      </c>
      <c r="AV131">
        <f t="shared" si="48"/>
        <v>3.125E-2</v>
      </c>
      <c r="AW131">
        <f t="shared" si="49"/>
        <v>3.5234051089314565E-2</v>
      </c>
      <c r="AX131">
        <f t="shared" si="50"/>
        <v>-0.10570215326794097</v>
      </c>
      <c r="AY131" s="17">
        <f t="shared" si="64"/>
        <v>0.51405344488162275</v>
      </c>
      <c r="AZ131" s="17">
        <f t="shared" si="64"/>
        <v>0.45790933593194993</v>
      </c>
      <c r="BA131" s="17">
        <f t="shared" si="51"/>
        <v>0.39869472611583445</v>
      </c>
      <c r="BB131">
        <f t="shared" si="52"/>
        <v>5.6144108949672855</v>
      </c>
      <c r="BC131">
        <f t="shared" si="53"/>
        <v>1028.1068897632456</v>
      </c>
      <c r="BD131">
        <f t="shared" si="61"/>
        <v>116</v>
      </c>
      <c r="BE131">
        <f t="shared" si="54"/>
        <v>14.144510558308831</v>
      </c>
      <c r="BF131">
        <f t="shared" si="55"/>
        <v>449.5241711681702</v>
      </c>
      <c r="BG131" s="9">
        <f t="shared" si="56"/>
        <v>97.5</v>
      </c>
      <c r="BH131" s="9">
        <f t="shared" ca="1" si="57"/>
        <v>166.33508698173119</v>
      </c>
    </row>
    <row r="132" spans="1:60" x14ac:dyDescent="0.3">
      <c r="A132" s="16"/>
      <c r="F132" s="5"/>
      <c r="G132" s="5">
        <f t="shared" si="58"/>
        <v>98</v>
      </c>
      <c r="H132" s="5">
        <f>'Scenarios &amp; Pics'!$F$5</f>
        <v>0.25</v>
      </c>
      <c r="I132" s="5">
        <f>'Scenarios &amp; Pics'!$F$6</f>
        <v>0.25</v>
      </c>
      <c r="K132" s="9">
        <f ca="1">'Scenarios &amp; Pics'!$E$4*'Scenarios &amp; Pics'!G132+'Scenarios &amp; Pics'!$E$5*W131+'Scenarios &amp; Pics'!$E$6*'Scenarios &amp; Pics'!AG131</f>
        <v>7475628.6593028083</v>
      </c>
      <c r="L132" s="9">
        <f t="shared" ca="1" si="59"/>
        <v>7448124.7163469214</v>
      </c>
      <c r="O132" s="17">
        <f>LN(G132/'Scenarios &amp; Pics'!$H$5)</f>
        <v>-2.0202707317519466E-2</v>
      </c>
      <c r="P132" s="18">
        <f ca="1">'Scenarios &amp; Pics'!$T$5</f>
        <v>8.2191780821917804E-2</v>
      </c>
      <c r="Q132" s="17">
        <f>'Scenarios &amp; Pics'!$F$5*'Scenarios &amp; Pics'!$F$5/2</f>
        <v>3.125E-2</v>
      </c>
      <c r="R132" s="21">
        <f ca="1">(O132+P132*('Scenarios &amp; Pics'!$J$5+$Q132))/(I133*SQRT(P132))</f>
        <v>-0.20016726654396047</v>
      </c>
      <c r="S132" s="21">
        <f t="shared" ca="1" si="38"/>
        <v>-0.27184003892908493</v>
      </c>
      <c r="T132" s="17">
        <f t="shared" ca="1" si="62"/>
        <v>0.42067488329529051</v>
      </c>
      <c r="U132" s="17">
        <f t="shared" ca="1" si="62"/>
        <v>0.39287250872056201</v>
      </c>
      <c r="V132" s="17">
        <f t="shared" ca="1" si="39"/>
        <v>0.39102960705214151</v>
      </c>
      <c r="W132" s="17">
        <f ca="1">(G132*T132-'Scenarios &amp; Pics'!$H$5*EXP(-'Scenarios &amp; Pics'!$J$5*'Scenarios &amp; Pics'!P132)*'Scenarios &amp; Pics'!U132)*$E$5</f>
        <v>4135.678328435617</v>
      </c>
      <c r="Y132" s="6">
        <f>LN(G132/'Scenarios &amp; Pics'!$H$6)</f>
        <v>8.515780834030677E-2</v>
      </c>
      <c r="Z132" s="19">
        <f ca="1">'Scenarios &amp; Pics'!$T$6</f>
        <v>0.1095890410958904</v>
      </c>
      <c r="AA132" s="6">
        <f>'Scenarios &amp; Pics'!$F$6*'Scenarios &amp; Pics'!$F$6/2</f>
        <v>3.125E-2</v>
      </c>
      <c r="AB132" s="22">
        <f ca="1">(Y132+Z132*('Scenarios &amp; Pics'!$J$6+$AA132))/(H133*SQRT(Z132))</f>
        <v>1.123312784487152</v>
      </c>
      <c r="AC132" s="22">
        <f t="shared" ca="1" si="34"/>
        <v>1.0405521956269153</v>
      </c>
      <c r="AD132" s="6">
        <f t="shared" ca="1" si="63"/>
        <v>0.86934766198371882</v>
      </c>
      <c r="AE132" s="6">
        <f t="shared" ca="1" si="63"/>
        <v>0.85095828622707448</v>
      </c>
      <c r="AF132" s="6">
        <f t="shared" ca="1" si="40"/>
        <v>0.21227889230921382</v>
      </c>
      <c r="AG132" s="6">
        <f ca="1">G133*AD132-'Scenarios &amp; Pics'!$H$6*EXP(-'Scenarios &amp; Pics'!$J$6*'Scenarios &amp; Pics'!Z132)*'Scenarios &amp; Pics'!AE132</f>
        <v>9.3794847225046851</v>
      </c>
      <c r="AH132" s="9">
        <f ca="1">(AG132+'Scenarios &amp; Pics'!$H$5*EXP(-'Scenarios &amp; Pics'!$J$5*'Scenarios &amp; Pics'!$T$5)-G132)*$E$6</f>
        <v>22102.514893096442</v>
      </c>
      <c r="AJ132" s="9">
        <f t="shared" si="35"/>
        <v>98</v>
      </c>
      <c r="AK132">
        <f t="shared" ca="1" si="36"/>
        <v>4135.678328435617</v>
      </c>
      <c r="AL132" s="9">
        <f t="shared" ca="1" si="37"/>
        <v>22102.514893096442</v>
      </c>
      <c r="AM132" s="9">
        <f t="shared" ca="1" si="41"/>
        <v>26238.193221532059</v>
      </c>
      <c r="AN132" s="9">
        <f t="shared" si="42"/>
        <v>98</v>
      </c>
      <c r="AO132" s="9">
        <f t="shared" ca="1" si="43"/>
        <v>219.72522001320758</v>
      </c>
      <c r="AP132" s="9">
        <f t="shared" ca="1" si="44"/>
        <v>111.34208705375647</v>
      </c>
      <c r="AR132">
        <f t="shared" si="60"/>
        <v>0.32054794520547875</v>
      </c>
      <c r="AS132">
        <f t="shared" si="45"/>
        <v>101.29044710493315</v>
      </c>
      <c r="AT132">
        <f t="shared" si="46"/>
        <v>-1.2821917808219074E-2</v>
      </c>
      <c r="AU132">
        <f t="shared" si="47"/>
        <v>0.32054794520547875</v>
      </c>
      <c r="AV132">
        <f t="shared" si="48"/>
        <v>3.125E-2</v>
      </c>
      <c r="AW132">
        <f t="shared" si="49"/>
        <v>3.5385596094441293E-2</v>
      </c>
      <c r="AX132">
        <f t="shared" si="50"/>
        <v>-0.10615678828332177</v>
      </c>
      <c r="AY132" s="17">
        <f t="shared" si="64"/>
        <v>0.51411386491439681</v>
      </c>
      <c r="AZ132" s="17">
        <f t="shared" si="64"/>
        <v>0.45772897755312936</v>
      </c>
      <c r="BA132" s="17">
        <f t="shared" si="51"/>
        <v>0.39869259269513979</v>
      </c>
      <c r="BB132">
        <f t="shared" si="52"/>
        <v>5.6384887361267459</v>
      </c>
      <c r="BC132">
        <f t="shared" si="53"/>
        <v>1028.2277298287936</v>
      </c>
      <c r="BD132">
        <f t="shared" si="61"/>
        <v>117</v>
      </c>
      <c r="BE132">
        <f t="shared" si="54"/>
        <v>14.08385885428733</v>
      </c>
      <c r="BF132">
        <f t="shared" si="55"/>
        <v>451.45520163057921</v>
      </c>
      <c r="BG132" s="9">
        <f t="shared" si="56"/>
        <v>98</v>
      </c>
      <c r="BH132" s="9">
        <f t="shared" ca="1" si="57"/>
        <v>163.68852817612304</v>
      </c>
    </row>
    <row r="133" spans="1:60" x14ac:dyDescent="0.3">
      <c r="A133" s="16"/>
      <c r="F133" s="5"/>
      <c r="G133" s="5">
        <f t="shared" si="58"/>
        <v>98.5</v>
      </c>
      <c r="H133" s="5">
        <f>'Scenarios &amp; Pics'!$F$5</f>
        <v>0.25</v>
      </c>
      <c r="I133" s="5">
        <f>'Scenarios &amp; Pics'!$F$6</f>
        <v>0.25</v>
      </c>
      <c r="K133" s="9">
        <f ca="1">'Scenarios &amp; Pics'!$E$4*'Scenarios &amp; Pics'!G133+'Scenarios &amp; Pics'!$E$5*W132+'Scenarios &amp; Pics'!$E$6*'Scenarios &amp; Pics'!AG132</f>
        <v>8290115.6263162438</v>
      </c>
      <c r="L133" s="9">
        <f t="shared" ca="1" si="59"/>
        <v>8262611.6833603568</v>
      </c>
      <c r="O133" s="17">
        <f>LN(G133/'Scenarios &amp; Pics'!$H$5)</f>
        <v>-1.5113637810048184E-2</v>
      </c>
      <c r="P133" s="18">
        <f ca="1">'Scenarios &amp; Pics'!$T$5</f>
        <v>8.2191780821917804E-2</v>
      </c>
      <c r="Q133" s="17">
        <f>'Scenarios &amp; Pics'!$F$5*'Scenarios &amp; Pics'!$F$5/2</f>
        <v>3.125E-2</v>
      </c>
      <c r="R133" s="21">
        <f ca="1">(O133+P133*('Scenarios &amp; Pics'!$J$5+$Q133))/(I134*SQRT(P133))</f>
        <v>-0.12916304362753947</v>
      </c>
      <c r="S133" s="21">
        <f t="shared" ca="1" si="38"/>
        <v>-0.20083581601266395</v>
      </c>
      <c r="T133" s="17">
        <f t="shared" ca="1" si="62"/>
        <v>0.4486143190581468</v>
      </c>
      <c r="U133" s="17">
        <f t="shared" ca="1" si="62"/>
        <v>0.42041347816995378</v>
      </c>
      <c r="V133" s="17">
        <f t="shared" ca="1" si="39"/>
        <v>0.39562832601731673</v>
      </c>
      <c r="W133" s="17">
        <f ca="1">(G133*T133-'Scenarios &amp; Pics'!$H$5*EXP(-'Scenarios &amp; Pics'!$J$5*'Scenarios &amp; Pics'!P133)*'Scenarios &amp; Pics'!U133)*$E$5</f>
        <v>4570.3075618943813</v>
      </c>
      <c r="Y133" s="6">
        <f>LN(G133/'Scenarios &amp; Pics'!$H$6)</f>
        <v>9.0246877847778226E-2</v>
      </c>
      <c r="Z133" s="19">
        <f ca="1">'Scenarios &amp; Pics'!$T$6</f>
        <v>0.1095890410958904</v>
      </c>
      <c r="AA133" s="6">
        <f>'Scenarios &amp; Pics'!$F$6*'Scenarios &amp; Pics'!$F$6/2</f>
        <v>3.125E-2</v>
      </c>
      <c r="AB133" s="22">
        <f ca="1">(Y133+Z133*('Scenarios &amp; Pics'!$J$6+$AA133))/(H134*SQRT(Z133))</f>
        <v>1.1848042453087477</v>
      </c>
      <c r="AC133" s="22">
        <f t="shared" ca="1" si="34"/>
        <v>1.102043656448511</v>
      </c>
      <c r="AD133" s="6">
        <f t="shared" ca="1" si="63"/>
        <v>0.88195257315413456</v>
      </c>
      <c r="AE133" s="6">
        <f t="shared" ca="1" si="63"/>
        <v>0.86477865369883922</v>
      </c>
      <c r="AF133" s="6">
        <f t="shared" ca="1" si="40"/>
        <v>0.19773666997919781</v>
      </c>
      <c r="AG133" s="6">
        <f ca="1">G134*AD133-'Scenarios &amp; Pics'!$H$6*EXP(-'Scenarios &amp; Pics'!$J$6*'Scenarios &amp; Pics'!Z133)*'Scenarios &amp; Pics'!AE133</f>
        <v>9.8236521727921655</v>
      </c>
      <c r="AH133" s="9">
        <f ca="1">(AG133+'Scenarios &amp; Pics'!$H$5*EXP(-'Scenarios &amp; Pics'!$J$5*'Scenarios &amp; Pics'!$T$5)-G133)*$E$6</f>
        <v>21990.849793671401</v>
      </c>
      <c r="AJ133" s="9">
        <f t="shared" si="35"/>
        <v>98.5</v>
      </c>
      <c r="AK133">
        <f t="shared" ca="1" si="36"/>
        <v>4570.3075618943813</v>
      </c>
      <c r="AL133" s="9">
        <f t="shared" ca="1" si="37"/>
        <v>21990.849793671401</v>
      </c>
      <c r="AM133" s="9">
        <f t="shared" ca="1" si="41"/>
        <v>26561.157355565781</v>
      </c>
      <c r="AN133" s="9">
        <f t="shared" si="42"/>
        <v>98.5</v>
      </c>
      <c r="AO133" s="9">
        <f t="shared" ca="1" si="43"/>
        <v>223.44353820280608</v>
      </c>
      <c r="AP133" s="9">
        <f t="shared" ca="1" si="44"/>
        <v>112.0796948392029</v>
      </c>
      <c r="AR133">
        <f t="shared" si="60"/>
        <v>0.32328767123287599</v>
      </c>
      <c r="AS133">
        <f t="shared" si="45"/>
        <v>101.30154803616267</v>
      </c>
      <c r="AT133">
        <f t="shared" si="46"/>
        <v>-1.293150684931511E-2</v>
      </c>
      <c r="AU133">
        <f t="shared" si="47"/>
        <v>0.32328767123287599</v>
      </c>
      <c r="AV133">
        <f t="shared" si="48"/>
        <v>3.125E-2</v>
      </c>
      <c r="AW133">
        <f t="shared" si="49"/>
        <v>3.5536494843377384E-2</v>
      </c>
      <c r="AX133">
        <f t="shared" si="50"/>
        <v>-0.10660948453013409</v>
      </c>
      <c r="AY133" s="17">
        <f t="shared" si="64"/>
        <v>0.51417402696699432</v>
      </c>
      <c r="AZ133" s="17">
        <f t="shared" si="64"/>
        <v>0.45754939695240826</v>
      </c>
      <c r="BA133" s="17">
        <f t="shared" si="51"/>
        <v>0.39869045928586122</v>
      </c>
      <c r="BB133">
        <f t="shared" si="52"/>
        <v>5.6624630014585975</v>
      </c>
      <c r="BC133">
        <f t="shared" si="53"/>
        <v>1028.3480539339887</v>
      </c>
      <c r="BD133">
        <f t="shared" si="61"/>
        <v>118</v>
      </c>
      <c r="BE133">
        <f t="shared" si="54"/>
        <v>14.023979469663288</v>
      </c>
      <c r="BF133">
        <f t="shared" si="55"/>
        <v>453.37796641651073</v>
      </c>
      <c r="BG133" s="9">
        <f t="shared" si="56"/>
        <v>98.5</v>
      </c>
      <c r="BH133" s="9">
        <f t="shared" ca="1" si="57"/>
        <v>160.5926141087287</v>
      </c>
    </row>
    <row r="134" spans="1:60" x14ac:dyDescent="0.3">
      <c r="A134" s="16"/>
      <c r="F134" s="5"/>
      <c r="G134" s="5">
        <f t="shared" si="58"/>
        <v>99</v>
      </c>
      <c r="H134" s="5">
        <f>'Scenarios &amp; Pics'!$F$5</f>
        <v>0.25</v>
      </c>
      <c r="I134" s="5">
        <f>'Scenarios &amp; Pics'!$F$6</f>
        <v>0.25</v>
      </c>
      <c r="K134" s="9">
        <f ca="1">'Scenarios &amp; Pics'!$E$4*'Scenarios &amp; Pics'!G134+'Scenarios &amp; Pics'!$E$5*W133+'Scenarios &amp; Pics'!$E$6*'Scenarios &amp; Pics'!AG133</f>
        <v>9160262.4281343464</v>
      </c>
      <c r="L134" s="9">
        <f t="shared" ca="1" si="59"/>
        <v>9132758.4851784594</v>
      </c>
      <c r="O134" s="17">
        <f>LN(G134/'Scenarios &amp; Pics'!$H$5)</f>
        <v>-1.0050335853501451E-2</v>
      </c>
      <c r="P134" s="18">
        <f ca="1">'Scenarios &amp; Pics'!$T$5</f>
        <v>8.2191780821917804E-2</v>
      </c>
      <c r="Q134" s="17">
        <f>'Scenarios &amp; Pics'!$F$5*'Scenarios &amp; Pics'!$F$5/2</f>
        <v>3.125E-2</v>
      </c>
      <c r="R134" s="21">
        <f ca="1">(O134+P134*('Scenarios &amp; Pics'!$J$5+$Q134))/(I135*SQRT(P134))</f>
        <v>-5.8518337303920129E-2</v>
      </c>
      <c r="S134" s="21">
        <f t="shared" ca="1" si="38"/>
        <v>-0.13019110968904463</v>
      </c>
      <c r="T134" s="17">
        <f t="shared" ca="1" si="62"/>
        <v>0.4766678782333032</v>
      </c>
      <c r="U134" s="17">
        <f t="shared" ca="1" si="62"/>
        <v>0.44820761407823995</v>
      </c>
      <c r="V134" s="17">
        <f t="shared" ca="1" si="39"/>
        <v>0.39825979670685197</v>
      </c>
      <c r="W134" s="17">
        <f ca="1">(G134*T134-'Scenarios &amp; Pics'!$H$5*EXP(-'Scenarios &amp; Pics'!$J$5*'Scenarios &amp; Pics'!P134)*'Scenarios &amp; Pics'!U134)*$E$5</f>
        <v>5032.9450030097432</v>
      </c>
      <c r="Y134" s="6">
        <f>LN(G134/'Scenarios &amp; Pics'!$H$6)</f>
        <v>9.5310179804324935E-2</v>
      </c>
      <c r="Z134" s="19">
        <f ca="1">'Scenarios &amp; Pics'!$T$6</f>
        <v>0.1095890410958904</v>
      </c>
      <c r="AA134" s="6">
        <f>'Scenarios &amp; Pics'!$F$6*'Scenarios &amp; Pics'!$F$6/2</f>
        <v>3.125E-2</v>
      </c>
      <c r="AB134" s="22">
        <f ca="1">(Y134+Z134*('Scenarios &amp; Pics'!$J$6+$AA134))/(H135*SQRT(Z134))</f>
        <v>1.2459843556278931</v>
      </c>
      <c r="AC134" s="22">
        <f t="shared" ca="1" si="34"/>
        <v>1.1632237667676564</v>
      </c>
      <c r="AD134" s="6">
        <f t="shared" ca="1" si="63"/>
        <v>0.8936149306501463</v>
      </c>
      <c r="AE134" s="6">
        <f t="shared" ca="1" si="63"/>
        <v>0.87763063694227605</v>
      </c>
      <c r="AF134" s="6">
        <f t="shared" ca="1" si="40"/>
        <v>0.18356672741667182</v>
      </c>
      <c r="AG134" s="6">
        <f ca="1">G135*AD134-'Scenarios &amp; Pics'!$H$6*EXP(-'Scenarios &amp; Pics'!$J$6*'Scenarios &amp; Pics'!Z134)*'Scenarios &amp; Pics'!AE134</f>
        <v>10.273413812862117</v>
      </c>
      <c r="AH134" s="9">
        <f ca="1">(AG134+'Scenarios &amp; Pics'!$H$5*EXP(-'Scenarios &amp; Pics'!$J$5*'Scenarios &amp; Pics'!$T$5)-G134)*$E$6</f>
        <v>21890.373073811304</v>
      </c>
      <c r="AJ134" s="9">
        <f t="shared" si="35"/>
        <v>99</v>
      </c>
      <c r="AK134">
        <f t="shared" ca="1" si="36"/>
        <v>5032.9450030097432</v>
      </c>
      <c r="AL134" s="9">
        <f t="shared" ca="1" si="37"/>
        <v>21890.373073811304</v>
      </c>
      <c r="AM134" s="9">
        <f t="shared" ca="1" si="41"/>
        <v>26923.318076821048</v>
      </c>
      <c r="AN134" s="9">
        <f t="shared" si="42"/>
        <v>99</v>
      </c>
      <c r="AO134" s="9">
        <f t="shared" ca="1" si="43"/>
        <v>226.0715193753679</v>
      </c>
      <c r="AP134" s="9">
        <f t="shared" ca="1" si="44"/>
        <v>112.25535431351805</v>
      </c>
      <c r="AR134">
        <f t="shared" si="60"/>
        <v>0.32602739726027324</v>
      </c>
      <c r="AS134">
        <f t="shared" si="45"/>
        <v>101.31265018399922</v>
      </c>
      <c r="AT134">
        <f t="shared" si="46"/>
        <v>-1.3041095890410819E-2</v>
      </c>
      <c r="AU134">
        <f t="shared" si="47"/>
        <v>0.32602739726027324</v>
      </c>
      <c r="AV134">
        <f t="shared" si="48"/>
        <v>3.125E-2</v>
      </c>
      <c r="AW134">
        <f t="shared" si="49"/>
        <v>3.5686755534063315E-2</v>
      </c>
      <c r="AX134">
        <f t="shared" si="50"/>
        <v>-0.10706026660218679</v>
      </c>
      <c r="AY134" s="17">
        <f t="shared" si="64"/>
        <v>0.51423393431060616</v>
      </c>
      <c r="AZ134" s="17">
        <f t="shared" si="64"/>
        <v>0.45737058429961497</v>
      </c>
      <c r="BA134" s="17">
        <f t="shared" si="51"/>
        <v>0.39868832588799846</v>
      </c>
      <c r="BB134">
        <f t="shared" si="52"/>
        <v>5.686335001099124</v>
      </c>
      <c r="BC134">
        <f t="shared" si="53"/>
        <v>1028.4678686212123</v>
      </c>
      <c r="BD134">
        <f t="shared" si="61"/>
        <v>119</v>
      </c>
      <c r="BE134">
        <f t="shared" si="54"/>
        <v>13.964856146261878</v>
      </c>
      <c r="BF134">
        <f t="shared" si="55"/>
        <v>455.29257024798892</v>
      </c>
      <c r="BG134" s="9">
        <f t="shared" si="56"/>
        <v>99</v>
      </c>
      <c r="BH134" s="9">
        <f t="shared" ca="1" si="57"/>
        <v>157.0643483862039</v>
      </c>
    </row>
    <row r="135" spans="1:60" x14ac:dyDescent="0.3">
      <c r="A135" s="16"/>
      <c r="F135" s="5"/>
      <c r="G135" s="5">
        <f t="shared" si="58"/>
        <v>99.5</v>
      </c>
      <c r="H135" s="5">
        <f>'Scenarios &amp; Pics'!$F$5</f>
        <v>0.25</v>
      </c>
      <c r="I135" s="5">
        <f>'Scenarios &amp; Pics'!$F$6</f>
        <v>0.25</v>
      </c>
      <c r="K135" s="9">
        <f ca="1">'Scenarios &amp; Pics'!$E$4*'Scenarios &amp; Pics'!G135+'Scenarios &amp; Pics'!$E$5*W134+'Scenarios &amp; Pics'!$E$6*'Scenarios &amp; Pics'!AG134</f>
        <v>10086436.83364521</v>
      </c>
      <c r="L135" s="9">
        <f t="shared" ca="1" si="59"/>
        <v>10058932.890689323</v>
      </c>
      <c r="O135" s="17">
        <f>LN(G135/'Scenarios &amp; Pics'!$H$5)</f>
        <v>-5.0125418235442863E-3</v>
      </c>
      <c r="P135" s="18">
        <f ca="1">'Scenarios &amp; Pics'!$T$5</f>
        <v>8.2191780821917804E-2</v>
      </c>
      <c r="Q135" s="17">
        <f>'Scenarios &amp; Pics'!$F$5*'Scenarios &amp; Pics'!$F$5/2</f>
        <v>3.125E-2</v>
      </c>
      <c r="R135" s="21">
        <f ca="1">(O135+P135*('Scenarios &amp; Pics'!$J$5+$Q135))/(I136*SQRT(P135))</f>
        <v>1.1770474783426257E-2</v>
      </c>
      <c r="S135" s="21">
        <f t="shared" ca="1" si="38"/>
        <v>-5.9902297601698226E-2</v>
      </c>
      <c r="T135" s="17">
        <f t="shared" ca="1" si="62"/>
        <v>0.50469563162593267</v>
      </c>
      <c r="U135" s="17">
        <f t="shared" ca="1" si="62"/>
        <v>0.47611672498084562</v>
      </c>
      <c r="V135" s="17">
        <f t="shared" ca="1" si="39"/>
        <v>0.39891464581366298</v>
      </c>
      <c r="W135" s="17">
        <f ca="1">(G135*T135-'Scenarios &amp; Pics'!$H$5*EXP(-'Scenarios &amp; Pics'!$J$5*'Scenarios &amp; Pics'!P135)*'Scenarios &amp; Pics'!U135)*$E$5</f>
        <v>5523.6346887470236</v>
      </c>
      <c r="Y135" s="6">
        <f>LN(G135/'Scenarios &amp; Pics'!$H$6)</f>
        <v>0.10034797383428208</v>
      </c>
      <c r="Z135" s="19">
        <f ca="1">'Scenarios &amp; Pics'!$T$6</f>
        <v>0.1095890410958904</v>
      </c>
      <c r="AA135" s="6">
        <f>'Scenarios &amp; Pics'!$F$6*'Scenarios &amp; Pics'!$F$6/2</f>
        <v>3.125E-2</v>
      </c>
      <c r="AB135" s="22">
        <f ca="1">(Y135+Z135*('Scenarios &amp; Pics'!$J$6+$AA135))/(H136*SQRT(Z135))</f>
        <v>1.3068562524973655</v>
      </c>
      <c r="AC135" s="22">
        <f t="shared" ca="1" si="34"/>
        <v>1.2240956636371287</v>
      </c>
      <c r="AD135" s="6">
        <f t="shared" ca="1" si="63"/>
        <v>0.9043692319063652</v>
      </c>
      <c r="AE135" s="6">
        <f t="shared" ca="1" si="63"/>
        <v>0.88954192915112995</v>
      </c>
      <c r="AF135" s="6">
        <f t="shared" ca="1" si="40"/>
        <v>0.16984395664496593</v>
      </c>
      <c r="AG135" s="6">
        <f ca="1">G136*AD135-'Scenarios &amp; Pics'!$H$6*EXP(-'Scenarios &amp; Pics'!$J$6*'Scenarios &amp; Pics'!Z135)*'Scenarios &amp; Pics'!AE135</f>
        <v>10.728324069849549</v>
      </c>
      <c r="AH135" s="9">
        <f ca="1">(AG135+'Scenarios &amp; Pics'!$H$5*EXP(-'Scenarios &amp; Pics'!$J$5*'Scenarios &amp; Pics'!$T$5)-G135)*$E$6</f>
        <v>21800.193587786169</v>
      </c>
      <c r="AJ135" s="9">
        <f t="shared" si="35"/>
        <v>99.5</v>
      </c>
      <c r="AK135">
        <f t="shared" ca="1" si="36"/>
        <v>5523.6346887470236</v>
      </c>
      <c r="AL135" s="9">
        <f t="shared" ca="1" si="37"/>
        <v>21800.193587786169</v>
      </c>
      <c r="AM135" s="9">
        <f t="shared" ca="1" si="41"/>
        <v>27323.828276533193</v>
      </c>
      <c r="AN135" s="9">
        <f t="shared" si="42"/>
        <v>99.5</v>
      </c>
      <c r="AO135" s="9">
        <f t="shared" ca="1" si="43"/>
        <v>227.58689613954195</v>
      </c>
      <c r="AP135" s="9">
        <f t="shared" ca="1" si="44"/>
        <v>111.87490833185399</v>
      </c>
      <c r="AR135">
        <f t="shared" si="60"/>
        <v>0.32876712328767049</v>
      </c>
      <c r="AS135">
        <f t="shared" si="45"/>
        <v>101.32375354857621</v>
      </c>
      <c r="AT135">
        <f t="shared" si="46"/>
        <v>-1.3150684931506791E-2</v>
      </c>
      <c r="AU135">
        <f t="shared" si="47"/>
        <v>0.32876712328767049</v>
      </c>
      <c r="AV135">
        <f t="shared" si="48"/>
        <v>3.125E-2</v>
      </c>
      <c r="AW135">
        <f t="shared" si="49"/>
        <v>3.5836386192562401E-2</v>
      </c>
      <c r="AX135">
        <f t="shared" si="50"/>
        <v>-0.10750915857768639</v>
      </c>
      <c r="AY135" s="17">
        <f t="shared" si="64"/>
        <v>0.51429359014784581</v>
      </c>
      <c r="AZ135" s="17">
        <f t="shared" si="64"/>
        <v>0.45719252997050752</v>
      </c>
      <c r="BA135" s="17">
        <f t="shared" si="51"/>
        <v>0.39868619250155163</v>
      </c>
      <c r="BB135">
        <f t="shared" si="52"/>
        <v>5.7101060177338283</v>
      </c>
      <c r="BC135">
        <f t="shared" si="53"/>
        <v>1028.5871802956917</v>
      </c>
      <c r="BD135">
        <f t="shared" si="61"/>
        <v>120</v>
      </c>
      <c r="BE135">
        <f t="shared" si="54"/>
        <v>13.906473101084424</v>
      </c>
      <c r="BF135">
        <f t="shared" si="55"/>
        <v>457.19911565208963</v>
      </c>
      <c r="BG135" s="9">
        <f t="shared" si="56"/>
        <v>99.5</v>
      </c>
      <c r="BH135" s="9">
        <f t="shared" ca="1" si="57"/>
        <v>153.12580956759925</v>
      </c>
    </row>
    <row r="136" spans="1:60" x14ac:dyDescent="0.3">
      <c r="A136" s="16"/>
      <c r="F136" s="5"/>
      <c r="G136" s="5">
        <f t="shared" si="58"/>
        <v>100</v>
      </c>
      <c r="H136" s="5">
        <f>'Scenarios &amp; Pics'!$F$5</f>
        <v>0.25</v>
      </c>
      <c r="I136" s="5">
        <f>'Scenarios &amp; Pics'!$F$6</f>
        <v>0.25</v>
      </c>
      <c r="K136" s="9">
        <f ca="1">'Scenarios &amp; Pics'!$E$4*'Scenarios &amp; Pics'!G136+'Scenarios &amp; Pics'!$E$5*W135+'Scenarios &amp; Pics'!$E$6*'Scenarios &amp; Pics'!AG135</f>
        <v>11068726.025633745</v>
      </c>
      <c r="L136" s="9">
        <f t="shared" ca="1" si="59"/>
        <v>11041222.082677858</v>
      </c>
      <c r="O136" s="17">
        <f>LN(G136/'Scenarios &amp; Pics'!$H$5)</f>
        <v>0</v>
      </c>
      <c r="P136" s="18">
        <f ca="1">'Scenarios &amp; Pics'!$T$5</f>
        <v>8.2191780821917804E-2</v>
      </c>
      <c r="Q136" s="17">
        <f>'Scenarios &amp; Pics'!$F$5*'Scenarios &amp; Pics'!$F$5/2</f>
        <v>3.125E-2</v>
      </c>
      <c r="R136" s="21">
        <f ca="1">(O136+P136*('Scenarios &amp; Pics'!$J$5+$Q136))/(I137*SQRT(P136))</f>
        <v>8.1706960519041916E-2</v>
      </c>
      <c r="S136" s="21">
        <f t="shared" ca="1" si="38"/>
        <v>1.0034188133917432E-2</v>
      </c>
      <c r="T136" s="17">
        <f t="shared" ca="1" si="62"/>
        <v>0.53256012841189571</v>
      </c>
      <c r="U136" s="17">
        <f t="shared" ca="1" si="62"/>
        <v>0.50400299472246779</v>
      </c>
      <c r="V136" s="17">
        <f t="shared" ca="1" si="39"/>
        <v>0.3976128257079149</v>
      </c>
      <c r="W136" s="17">
        <f ca="1">(G136*T136-'Scenarios &amp; Pics'!$H$5*EXP(-'Scenarios &amp; Pics'!$J$5*'Scenarios &amp; Pics'!P136)*'Scenarios &amp; Pics'!U136)*$E$5</f>
        <v>6042.2817979489027</v>
      </c>
      <c r="Y136" s="6">
        <f>LN(G136/'Scenarios &amp; Pics'!$H$6)</f>
        <v>0.10536051565782635</v>
      </c>
      <c r="Z136" s="19">
        <f ca="1">'Scenarios &amp; Pics'!$T$6</f>
        <v>0.1095890410958904</v>
      </c>
      <c r="AA136" s="6">
        <f>'Scenarios &amp; Pics'!$F$6*'Scenarios &amp; Pics'!$F$6/2</f>
        <v>3.125E-2</v>
      </c>
      <c r="AB136" s="22">
        <f ca="1">(Y136+Z136*('Scenarios &amp; Pics'!$J$6+$AA136))/(H137*SQRT(Z136))</f>
        <v>1.3674230257958164</v>
      </c>
      <c r="AC136" s="22">
        <f t="shared" ca="1" si="34"/>
        <v>1.2846624369355797</v>
      </c>
      <c r="AD136" s="6">
        <f t="shared" ca="1" si="63"/>
        <v>0.91425362544085331</v>
      </c>
      <c r="AE136" s="6">
        <f t="shared" ca="1" si="63"/>
        <v>0.90054486502043707</v>
      </c>
      <c r="AF136" s="6">
        <f t="shared" ca="1" si="40"/>
        <v>0.15663118161312634</v>
      </c>
      <c r="AG136" s="6">
        <f ca="1">G137*AD136-'Scenarios &amp; Pics'!$H$6*EXP(-'Scenarios &amp; Pics'!$J$6*'Scenarios &amp; Pics'!Z136)*'Scenarios &amp; Pics'!AE136</f>
        <v>11.187957391689295</v>
      </c>
      <c r="AH136" s="9">
        <f ca="1">(AG136+'Scenarios &amp; Pics'!$H$5*EXP(-'Scenarios &amp; Pics'!$J$5*'Scenarios &amp; Pics'!$T$5)-G136)*$E$6</f>
        <v>21719.460231465662</v>
      </c>
      <c r="AJ136" s="9">
        <f t="shared" si="35"/>
        <v>100</v>
      </c>
      <c r="AK136">
        <f t="shared" ca="1" si="36"/>
        <v>6042.2817979489027</v>
      </c>
      <c r="AL136" s="9">
        <f t="shared" ca="1" si="37"/>
        <v>21719.460231465662</v>
      </c>
      <c r="AM136" s="9">
        <f t="shared" ca="1" si="41"/>
        <v>27761.742029414563</v>
      </c>
      <c r="AN136" s="9">
        <f t="shared" si="42"/>
        <v>100</v>
      </c>
      <c r="AO136" s="9">
        <f t="shared" ca="1" si="43"/>
        <v>227.98410843495648</v>
      </c>
      <c r="AP136" s="9">
        <f t="shared" ca="1" si="44"/>
        <v>110.95226610501216</v>
      </c>
      <c r="AR136">
        <f t="shared" si="60"/>
        <v>0.33150684931506774</v>
      </c>
      <c r="AS136">
        <f t="shared" si="45"/>
        <v>101.33485813002694</v>
      </c>
      <c r="AT136">
        <f t="shared" si="46"/>
        <v>-1.3260273972602857E-2</v>
      </c>
      <c r="AU136">
        <f t="shared" si="47"/>
        <v>0.33150684931506774</v>
      </c>
      <c r="AV136">
        <f t="shared" si="48"/>
        <v>3.125E-2</v>
      </c>
      <c r="AW136">
        <f t="shared" si="49"/>
        <v>3.598539467807612E-2</v>
      </c>
      <c r="AX136">
        <f t="shared" si="50"/>
        <v>-0.10795618403423249</v>
      </c>
      <c r="AY136" s="17">
        <f t="shared" si="64"/>
        <v>0.51435299761474995</v>
      </c>
      <c r="AZ136" s="17">
        <f t="shared" si="64"/>
        <v>0.45701522454078713</v>
      </c>
      <c r="BA136" s="17">
        <f t="shared" si="51"/>
        <v>0.3986840591265205</v>
      </c>
      <c r="BB136">
        <f t="shared" si="52"/>
        <v>5.7337773073962737</v>
      </c>
      <c r="BC136">
        <f t="shared" si="53"/>
        <v>1028.7059952294999</v>
      </c>
      <c r="BD136">
        <f t="shared" si="61"/>
        <v>121</v>
      </c>
      <c r="BE136">
        <f t="shared" si="54"/>
        <v>13.848815008600031</v>
      </c>
      <c r="BF136">
        <f t="shared" si="55"/>
        <v>459.09770302482207</v>
      </c>
      <c r="BG136" s="9">
        <f t="shared" si="56"/>
        <v>100</v>
      </c>
      <c r="BH136" s="9">
        <f t="shared" ca="1" si="57"/>
        <v>148.80390147160909</v>
      </c>
    </row>
    <row r="137" spans="1:60" x14ac:dyDescent="0.3">
      <c r="A137" s="16"/>
      <c r="F137" s="5"/>
      <c r="G137" s="5">
        <f t="shared" si="58"/>
        <v>100.5</v>
      </c>
      <c r="H137" s="5">
        <f>'Scenarios &amp; Pics'!$F$5</f>
        <v>0.25</v>
      </c>
      <c r="I137" s="5">
        <f>'Scenarios &amp; Pics'!$F$6</f>
        <v>0.25</v>
      </c>
      <c r="K137" s="9">
        <f ca="1">'Scenarios &amp; Pics'!$E$4*'Scenarios &amp; Pics'!G137+'Scenarios &amp; Pics'!$E$5*W136+'Scenarios &amp; Pics'!$E$6*'Scenarios &amp; Pics'!AG136</f>
        <v>12106939.510681184</v>
      </c>
      <c r="L137" s="9">
        <f t="shared" ca="1" si="59"/>
        <v>12079435.567725297</v>
      </c>
      <c r="O137" s="17">
        <f>LN(G137/'Scenarios &amp; Pics'!$H$5)</f>
        <v>4.9875415110389679E-3</v>
      </c>
      <c r="P137" s="18">
        <f ca="1">'Scenarios &amp; Pics'!$T$5</f>
        <v>8.2191780821917804E-2</v>
      </c>
      <c r="Q137" s="17">
        <f>'Scenarios &amp; Pics'!$F$5*'Scenarios &amp; Pics'!$F$5/2</f>
        <v>3.125E-2</v>
      </c>
      <c r="R137" s="21">
        <f ca="1">(O137+P137*('Scenarios &amp; Pics'!$J$5+$Q137))/(I138*SQRT(P137))</f>
        <v>0.15129463440221544</v>
      </c>
      <c r="S137" s="21">
        <f t="shared" ca="1" si="38"/>
        <v>7.9621862017090955E-2</v>
      </c>
      <c r="T137" s="17">
        <f t="shared" ca="1" si="62"/>
        <v>0.56012834915519882</v>
      </c>
      <c r="U137" s="17">
        <f t="shared" ca="1" si="62"/>
        <v>0.5317309964790442</v>
      </c>
      <c r="V137" s="17">
        <f t="shared" ca="1" si="39"/>
        <v>0.39440240184396963</v>
      </c>
      <c r="W137" s="17">
        <f ca="1">(G137*T137-'Scenarios &amp; Pics'!$H$5*EXP(-'Scenarios &amp; Pics'!$J$5*'Scenarios &amp; Pics'!P137)*'Scenarios &amp; Pics'!U137)*$E$5</f>
        <v>6588.6561174179969</v>
      </c>
      <c r="Y137" s="6">
        <f>LN(G137/'Scenarios &amp; Pics'!$H$6)</f>
        <v>0.11034805716886541</v>
      </c>
      <c r="Z137" s="19">
        <f ca="1">'Scenarios &amp; Pics'!$T$6</f>
        <v>0.1095890410958904</v>
      </c>
      <c r="AA137" s="6">
        <f>'Scenarios &amp; Pics'!$F$6*'Scenarios &amp; Pics'!$F$6/2</f>
        <v>3.125E-2</v>
      </c>
      <c r="AB137" s="22">
        <f ca="1">(Y137+Z137*('Scenarios &amp; Pics'!$J$6+$AA137))/(H138*SQRT(Z137))</f>
        <v>1.4276877191689128</v>
      </c>
      <c r="AC137" s="22">
        <f t="shared" ca="1" si="34"/>
        <v>1.3449271303086761</v>
      </c>
      <c r="AD137" s="6">
        <f t="shared" ca="1" si="63"/>
        <v>0.9233091187368434</v>
      </c>
      <c r="AE137" s="6">
        <f t="shared" ca="1" si="63"/>
        <v>0.91067561604791847</v>
      </c>
      <c r="AF137" s="6">
        <f t="shared" ca="1" si="40"/>
        <v>0.14397945762885705</v>
      </c>
      <c r="AG137" s="6">
        <f ca="1">G138*AD137-'Scenarios &amp; Pics'!$H$6*EXP(-'Scenarios &amp; Pics'!$J$6*'Scenarios &amp; Pics'!Z137)*'Scenarios &amp; Pics'!AE137</f>
        <v>11.651909476977494</v>
      </c>
      <c r="AH137" s="9">
        <f ca="1">(AG137+'Scenarios &amp; Pics'!$H$5*EXP(-'Scenarios &amp; Pics'!$J$5*'Scenarios &amp; Pics'!$T$5)-G137)*$E$6</f>
        <v>21647.364402042058</v>
      </c>
      <c r="AJ137" s="9">
        <f t="shared" si="35"/>
        <v>100.5</v>
      </c>
      <c r="AK137">
        <f t="shared" ca="1" si="36"/>
        <v>6588.6561174179969</v>
      </c>
      <c r="AL137" s="9">
        <f t="shared" ca="1" si="37"/>
        <v>21647.364402042058</v>
      </c>
      <c r="AM137" s="9">
        <f t="shared" ca="1" si="41"/>
        <v>28236.020519460057</v>
      </c>
      <c r="AN137" s="9">
        <f t="shared" si="42"/>
        <v>100.5</v>
      </c>
      <c r="AO137" s="9">
        <f t="shared" ca="1" si="43"/>
        <v>227.27402514709425</v>
      </c>
      <c r="AP137" s="9">
        <f t="shared" ca="1" si="44"/>
        <v>109.50886585802584</v>
      </c>
      <c r="AR137">
        <f t="shared" si="60"/>
        <v>0.33424657534246499</v>
      </c>
      <c r="AS137">
        <f t="shared" si="45"/>
        <v>101.34596392848478</v>
      </c>
      <c r="AT137">
        <f t="shared" si="46"/>
        <v>-1.3369863013698659E-2</v>
      </c>
      <c r="AU137">
        <f t="shared" si="47"/>
        <v>0.33424657534246499</v>
      </c>
      <c r="AV137">
        <f t="shared" si="48"/>
        <v>3.125E-2</v>
      </c>
      <c r="AW137">
        <f t="shared" si="49"/>
        <v>3.6133788687756983E-2</v>
      </c>
      <c r="AX137">
        <f t="shared" si="50"/>
        <v>-0.10840136606327258</v>
      </c>
      <c r="AY137" s="17">
        <f t="shared" si="64"/>
        <v>0.51441215978269872</v>
      </c>
      <c r="AZ137" s="17">
        <f t="shared" si="64"/>
        <v>0.4568386587803262</v>
      </c>
      <c r="BA137" s="17">
        <f t="shared" si="51"/>
        <v>0.39868192576290512</v>
      </c>
      <c r="BB137">
        <f t="shared" si="52"/>
        <v>5.7573501002372538</v>
      </c>
      <c r="BC137">
        <f t="shared" si="53"/>
        <v>1028.8243195653974</v>
      </c>
      <c r="BD137">
        <f t="shared" si="61"/>
        <v>122</v>
      </c>
      <c r="BE137">
        <f t="shared" si="54"/>
        <v>13.791866983837203</v>
      </c>
      <c r="BF137">
        <f t="shared" si="55"/>
        <v>460.98843069263984</v>
      </c>
      <c r="BG137" s="9">
        <f t="shared" si="56"/>
        <v>100.5</v>
      </c>
      <c r="BH137" s="9">
        <f t="shared" ca="1" si="57"/>
        <v>144.12996846066648</v>
      </c>
    </row>
    <row r="138" spans="1:60" x14ac:dyDescent="0.3">
      <c r="A138" s="16"/>
      <c r="F138" s="5"/>
      <c r="G138" s="5">
        <f t="shared" si="58"/>
        <v>101</v>
      </c>
      <c r="H138" s="5">
        <f>'Scenarios &amp; Pics'!$F$5</f>
        <v>0.25</v>
      </c>
      <c r="I138" s="5">
        <f>'Scenarios &amp; Pics'!$F$6</f>
        <v>0.25</v>
      </c>
      <c r="K138" s="9">
        <f ca="1">'Scenarios &amp; Pics'!$E$4*'Scenarios &amp; Pics'!G138+'Scenarios &amp; Pics'!$E$5*W137+'Scenarios &amp; Pics'!$E$6*'Scenarios &amp; Pics'!AG137</f>
        <v>13200616.053789949</v>
      </c>
      <c r="L138" s="9">
        <f t="shared" ca="1" si="59"/>
        <v>13173112.110834062</v>
      </c>
      <c r="O138" s="17">
        <f>LN(G138/'Scenarios &amp; Pics'!$H$5)</f>
        <v>9.950330853168092E-3</v>
      </c>
      <c r="P138" s="18">
        <f ca="1">'Scenarios &amp; Pics'!$T$5</f>
        <v>8.2191780821917804E-2</v>
      </c>
      <c r="Q138" s="17">
        <f>'Scenarios &amp; Pics'!$F$5*'Scenarios &amp; Pics'!$F$5/2</f>
        <v>3.125E-2</v>
      </c>
      <c r="R138" s="21">
        <f ca="1">(O138+P138*('Scenarios &amp; Pics'!$J$5+$Q138))/(I139*SQRT(P138))</f>
        <v>0.22053695860675732</v>
      </c>
      <c r="S138" s="21">
        <f t="shared" ca="1" si="38"/>
        <v>0.14886418622163283</v>
      </c>
      <c r="T138" s="17">
        <f t="shared" ca="1" si="62"/>
        <v>0.58727350398825062</v>
      </c>
      <c r="U138" s="17">
        <f t="shared" ca="1" si="62"/>
        <v>0.55916959923706488</v>
      </c>
      <c r="V138" s="17">
        <f t="shared" ca="1" si="39"/>
        <v>0.38935770480607651</v>
      </c>
      <c r="W138" s="17">
        <f ca="1">(G138*T138-'Scenarios &amp; Pics'!$H$5*EXP(-'Scenarios &amp; Pics'!$J$5*'Scenarios &amp; Pics'!P138)*'Scenarios &amp; Pics'!U138)*$E$5</f>
        <v>7162.3973869241408</v>
      </c>
      <c r="Y138" s="6">
        <f>LN(G138/'Scenarios &amp; Pics'!$H$6)</f>
        <v>0.11531084651099439</v>
      </c>
      <c r="Z138" s="19">
        <f ca="1">'Scenarios &amp; Pics'!$T$6</f>
        <v>0.1095890410958904</v>
      </c>
      <c r="AA138" s="6">
        <f>'Scenarios &amp; Pics'!$F$6*'Scenarios &amp; Pics'!$F$6/2</f>
        <v>3.125E-2</v>
      </c>
      <c r="AB138" s="22">
        <f ca="1">(Y138+Z138*('Scenarios &amp; Pics'!$J$6+$AA138))/(H139*SQRT(Z138))</f>
        <v>1.4876533309471225</v>
      </c>
      <c r="AC138" s="22">
        <f t="shared" ca="1" si="34"/>
        <v>1.4048927420868857</v>
      </c>
      <c r="AD138" s="6">
        <f t="shared" ca="1" si="63"/>
        <v>0.93157882942881742</v>
      </c>
      <c r="AE138" s="6">
        <f t="shared" ca="1" si="63"/>
        <v>0.91997341242982356</v>
      </c>
      <c r="AF138" s="6">
        <f t="shared" ca="1" si="40"/>
        <v>0.13192855541962714</v>
      </c>
      <c r="AG138" s="6">
        <f ca="1">G139*AD138-'Scenarios &amp; Pics'!$H$6*EXP(-'Scenarios &amp; Pics'!$J$6*'Scenarios &amp; Pics'!Z138)*'Scenarios &amp; Pics'!AE138</f>
        <v>12.119798140839492</v>
      </c>
      <c r="AH138" s="9">
        <f ca="1">(AG138+'Scenarios &amp; Pics'!$H$5*EXP(-'Scenarios &amp; Pics'!$J$5*'Scenarios &amp; Pics'!$T$5)-G138)*$E$6</f>
        <v>21583.141729766056</v>
      </c>
      <c r="AJ138" s="9">
        <f t="shared" si="35"/>
        <v>101</v>
      </c>
      <c r="AK138">
        <f t="shared" ca="1" si="36"/>
        <v>7162.3973869241408</v>
      </c>
      <c r="AL138" s="9">
        <f t="shared" ca="1" si="37"/>
        <v>21583.141729766056</v>
      </c>
      <c r="AM138" s="9">
        <f t="shared" ca="1" si="41"/>
        <v>28745.539116690197</v>
      </c>
      <c r="AN138" s="9">
        <f t="shared" si="42"/>
        <v>101</v>
      </c>
      <c r="AO138" s="9">
        <f t="shared" ca="1" si="43"/>
        <v>225.4832769159201</v>
      </c>
      <c r="AP138" s="9">
        <f t="shared" ca="1" si="44"/>
        <v>107.5729779097616</v>
      </c>
      <c r="AR138">
        <f t="shared" si="60"/>
        <v>0.33698630136986224</v>
      </c>
      <c r="AS138">
        <f t="shared" si="45"/>
        <v>101.35707094408313</v>
      </c>
      <c r="AT138">
        <f t="shared" si="46"/>
        <v>-1.3479452054794658E-2</v>
      </c>
      <c r="AU138">
        <f t="shared" si="47"/>
        <v>0.33698630136986224</v>
      </c>
      <c r="AV138">
        <f t="shared" si="48"/>
        <v>3.125E-2</v>
      </c>
      <c r="AW138">
        <f t="shared" si="49"/>
        <v>3.6281575761341188E-2</v>
      </c>
      <c r="AX138">
        <f t="shared" si="50"/>
        <v>-0.10884472728402819</v>
      </c>
      <c r="AY138" s="17">
        <f t="shared" si="64"/>
        <v>0.5144710796602644</v>
      </c>
      <c r="AZ138" s="17">
        <f t="shared" si="64"/>
        <v>0.45666282364760824</v>
      </c>
      <c r="BA138" s="17">
        <f t="shared" si="51"/>
        <v>0.39867979241070539</v>
      </c>
      <c r="BB138">
        <f t="shared" si="52"/>
        <v>5.7808256012656045</v>
      </c>
      <c r="BC138">
        <f t="shared" si="53"/>
        <v>1028.9421593205288</v>
      </c>
      <c r="BD138">
        <f t="shared" si="61"/>
        <v>123</v>
      </c>
      <c r="BE138">
        <f t="shared" si="54"/>
        <v>13.735614566233044</v>
      </c>
      <c r="BF138">
        <f t="shared" si="55"/>
        <v>462.87139497168789</v>
      </c>
      <c r="BG138" s="9">
        <f t="shared" si="56"/>
        <v>101</v>
      </c>
      <c r="BH138" s="9">
        <f t="shared" ca="1" si="57"/>
        <v>139.1392907882819</v>
      </c>
    </row>
    <row r="139" spans="1:60" x14ac:dyDescent="0.3">
      <c r="A139" s="16"/>
      <c r="F139" s="5"/>
      <c r="G139" s="5">
        <f t="shared" si="58"/>
        <v>101.5</v>
      </c>
      <c r="H139" s="5">
        <f>'Scenarios &amp; Pics'!$F$5</f>
        <v>0.25</v>
      </c>
      <c r="I139" s="5">
        <f>'Scenarios &amp; Pics'!$F$6</f>
        <v>0.25</v>
      </c>
      <c r="K139" s="9">
        <f ca="1">'Scenarios &amp; Pics'!$E$4*'Scenarios &amp; Pics'!G139+'Scenarios &amp; Pics'!$E$5*W138+'Scenarios &amp; Pics'!$E$6*'Scenarios &amp; Pics'!AG138</f>
        <v>14349034.370129962</v>
      </c>
      <c r="L139" s="9">
        <f t="shared" ca="1" si="59"/>
        <v>14321530.427174075</v>
      </c>
      <c r="O139" s="17">
        <f>LN(G139/'Scenarios &amp; Pics'!$H$5)</f>
        <v>1.4888612493750559E-2</v>
      </c>
      <c r="P139" s="18">
        <f ca="1">'Scenarios &amp; Pics'!$T$5</f>
        <v>8.2191780821917804E-2</v>
      </c>
      <c r="Q139" s="17">
        <f>'Scenarios &amp; Pics'!$F$5*'Scenarios &amp; Pics'!$F$5/2</f>
        <v>3.125E-2</v>
      </c>
      <c r="R139" s="21">
        <f ca="1">(O139+P139*('Scenarios &amp; Pics'!$J$5+$Q139))/(I140*SQRT(P139))</f>
        <v>0.28943734401458332</v>
      </c>
      <c r="S139" s="21">
        <f t="shared" ca="1" si="38"/>
        <v>0.21776457162945884</v>
      </c>
      <c r="T139" s="17">
        <f t="shared" ca="1" si="62"/>
        <v>0.61387663953750249</v>
      </c>
      <c r="U139" s="17">
        <f t="shared" ca="1" si="62"/>
        <v>0.58619372507872303</v>
      </c>
      <c r="V139" s="17">
        <f t="shared" ca="1" si="39"/>
        <v>0.38257693018957306</v>
      </c>
      <c r="W139" s="17">
        <f ca="1">(G139*T139-'Scenarios &amp; Pics'!$H$5*EXP(-'Scenarios &amp; Pics'!$J$5*'Scenarios &amp; Pics'!P139)*'Scenarios &amp; Pics'!U139)*$E$5</f>
        <v>7763.0223494991242</v>
      </c>
      <c r="Y139" s="6">
        <f>LN(G139/'Scenarios &amp; Pics'!$H$6)</f>
        <v>0.12024912815157694</v>
      </c>
      <c r="Z139" s="19">
        <f ca="1">'Scenarios &amp; Pics'!$T$6</f>
        <v>0.1095890410958904</v>
      </c>
      <c r="AA139" s="6">
        <f>'Scenarios &amp; Pics'!$F$6*'Scenarios &amp; Pics'!$F$6/2</f>
        <v>3.125E-2</v>
      </c>
      <c r="AB139" s="22">
        <f ca="1">(Y139+Z139*('Scenarios &amp; Pics'!$J$6+$AA139))/(H140*SQRT(Z139))</f>
        <v>1.5473228150408393</v>
      </c>
      <c r="AC139" s="22">
        <f t="shared" ca="1" si="34"/>
        <v>1.4645622261806026</v>
      </c>
      <c r="AD139" s="6">
        <f t="shared" ca="1" si="63"/>
        <v>0.93910728855758796</v>
      </c>
      <c r="AE139" s="6">
        <f t="shared" ca="1" si="63"/>
        <v>0.92847980290352516</v>
      </c>
      <c r="AF139" s="6">
        <f t="shared" ca="1" si="40"/>
        <v>0.12050759726727867</v>
      </c>
      <c r="AG139" s="6">
        <f ca="1">G140*AD139-'Scenarios &amp; Pics'!$H$6*EXP(-'Scenarios &amp; Pics'!$J$6*'Scenarios &amp; Pics'!Z139)*'Scenarios &amp; Pics'!AE139</f>
        <v>12.591263845124359</v>
      </c>
      <c r="AH139" s="9">
        <f ca="1">(AG139+'Scenarios &amp; Pics'!$H$5*EXP(-'Scenarios &amp; Pics'!$J$5*'Scenarios &amp; Pics'!$T$5)-G139)*$E$6</f>
        <v>21526.073138335789</v>
      </c>
      <c r="AJ139" s="9">
        <f t="shared" si="35"/>
        <v>101.5</v>
      </c>
      <c r="AK139">
        <f t="shared" ca="1" si="36"/>
        <v>7763.0223494991242</v>
      </c>
      <c r="AL139" s="9">
        <f t="shared" ca="1" si="37"/>
        <v>21526.073138335789</v>
      </c>
      <c r="AM139" s="9">
        <f t="shared" ca="1" si="41"/>
        <v>29289.095487834915</v>
      </c>
      <c r="AN139" s="9">
        <f t="shared" si="42"/>
        <v>101.5</v>
      </c>
      <c r="AO139" s="9">
        <f t="shared" ca="1" si="43"/>
        <v>222.65323580668866</v>
      </c>
      <c r="AP139" s="9">
        <f t="shared" ca="1" si="44"/>
        <v>105.17887654889805</v>
      </c>
      <c r="AR139">
        <f t="shared" si="60"/>
        <v>0.33972602739725949</v>
      </c>
      <c r="AS139">
        <f t="shared" si="45"/>
        <v>101.36817917695535</v>
      </c>
      <c r="AT139">
        <f t="shared" si="46"/>
        <v>-1.3589041095890441E-2</v>
      </c>
      <c r="AU139">
        <f t="shared" si="47"/>
        <v>0.33972602739725949</v>
      </c>
      <c r="AV139">
        <f t="shared" si="48"/>
        <v>3.125E-2</v>
      </c>
      <c r="AW139">
        <f t="shared" si="49"/>
        <v>3.6428763285630689E-2</v>
      </c>
      <c r="AX139">
        <f t="shared" si="50"/>
        <v>-0.10928628985689373</v>
      </c>
      <c r="AY139" s="17">
        <f t="shared" si="64"/>
        <v>0.51452976019499874</v>
      </c>
      <c r="AZ139" s="17">
        <f t="shared" si="64"/>
        <v>0.45648771028437818</v>
      </c>
      <c r="BA139" s="17">
        <f t="shared" si="51"/>
        <v>0.39867765906992125</v>
      </c>
      <c r="BB139">
        <f t="shared" si="52"/>
        <v>5.8042049910620506</v>
      </c>
      <c r="BC139">
        <f t="shared" si="53"/>
        <v>1029.0595203899975</v>
      </c>
      <c r="BD139">
        <f t="shared" si="61"/>
        <v>124</v>
      </c>
      <c r="BE139">
        <f t="shared" si="54"/>
        <v>13.680043704200322</v>
      </c>
      <c r="BF139">
        <f t="shared" si="55"/>
        <v>464.74669022488649</v>
      </c>
      <c r="BG139" s="9">
        <f t="shared" si="56"/>
        <v>101.5</v>
      </c>
      <c r="BH139" s="9">
        <f t="shared" ca="1" si="57"/>
        <v>133.87047926708419</v>
      </c>
    </row>
    <row r="140" spans="1:60" x14ac:dyDescent="0.3">
      <c r="A140" s="16"/>
      <c r="F140" s="5"/>
      <c r="G140" s="5">
        <f t="shared" si="58"/>
        <v>102</v>
      </c>
      <c r="H140" s="5">
        <f>'Scenarios &amp; Pics'!$F$5</f>
        <v>0.25</v>
      </c>
      <c r="I140" s="5">
        <f>'Scenarios &amp; Pics'!$F$6</f>
        <v>0.25</v>
      </c>
      <c r="K140" s="9">
        <f ca="1">'Scenarios &amp; Pics'!$E$4*'Scenarios &amp; Pics'!G140+'Scenarios &amp; Pics'!$E$5*W139+'Scenarios &amp; Pics'!$E$6*'Scenarios &amp; Pics'!AG139</f>
        <v>15551227.226688497</v>
      </c>
      <c r="L140" s="9">
        <f t="shared" ca="1" si="59"/>
        <v>15523723.28373261</v>
      </c>
      <c r="O140" s="17">
        <f>LN(G140/'Scenarios &amp; Pics'!$H$5)</f>
        <v>1.980262729617973E-2</v>
      </c>
      <c r="P140" s="18">
        <f ca="1">'Scenarios &amp; Pics'!$T$5</f>
        <v>8.2191780821917804E-2</v>
      </c>
      <c r="Q140" s="17">
        <f>'Scenarios &amp; Pics'!$F$5*'Scenarios &amp; Pics'!$F$5/2</f>
        <v>3.125E-2</v>
      </c>
      <c r="R140" s="21">
        <f ca="1">(O140+P140*('Scenarios &amp; Pics'!$J$5+$Q140))/(I141*SQRT(P140))</f>
        <v>0.35799915122394227</v>
      </c>
      <c r="S140" s="21">
        <f t="shared" ca="1" si="38"/>
        <v>0.28632637883881779</v>
      </c>
      <c r="T140" s="17">
        <f t="shared" ca="1" si="62"/>
        <v>0.63982802563143348</v>
      </c>
      <c r="U140" s="17">
        <f t="shared" ca="1" si="62"/>
        <v>0.61268592195267924</v>
      </c>
      <c r="V140" s="17">
        <f t="shared" ca="1" si="39"/>
        <v>0.37417928328945205</v>
      </c>
      <c r="W140" s="17">
        <f ca="1">(G140*T140-'Scenarios &amp; Pics'!$H$5*EXP(-'Scenarios &amp; Pics'!$J$5*'Scenarios &amp; Pics'!P140)*'Scenarios &amp; Pics'!U140)*$E$5</f>
        <v>8389.9333006353918</v>
      </c>
      <c r="Y140" s="6">
        <f>LN(G140/'Scenarios &amp; Pics'!$H$6)</f>
        <v>0.12516314295400599</v>
      </c>
      <c r="Z140" s="19">
        <f ca="1">'Scenarios &amp; Pics'!$T$6</f>
        <v>0.1095890410958904</v>
      </c>
      <c r="AA140" s="6">
        <f>'Scenarios &amp; Pics'!$F$6*'Scenarios &amp; Pics'!$F$6/2</f>
        <v>3.125E-2</v>
      </c>
      <c r="AB140" s="22">
        <f ca="1">(Y140+Z140*('Scenarios &amp; Pics'!$J$6+$AA140))/(H141*SQRT(Z140))</f>
        <v>1.6066990818135138</v>
      </c>
      <c r="AC140" s="22">
        <f t="shared" ca="1" si="34"/>
        <v>1.5239384929532771</v>
      </c>
      <c r="AD140" s="6">
        <f t="shared" ca="1" si="63"/>
        <v>0.94593980242622699</v>
      </c>
      <c r="AE140" s="6">
        <f t="shared" ca="1" si="63"/>
        <v>0.93623796169616602</v>
      </c>
      <c r="AF140" s="6">
        <f t="shared" ca="1" si="40"/>
        <v>0.1097358128839469</v>
      </c>
      <c r="AG140" s="6">
        <f ca="1">G141*AD140-'Scenarios &amp; Pics'!$H$6*EXP(-'Scenarios &amp; Pics'!$J$6*'Scenarios &amp; Pics'!Z140)*'Scenarios &amp; Pics'!AE140</f>
        <v>13.065969923950689</v>
      </c>
      <c r="AH140" s="9">
        <f ca="1">(AG140+'Scenarios &amp; Pics'!$H$5*EXP(-'Scenarios &amp; Pics'!$J$5*'Scenarios &amp; Pics'!$T$5)-G140)*$E$6</f>
        <v>21475.485295988448</v>
      </c>
      <c r="AJ140" s="9">
        <f t="shared" si="35"/>
        <v>102</v>
      </c>
      <c r="AK140">
        <f t="shared" ca="1" si="36"/>
        <v>8389.9333006353918</v>
      </c>
      <c r="AL140" s="9">
        <f t="shared" ca="1" si="37"/>
        <v>21475.485295988448</v>
      </c>
      <c r="AM140" s="9">
        <f t="shared" ca="1" si="41"/>
        <v>29865.41859662384</v>
      </c>
      <c r="AN140" s="9">
        <f t="shared" si="42"/>
        <v>102</v>
      </c>
      <c r="AO140" s="9">
        <f t="shared" ca="1" si="43"/>
        <v>218.8386874758607</v>
      </c>
      <c r="AP140" s="9">
        <f t="shared" ca="1" si="44"/>
        <v>102.3659117373948</v>
      </c>
      <c r="AR140">
        <f t="shared" si="60"/>
        <v>0.34246575342465674</v>
      </c>
      <c r="AS140">
        <f t="shared" si="45"/>
        <v>101.37928862723487</v>
      </c>
      <c r="AT140">
        <f t="shared" si="46"/>
        <v>-1.3698630136986311E-2</v>
      </c>
      <c r="AU140">
        <f t="shared" si="47"/>
        <v>0.34246575342465674</v>
      </c>
      <c r="AV140">
        <f t="shared" si="48"/>
        <v>3.125E-2</v>
      </c>
      <c r="AW140">
        <f t="shared" si="49"/>
        <v>3.6575358498790463E-2</v>
      </c>
      <c r="AX140">
        <f t="shared" si="50"/>
        <v>-0.10972607549637259</v>
      </c>
      <c r="AY140" s="17">
        <f t="shared" si="64"/>
        <v>0.51458820427514884</v>
      </c>
      <c r="AZ140" s="17">
        <f t="shared" si="64"/>
        <v>0.45631331001047692</v>
      </c>
      <c r="BA140" s="17">
        <f t="shared" si="51"/>
        <v>0.39867552574055265</v>
      </c>
      <c r="BB140">
        <f t="shared" si="52"/>
        <v>5.8274894264671957</v>
      </c>
      <c r="BC140">
        <f t="shared" si="53"/>
        <v>1029.1764085502978</v>
      </c>
      <c r="BD140">
        <f t="shared" si="61"/>
        <v>125</v>
      </c>
      <c r="BE140">
        <f t="shared" si="54"/>
        <v>13.625140740374885</v>
      </c>
      <c r="BF140">
        <f t="shared" si="55"/>
        <v>466.61440891694713</v>
      </c>
      <c r="BG140" s="9">
        <f t="shared" si="56"/>
        <v>102</v>
      </c>
      <c r="BH140" s="9">
        <f t="shared" ca="1" si="57"/>
        <v>128.36479158105169</v>
      </c>
    </row>
    <row r="141" spans="1:60" x14ac:dyDescent="0.3">
      <c r="A141" s="16"/>
      <c r="F141" s="5"/>
      <c r="G141" s="5">
        <f t="shared" si="58"/>
        <v>102.5</v>
      </c>
      <c r="H141" s="5">
        <f>'Scenarios &amp; Pics'!$F$5</f>
        <v>0.25</v>
      </c>
      <c r="I141" s="5">
        <f>'Scenarios &amp; Pics'!$F$6</f>
        <v>0.25</v>
      </c>
      <c r="K141" s="9">
        <f ca="1">'Scenarios &amp; Pics'!$E$4*'Scenarios &amp; Pics'!G141+'Scenarios &amp; Pics'!$E$5*W140+'Scenarios &amp; Pics'!$E$6*'Scenarios &amp; Pics'!AG140</f>
        <v>16805998.541118685</v>
      </c>
      <c r="L141" s="9">
        <f t="shared" ca="1" si="59"/>
        <v>16778494.5981628</v>
      </c>
      <c r="O141" s="17">
        <f>LN(G141/'Scenarios &amp; Pics'!$H$5)</f>
        <v>2.4692612590371414E-2</v>
      </c>
      <c r="P141" s="18">
        <f ca="1">'Scenarios &amp; Pics'!$T$5</f>
        <v>8.2191780821917804E-2</v>
      </c>
      <c r="Q141" s="17">
        <f>'Scenarios &amp; Pics'!$F$5*'Scenarios &amp; Pics'!$F$5/2</f>
        <v>3.125E-2</v>
      </c>
      <c r="R141" s="21">
        <f ca="1">(O141+P141*('Scenarios &amp; Pics'!$J$5+$Q141))/(I142*SQRT(P141))</f>
        <v>0.42622569153294515</v>
      </c>
      <c r="S141" s="21">
        <f t="shared" ca="1" si="38"/>
        <v>0.35455291914782067</v>
      </c>
      <c r="T141" s="17">
        <f t="shared" ca="1" si="62"/>
        <v>0.665028300775244</v>
      </c>
      <c r="U141" s="17">
        <f t="shared" ca="1" si="62"/>
        <v>0.63853772374628281</v>
      </c>
      <c r="V141" s="17">
        <f t="shared" ca="1" si="39"/>
        <v>0.36430177476520775</v>
      </c>
      <c r="W141" s="17">
        <f ca="1">(G141*T141-'Scenarios &amp; Pics'!$H$5*EXP(-'Scenarios &amp; Pics'!$J$5*'Scenarios &amp; Pics'!P141)*'Scenarios &amp; Pics'!U141)*$E$5</f>
        <v>9042.427904989836</v>
      </c>
      <c r="Y141" s="6">
        <f>LN(G141/'Scenarios &amp; Pics'!$H$6)</f>
        <v>0.13005312824819776</v>
      </c>
      <c r="Z141" s="19">
        <f ca="1">'Scenarios &amp; Pics'!$T$6</f>
        <v>0.1095890410958904</v>
      </c>
      <c r="AA141" s="6">
        <f>'Scenarios &amp; Pics'!$F$6*'Scenarios &amp; Pics'!$F$6/2</f>
        <v>3.125E-2</v>
      </c>
      <c r="AB141" s="22">
        <f ca="1">(Y141+Z141*('Scenarios &amp; Pics'!$J$6+$AA141))/(H142*SQRT(Z141))</f>
        <v>1.6657849989334343</v>
      </c>
      <c r="AC141" s="22">
        <f t="shared" ca="1" si="34"/>
        <v>1.5830244100731976</v>
      </c>
      <c r="AD141" s="6">
        <f t="shared" ca="1" si="63"/>
        <v>0.95212187748405175</v>
      </c>
      <c r="AE141" s="6">
        <f t="shared" ca="1" si="63"/>
        <v>0.94329204959225887</v>
      </c>
      <c r="AF141" s="6">
        <f t="shared" ca="1" si="40"/>
        <v>9.9623383829735526E-2</v>
      </c>
      <c r="AG141" s="6">
        <f ca="1">G142*AD141-'Scenarios &amp; Pics'!$H$6*EXP(-'Scenarios &amp; Pics'!$J$6*'Scenarios &amp; Pics'!Z141)*'Scenarios &amp; Pics'!AE141</f>
        <v>13.543602537308487</v>
      </c>
      <c r="AH141" s="9">
        <f ca="1">(AG141+'Scenarios &amp; Pics'!$H$5*EXP(-'Scenarios &amp; Pics'!$J$5*'Scenarios &amp; Pics'!$T$5)-G141)*$E$6</f>
        <v>21430.750522704046</v>
      </c>
      <c r="AJ141" s="9">
        <f t="shared" si="35"/>
        <v>102.5</v>
      </c>
      <c r="AK141">
        <f t="shared" ca="1" si="36"/>
        <v>9042.427904989836</v>
      </c>
      <c r="AL141" s="9">
        <f t="shared" ca="1" si="37"/>
        <v>21430.750522704046</v>
      </c>
      <c r="AM141" s="9">
        <f t="shared" ca="1" si="41"/>
        <v>30473.178427693882</v>
      </c>
      <c r="AN141" s="9">
        <f t="shared" si="42"/>
        <v>102.5</v>
      </c>
      <c r="AO141" s="9">
        <f t="shared" ca="1" si="43"/>
        <v>214.1062490943977</v>
      </c>
      <c r="AP141" s="9">
        <f t="shared" ca="1" si="44"/>
        <v>99.177512965400169</v>
      </c>
      <c r="AR141">
        <f t="shared" si="60"/>
        <v>0.34520547945205399</v>
      </c>
      <c r="AS141">
        <f t="shared" si="45"/>
        <v>101.39039929505512</v>
      </c>
      <c r="AT141">
        <f t="shared" si="46"/>
        <v>-1.3808219178082256E-2</v>
      </c>
      <c r="AU141">
        <f t="shared" si="47"/>
        <v>0.34520547945205399</v>
      </c>
      <c r="AV141">
        <f t="shared" si="48"/>
        <v>3.125E-2</v>
      </c>
      <c r="AW141">
        <f t="shared" si="49"/>
        <v>3.6721368494509278E-2</v>
      </c>
      <c r="AX141">
        <f t="shared" si="50"/>
        <v>-0.11016410548353042</v>
      </c>
      <c r="AY141" s="17">
        <f t="shared" si="64"/>
        <v>0.51464641473131567</v>
      </c>
      <c r="AZ141" s="17">
        <f t="shared" si="64"/>
        <v>0.45613961431886918</v>
      </c>
      <c r="BA141" s="17">
        <f t="shared" si="51"/>
        <v>0.39867339242259953</v>
      </c>
      <c r="BB141">
        <f t="shared" si="52"/>
        <v>5.8506800412446367</v>
      </c>
      <c r="BC141">
        <f t="shared" si="53"/>
        <v>1029.2928294626313</v>
      </c>
      <c r="BD141">
        <f t="shared" si="61"/>
        <v>126</v>
      </c>
      <c r="BE141">
        <f t="shared" si="54"/>
        <v>13.570892397508405</v>
      </c>
      <c r="BF141">
        <f t="shared" si="55"/>
        <v>468.47464166741241</v>
      </c>
      <c r="BG141" s="9">
        <f t="shared" si="56"/>
        <v>102.5</v>
      </c>
      <c r="BH141" s="9">
        <f t="shared" ca="1" si="57"/>
        <v>122.66539446510265</v>
      </c>
    </row>
    <row r="142" spans="1:60" x14ac:dyDescent="0.3">
      <c r="A142" s="16"/>
      <c r="F142" s="5"/>
      <c r="G142" s="5">
        <f t="shared" si="58"/>
        <v>103</v>
      </c>
      <c r="H142" s="5">
        <f>'Scenarios &amp; Pics'!$F$5</f>
        <v>0.25</v>
      </c>
      <c r="I142" s="5">
        <f>'Scenarios &amp; Pics'!$F$6</f>
        <v>0.25</v>
      </c>
      <c r="K142" s="9">
        <f ca="1">'Scenarios &amp; Pics'!$E$4*'Scenarios &amp; Pics'!G142+'Scenarios &amp; Pics'!$E$5*W141+'Scenarios &amp; Pics'!$E$6*'Scenarios &amp; Pics'!AG141</f>
        <v>18111943.015054289</v>
      </c>
      <c r="L142" s="9">
        <f t="shared" ca="1" si="59"/>
        <v>18084439.072098404</v>
      </c>
      <c r="O142" s="17">
        <f>LN(G142/'Scenarios &amp; Pics'!$H$5)</f>
        <v>2.9558802241544429E-2</v>
      </c>
      <c r="P142" s="18">
        <f ca="1">'Scenarios &amp; Pics'!$T$5</f>
        <v>8.2191780821917804E-2</v>
      </c>
      <c r="Q142" s="17">
        <f>'Scenarios &amp; Pics'!$F$5*'Scenarios &amp; Pics'!$F$5/2</f>
        <v>3.125E-2</v>
      </c>
      <c r="R142" s="21">
        <f ca="1">(O142+P142*('Scenarios &amp; Pics'!$J$5+$Q142))/(I143*SQRT(P142))</f>
        <v>0.49412022789921217</v>
      </c>
      <c r="S142" s="21">
        <f t="shared" ca="1" si="38"/>
        <v>0.42244745551408769</v>
      </c>
      <c r="T142" s="17">
        <f t="shared" ca="1" si="62"/>
        <v>0.68938936348186286</v>
      </c>
      <c r="U142" s="17">
        <f t="shared" ca="1" si="62"/>
        <v>0.66365077709268316</v>
      </c>
      <c r="V142" s="17">
        <f t="shared" ca="1" si="39"/>
        <v>0.35309577802038367</v>
      </c>
      <c r="W142" s="17">
        <f ca="1">(G142*T142-'Scenarios &amp; Pics'!$H$5*EXP(-'Scenarios &amp; Pics'!$J$5*'Scenarios &amp; Pics'!P142)*'Scenarios &amp; Pics'!U142)*$E$5</f>
        <v>9719.710032230154</v>
      </c>
      <c r="Y142" s="6">
        <f>LN(G142/'Scenarios &amp; Pics'!$H$6)</f>
        <v>0.13491931789937064</v>
      </c>
      <c r="Z142" s="19">
        <f ca="1">'Scenarios &amp; Pics'!$T$6</f>
        <v>0.1095890410958904</v>
      </c>
      <c r="AA142" s="6">
        <f>'Scenarios &amp; Pics'!$F$6*'Scenarios &amp; Pics'!$F$6/2</f>
        <v>3.125E-2</v>
      </c>
      <c r="AB142" s="22">
        <f ca="1">(Y142+Z142*('Scenarios &amp; Pics'!$J$6+$AA142))/(H143*SQRT(Z142))</f>
        <v>1.7245833922047864</v>
      </c>
      <c r="AC142" s="22">
        <f t="shared" ca="1" si="34"/>
        <v>1.6418228033445497</v>
      </c>
      <c r="AD142" s="6">
        <f t="shared" ca="1" si="63"/>
        <v>0.95769871073246138</v>
      </c>
      <c r="AE142" s="6">
        <f t="shared" ca="1" si="63"/>
        <v>0.94968663408913789</v>
      </c>
      <c r="AF142" s="6">
        <f t="shared" ca="1" si="40"/>
        <v>9.0172347149459112E-2</v>
      </c>
      <c r="AG142" s="6">
        <f ca="1">G143*AD142-'Scenarios &amp; Pics'!$H$6*EXP(-'Scenarios &amp; Pics'!$J$6*'Scenarios &amp; Pics'!Z142)*'Scenarios &amp; Pics'!AE142</f>
        <v>14.023870386178402</v>
      </c>
      <c r="AH142" s="9">
        <f ca="1">(AG142+'Scenarios &amp; Pics'!$H$5*EXP(-'Scenarios &amp; Pics'!$J$5*'Scenarios &amp; Pics'!$T$5)-G142)*$E$6</f>
        <v>21391.286220443875</v>
      </c>
      <c r="AJ142" s="9">
        <f t="shared" si="35"/>
        <v>103</v>
      </c>
      <c r="AK142">
        <f t="shared" ca="1" si="36"/>
        <v>9719.710032230154</v>
      </c>
      <c r="AL142" s="9">
        <f t="shared" ca="1" si="37"/>
        <v>21391.286220443875</v>
      </c>
      <c r="AM142" s="9">
        <f t="shared" ca="1" si="41"/>
        <v>31110.996252674027</v>
      </c>
      <c r="AN142" s="9">
        <f t="shared" si="42"/>
        <v>103</v>
      </c>
      <c r="AO142" s="9">
        <f t="shared" ca="1" si="43"/>
        <v>208.53259142439603</v>
      </c>
      <c r="AP142" s="9">
        <f t="shared" ca="1" si="44"/>
        <v>95.660157564212213</v>
      </c>
      <c r="AR142">
        <f t="shared" si="60"/>
        <v>0.34794520547945124</v>
      </c>
      <c r="AS142">
        <f t="shared" si="45"/>
        <v>101.40151118054949</v>
      </c>
      <c r="AT142">
        <f t="shared" si="46"/>
        <v>-1.3917808219177963E-2</v>
      </c>
      <c r="AU142">
        <f t="shared" si="47"/>
        <v>0.34794520547945124</v>
      </c>
      <c r="AV142">
        <f t="shared" si="48"/>
        <v>3.125E-2</v>
      </c>
      <c r="AW142">
        <f t="shared" si="49"/>
        <v>3.6866800226004838E-2</v>
      </c>
      <c r="AX142">
        <f t="shared" si="50"/>
        <v>-0.11060040067801213</v>
      </c>
      <c r="AY142" s="17">
        <f t="shared" si="64"/>
        <v>0.51470439433805382</v>
      </c>
      <c r="AZ142" s="17">
        <f t="shared" si="64"/>
        <v>0.45596661487084522</v>
      </c>
      <c r="BA142" s="17">
        <f t="shared" si="51"/>
        <v>0.39867125911606177</v>
      </c>
      <c r="BB142">
        <f t="shared" si="52"/>
        <v>5.873777946720864</v>
      </c>
      <c r="BC142">
        <f t="shared" si="53"/>
        <v>1029.4087886761076</v>
      </c>
      <c r="BD142">
        <f t="shared" si="61"/>
        <v>127</v>
      </c>
      <c r="BE142">
        <f t="shared" si="54"/>
        <v>13.517285764973183</v>
      </c>
      <c r="BF142">
        <f t="shared" si="55"/>
        <v>470.32747730180552</v>
      </c>
      <c r="BG142" s="9">
        <f t="shared" si="56"/>
        <v>103</v>
      </c>
      <c r="BH142" s="9">
        <f t="shared" ca="1" si="57"/>
        <v>116.81659671283055</v>
      </c>
    </row>
    <row r="143" spans="1:60" x14ac:dyDescent="0.3">
      <c r="A143" s="16"/>
      <c r="F143" s="5"/>
      <c r="G143" s="5">
        <f t="shared" si="58"/>
        <v>103.5</v>
      </c>
      <c r="H143" s="5">
        <f>'Scenarios &amp; Pics'!$F$5</f>
        <v>0.25</v>
      </c>
      <c r="I143" s="5">
        <f>'Scenarios &amp; Pics'!$F$6</f>
        <v>0.25</v>
      </c>
      <c r="K143" s="9">
        <f ca="1">'Scenarios &amp; Pics'!$E$4*'Scenarios &amp; Pics'!G143+'Scenarios &amp; Pics'!$E$5*W142+'Scenarios &amp; Pics'!$E$6*'Scenarios &amp; Pics'!AG142</f>
        <v>19467467.805232663</v>
      </c>
      <c r="L143" s="9">
        <f t="shared" ca="1" si="59"/>
        <v>19439963.862276778</v>
      </c>
      <c r="O143" s="17">
        <f>LN(G143/'Scenarios &amp; Pics'!$H$5)</f>
        <v>3.4401426717332317E-2</v>
      </c>
      <c r="P143" s="18">
        <f ca="1">'Scenarios &amp; Pics'!$T$5</f>
        <v>8.2191780821917804E-2</v>
      </c>
      <c r="Q143" s="17">
        <f>'Scenarios &amp; Pics'!$F$5*'Scenarios &amp; Pics'!$F$5/2</f>
        <v>3.125E-2</v>
      </c>
      <c r="R143" s="21">
        <f ca="1">(O143+P143*('Scenarios &amp; Pics'!$J$5+$Q143))/(I144*SQRT(P143))</f>
        <v>0.5616859758762357</v>
      </c>
      <c r="S143" s="21">
        <f t="shared" ca="1" si="38"/>
        <v>0.49001320349111122</v>
      </c>
      <c r="T143" s="17">
        <f t="shared" ca="1" si="62"/>
        <v>0.71283500449674675</v>
      </c>
      <c r="U143" s="17">
        <f t="shared" ca="1" si="62"/>
        <v>0.68793772212598647</v>
      </c>
      <c r="V143" s="17">
        <f t="shared" ca="1" si="39"/>
        <v>0.34072345914822322</v>
      </c>
      <c r="W143" s="17">
        <f ca="1">(G143*T143-'Scenarios &amp; Pics'!$H$5*EXP(-'Scenarios &amp; Pics'!$J$5*'Scenarios &amp; Pics'!P143)*'Scenarios &amp; Pics'!U143)*$E$5</f>
        <v>10420.901354751493</v>
      </c>
      <c r="Y143" s="6">
        <f>LN(G143/'Scenarios &amp; Pics'!$H$6)</f>
        <v>0.13976194237515863</v>
      </c>
      <c r="Z143" s="19">
        <f ca="1">'Scenarios &amp; Pics'!$T$6</f>
        <v>0.1095890410958904</v>
      </c>
      <c r="AA143" s="6">
        <f>'Scenarios &amp; Pics'!$F$6*'Scenarios &amp; Pics'!$F$6/2</f>
        <v>3.125E-2</v>
      </c>
      <c r="AB143" s="22">
        <f ca="1">(Y143+Z143*('Scenarios &amp; Pics'!$J$6+$AA143))/(H144*SQRT(Z143))</f>
        <v>1.7830970463785871</v>
      </c>
      <c r="AC143" s="22">
        <f t="shared" ca="1" si="34"/>
        <v>1.7003364575183504</v>
      </c>
      <c r="AD143" s="6">
        <f t="shared" ca="1" si="63"/>
        <v>0.9627147464153879</v>
      </c>
      <c r="AE143" s="6">
        <f t="shared" ca="1" si="63"/>
        <v>0.95546617171206782</v>
      </c>
      <c r="AF143" s="6">
        <f t="shared" ca="1" si="40"/>
        <v>8.1377531359022162E-2</v>
      </c>
      <c r="AG143" s="6">
        <f ca="1">G144*AD143-'Scenarios &amp; Pics'!$H$6*EXP(-'Scenarios &amp; Pics'!$J$6*'Scenarios &amp; Pics'!Z143)*'Scenarios &amp; Pics'!AE143</f>
        <v>14.506504222568537</v>
      </c>
      <c r="AH143" s="9">
        <f ca="1">(AG143+'Scenarios &amp; Pics'!$H$5*EXP(-'Scenarios &amp; Pics'!$J$5*'Scenarios &amp; Pics'!$T$5)-G143)*$E$6</f>
        <v>21356.553893224147</v>
      </c>
      <c r="AJ143" s="9">
        <f t="shared" si="35"/>
        <v>103.5</v>
      </c>
      <c r="AK143">
        <f t="shared" ca="1" si="36"/>
        <v>10420.901354751493</v>
      </c>
      <c r="AL143" s="9">
        <f t="shared" ca="1" si="37"/>
        <v>21356.553893224147</v>
      </c>
      <c r="AM143" s="9">
        <f t="shared" ca="1" si="41"/>
        <v>31777.455247975638</v>
      </c>
      <c r="AN143" s="9">
        <f t="shared" si="42"/>
        <v>103.5</v>
      </c>
      <c r="AO143" s="9">
        <f t="shared" ca="1" si="43"/>
        <v>202.2025260518877</v>
      </c>
      <c r="AP143" s="9">
        <f t="shared" ca="1" si="44"/>
        <v>91.862334565802712</v>
      </c>
      <c r="AR143">
        <f t="shared" si="60"/>
        <v>0.35068493150684849</v>
      </c>
      <c r="AS143">
        <f t="shared" si="45"/>
        <v>101.4126242838515</v>
      </c>
      <c r="AT143">
        <f t="shared" si="46"/>
        <v>-1.4027397260274051E-2</v>
      </c>
      <c r="AU143">
        <f t="shared" si="47"/>
        <v>0.35068493150684849</v>
      </c>
      <c r="AV143">
        <f t="shared" si="48"/>
        <v>3.125E-2</v>
      </c>
      <c r="AW143">
        <f t="shared" si="49"/>
        <v>3.7011660509879467E-2</v>
      </c>
      <c r="AX143">
        <f t="shared" si="50"/>
        <v>-0.11103498152964139</v>
      </c>
      <c r="AY143" s="17">
        <f t="shared" si="64"/>
        <v>0.51476214581540791</v>
      </c>
      <c r="AZ143" s="17">
        <f t="shared" si="64"/>
        <v>0.45579430349138944</v>
      </c>
      <c r="BA143" s="17">
        <f t="shared" si="51"/>
        <v>0.39866912582093944</v>
      </c>
      <c r="BB143">
        <f t="shared" si="52"/>
        <v>5.8967842324018349</v>
      </c>
      <c r="BC143">
        <f t="shared" si="53"/>
        <v>1029.5242916308159</v>
      </c>
      <c r="BD143">
        <f t="shared" si="61"/>
        <v>128</v>
      </c>
      <c r="BE143">
        <f t="shared" si="54"/>
        <v>13.464308285848023</v>
      </c>
      <c r="BF143">
        <f t="shared" si="55"/>
        <v>472.17300290097057</v>
      </c>
      <c r="BG143" s="9">
        <f t="shared" si="56"/>
        <v>103.5</v>
      </c>
      <c r="BH143" s="9">
        <f t="shared" ca="1" si="57"/>
        <v>110.86307761176791</v>
      </c>
    </row>
    <row r="144" spans="1:60" x14ac:dyDescent="0.3">
      <c r="A144" s="16"/>
      <c r="F144" s="5"/>
      <c r="G144" s="5">
        <f t="shared" si="58"/>
        <v>104</v>
      </c>
      <c r="H144" s="5">
        <f>'Scenarios &amp; Pics'!$F$5</f>
        <v>0.25</v>
      </c>
      <c r="I144" s="5">
        <f>'Scenarios &amp; Pics'!$F$6</f>
        <v>0.25</v>
      </c>
      <c r="K144" s="9">
        <f ca="1">'Scenarios &amp; Pics'!$E$4*'Scenarios &amp; Pics'!G144+'Scenarios &amp; Pics'!$E$5*W143+'Scenarios &amp; Pics'!$E$6*'Scenarios &amp; Pics'!AG143</f>
        <v>20870815.717948124</v>
      </c>
      <c r="L144" s="9">
        <f t="shared" ca="1" si="59"/>
        <v>20843311.774992239</v>
      </c>
      <c r="O144" s="17">
        <f>LN(G144/'Scenarios &amp; Pics'!$H$5)</f>
        <v>3.9220713153281329E-2</v>
      </c>
      <c r="P144" s="18">
        <f ca="1">'Scenarios &amp; Pics'!$T$5</f>
        <v>8.2191780821917804E-2</v>
      </c>
      <c r="Q144" s="17">
        <f>'Scenarios &amp; Pics'!$F$5*'Scenarios &amp; Pics'!$F$5/2</f>
        <v>3.125E-2</v>
      </c>
      <c r="R144" s="21">
        <f ca="1">(O144+P144*('Scenarios &amp; Pics'!$J$5+$Q144))/(I145*SQRT(P144))</f>
        <v>0.6289261045272273</v>
      </c>
      <c r="S144" s="21">
        <f t="shared" ca="1" si="38"/>
        <v>0.55725333214210282</v>
      </c>
      <c r="T144" s="17">
        <f t="shared" ca="1" si="62"/>
        <v>0.73530128246308679</v>
      </c>
      <c r="U144" s="17">
        <f t="shared" ca="1" si="62"/>
        <v>0.7113228220395027</v>
      </c>
      <c r="V144" s="17">
        <f t="shared" ca="1" si="39"/>
        <v>0.32735418631358937</v>
      </c>
      <c r="W144" s="17">
        <f ca="1">(G144*T144-'Scenarios &amp; Pics'!$H$5*EXP(-'Scenarios &amp; Pics'!$J$5*'Scenarios &amp; Pics'!P144)*'Scenarios &amp; Pics'!U144)*$E$5</f>
        <v>11145.05344882889</v>
      </c>
      <c r="Y144" s="6">
        <f>LN(G144/'Scenarios &amp; Pics'!$H$6)</f>
        <v>0.14458122881110749</v>
      </c>
      <c r="Z144" s="19">
        <f ca="1">'Scenarios &amp; Pics'!$T$6</f>
        <v>0.1095890410958904</v>
      </c>
      <c r="AA144" s="6">
        <f>'Scenarios &amp; Pics'!$F$6*'Scenarios &amp; Pics'!$F$6/2</f>
        <v>3.125E-2</v>
      </c>
      <c r="AB144" s="22">
        <f ca="1">(Y144+Z144*('Scenarios &amp; Pics'!$J$6+$AA144))/(H145*SQRT(Z144))</f>
        <v>1.8413287059440779</v>
      </c>
      <c r="AC144" s="22">
        <f t="shared" ref="AC144:AC207" ca="1" si="65">AB144-H145*SQRT(Z144)</f>
        <v>1.7585681170838412</v>
      </c>
      <c r="AD144" s="6">
        <f t="shared" ca="1" si="63"/>
        <v>0.96721329824849422</v>
      </c>
      <c r="AE144" s="6">
        <f t="shared" ca="1" si="63"/>
        <v>0.96067455384396117</v>
      </c>
      <c r="AF144" s="6">
        <f t="shared" ca="1" si="40"/>
        <v>7.3227500778734508E-2</v>
      </c>
      <c r="AG144" s="6">
        <f ca="1">G145*AD144-'Scenarios &amp; Pics'!$H$6*EXP(-'Scenarios &amp; Pics'!$J$6*'Scenarios &amp; Pics'!Z144)*'Scenarios &amp; Pics'!AE144</f>
        <v>14.991256187110139</v>
      </c>
      <c r="AH144" s="9">
        <f ca="1">(AG144+'Scenarios &amp; Pics'!$H$5*EXP(-'Scenarios &amp; Pics'!$J$5*'Scenarios &amp; Pics'!$T$5)-G144)*$E$6</f>
        <v>21326.057822307346</v>
      </c>
      <c r="AJ144" s="9">
        <f t="shared" ref="AJ144:AJ207" si="66">G144</f>
        <v>104</v>
      </c>
      <c r="AK144">
        <f t="shared" ref="AK144:AK207" ca="1" si="67">W144</f>
        <v>11145.05344882889</v>
      </c>
      <c r="AL144" s="9">
        <f t="shared" ref="AL144:AL207" ca="1" si="68">AH144</f>
        <v>21326.057822307346</v>
      </c>
      <c r="AM144" s="9">
        <f t="shared" ca="1" si="41"/>
        <v>32471.111271136237</v>
      </c>
      <c r="AN144" s="9">
        <f t="shared" si="42"/>
        <v>104</v>
      </c>
      <c r="AO144" s="9">
        <f t="shared" ca="1" si="43"/>
        <v>195.20701894696307</v>
      </c>
      <c r="AP144" s="9">
        <f t="shared" ca="1" si="44"/>
        <v>87.833532933483141</v>
      </c>
      <c r="AR144">
        <f t="shared" si="60"/>
        <v>0.35342465753424573</v>
      </c>
      <c r="AS144">
        <f t="shared" si="45"/>
        <v>101.42373860509454</v>
      </c>
      <c r="AT144">
        <f t="shared" si="46"/>
        <v>-1.4136986301369706E-2</v>
      </c>
      <c r="AU144">
        <f t="shared" si="47"/>
        <v>0.35342465753424573</v>
      </c>
      <c r="AV144">
        <f t="shared" si="48"/>
        <v>3.125E-2</v>
      </c>
      <c r="AW144">
        <f t="shared" si="49"/>
        <v>3.7155956029864289E-2</v>
      </c>
      <c r="AX144">
        <f t="shared" si="50"/>
        <v>-0.11146786808958958</v>
      </c>
      <c r="AY144" s="17">
        <f t="shared" si="64"/>
        <v>0.51481967183040822</v>
      </c>
      <c r="AZ144" s="17">
        <f t="shared" si="64"/>
        <v>0.45562267216472052</v>
      </c>
      <c r="BA144" s="17">
        <f t="shared" si="51"/>
        <v>0.39866699253723237</v>
      </c>
      <c r="BB144">
        <f t="shared" si="52"/>
        <v>5.9196999665687784</v>
      </c>
      <c r="BC144">
        <f t="shared" si="53"/>
        <v>1029.6393436608164</v>
      </c>
      <c r="BD144">
        <f t="shared" si="61"/>
        <v>129</v>
      </c>
      <c r="BE144">
        <f t="shared" si="54"/>
        <v>13.411947744555762</v>
      </c>
      <c r="BF144">
        <f t="shared" si="55"/>
        <v>474.01130384868202</v>
      </c>
      <c r="BG144" s="9">
        <f t="shared" si="56"/>
        <v>104</v>
      </c>
      <c r="BH144" s="9">
        <f t="shared" ca="1" si="57"/>
        <v>104.84913405734625</v>
      </c>
    </row>
    <row r="145" spans="1:60" x14ac:dyDescent="0.3">
      <c r="A145" s="16"/>
      <c r="F145" s="5"/>
      <c r="G145" s="5">
        <f t="shared" si="58"/>
        <v>104.5</v>
      </c>
      <c r="H145" s="5">
        <f>'Scenarios &amp; Pics'!$F$5</f>
        <v>0.25</v>
      </c>
      <c r="I145" s="5">
        <f>'Scenarios &amp; Pics'!$F$6</f>
        <v>0.25</v>
      </c>
      <c r="K145" s="9">
        <f ca="1">'Scenarios &amp; Pics'!$E$4*'Scenarios &amp; Pics'!G145+'Scenarios &amp; Pics'!$E$5*W144+'Scenarios &amp; Pics'!$E$6*'Scenarios &amp; Pics'!AG144</f>
        <v>22320089.410032</v>
      </c>
      <c r="L145" s="9">
        <f t="shared" ca="1" si="59"/>
        <v>22292585.467076115</v>
      </c>
      <c r="O145" s="17">
        <f>LN(G145/'Scenarios &amp; Pics'!$H$5)</f>
        <v>4.401688541677426E-2</v>
      </c>
      <c r="P145" s="18">
        <f ca="1">'Scenarios &amp; Pics'!$T$5</f>
        <v>8.2191780821917804E-2</v>
      </c>
      <c r="Q145" s="17">
        <f>'Scenarios &amp; Pics'!$F$5*'Scenarios &amp; Pics'!$F$5/2</f>
        <v>3.125E-2</v>
      </c>
      <c r="R145" s="21">
        <f ca="1">(O145+P145*('Scenarios &amp; Pics'!$J$5+$Q145))/(I146*SQRT(P145))</f>
        <v>0.695843737317003</v>
      </c>
      <c r="S145" s="21">
        <f t="shared" ref="S145:S208" ca="1" si="69">R145-I146*SQRT(P145)</f>
        <v>0.62417096493187851</v>
      </c>
      <c r="T145" s="17">
        <f t="shared" ca="1" si="62"/>
        <v>0.75673665240566379</v>
      </c>
      <c r="U145" s="17">
        <f t="shared" ca="1" si="62"/>
        <v>0.73374234353664836</v>
      </c>
      <c r="V145" s="17">
        <f t="shared" ref="V145:V208" ca="1" si="70">(1/(SQRT(2*PI())))*EXP(-0.5*R145*R145)</f>
        <v>0.31316101788317169</v>
      </c>
      <c r="W145" s="17">
        <f ca="1">(G145*T145-'Scenarios &amp; Pics'!$H$5*EXP(-'Scenarios &amp; Pics'!$J$5*'Scenarios &amp; Pics'!P145)*'Scenarios &amp; Pics'!U145)*$E$5</f>
        <v>11891.160146799961</v>
      </c>
      <c r="Y145" s="6">
        <f>LN(G145/'Scenarios &amp; Pics'!$H$6)</f>
        <v>0.14937740107460071</v>
      </c>
      <c r="Z145" s="19">
        <f ca="1">'Scenarios &amp; Pics'!$T$6</f>
        <v>0.1095890410958904</v>
      </c>
      <c r="AA145" s="6">
        <f>'Scenarios &amp; Pics'!$F$6*'Scenarios &amp; Pics'!$F$6/2</f>
        <v>3.125E-2</v>
      </c>
      <c r="AB145" s="22">
        <f ca="1">(Y145+Z145*('Scenarios &amp; Pics'!$J$6+$AA145))/(H146*SQRT(Z145))</f>
        <v>1.8992810759011456</v>
      </c>
      <c r="AC145" s="22">
        <f t="shared" ca="1" si="65"/>
        <v>1.8165204870409088</v>
      </c>
      <c r="AD145" s="6">
        <f t="shared" ca="1" si="63"/>
        <v>0.97123623516491087</v>
      </c>
      <c r="AE145" s="6">
        <f t="shared" ca="1" si="63"/>
        <v>0.96535471591070354</v>
      </c>
      <c r="AF145" s="6">
        <f t="shared" ref="AF145:AF208" ca="1" si="71">(1/(SQRT(2*PI())))*EXP(-0.5*AB145*AB145)</f>
        <v>6.5705487338667323E-2</v>
      </c>
      <c r="AG145" s="6">
        <f ca="1">G146*AD145-'Scenarios &amp; Pics'!$H$6*EXP(-'Scenarios &amp; Pics'!$J$6*'Scenarios &amp; Pics'!Z145)*'Scenarios &amp; Pics'!AE145</f>
        <v>15.477899005513066</v>
      </c>
      <c r="AH145" s="9">
        <f ca="1">(AG145+'Scenarios &amp; Pics'!$H$5*EXP(-'Scenarios &amp; Pics'!$J$5*'Scenarios &amp; Pics'!$T$5)-G145)*$E$6</f>
        <v>21299.343459113203</v>
      </c>
      <c r="AJ145" s="9">
        <f t="shared" si="66"/>
        <v>104.5</v>
      </c>
      <c r="AK145">
        <f t="shared" ca="1" si="67"/>
        <v>11891.160146799961</v>
      </c>
      <c r="AL145" s="9">
        <f t="shared" ca="1" si="68"/>
        <v>21299.343459113203</v>
      </c>
      <c r="AM145" s="9">
        <f t="shared" ref="AM145:AM208" ca="1" si="72">AK145+AL145+G145*$E$4</f>
        <v>33190.503605913167</v>
      </c>
      <c r="AN145" s="9">
        <f t="shared" ref="AN145:AN208" si="73">G145</f>
        <v>104.5</v>
      </c>
      <c r="AO145" s="9">
        <f t="shared" ref="AO145:AO208" ca="1" si="74">($E$5*$G145/100)*SQRT(P145)*V145</f>
        <v>187.6411894447441</v>
      </c>
      <c r="AP145" s="9">
        <f t="shared" ref="AP145:AP208" ca="1" si="75">((G145*$F$5*SQRT(P145))^-1)*V145*$E$5</f>
        <v>83.623279866708302</v>
      </c>
      <c r="AR145">
        <f t="shared" si="60"/>
        <v>0.35616438356164298</v>
      </c>
      <c r="AS145">
        <f t="shared" ref="AS145:AS208" si="76">$H$5*(EXP($J$5*AR145))</f>
        <v>101.43485414441218</v>
      </c>
      <c r="AT145">
        <f t="shared" ref="AT145:AT208" si="77">LN($C$2/AS145)</f>
        <v>-1.4246575342465834E-2</v>
      </c>
      <c r="AU145">
        <f t="shared" ref="AU145:AU208" si="78">AR145</f>
        <v>0.35616438356164298</v>
      </c>
      <c r="AV145">
        <f t="shared" ref="AV145:AV208" si="79">($F$5^2)/2</f>
        <v>3.125E-2</v>
      </c>
      <c r="AW145">
        <f t="shared" ref="AW145:AW208" si="80">(AT145+AR145*($J$5+0.5*AV145))/($F$5*SQRT(AR145))</f>
        <v>3.7299693340396393E-2</v>
      </c>
      <c r="AX145">
        <f t="shared" ref="AX145:AX208" si="81">AW145-F$5*SQRT(AR145)</f>
        <v>-0.11189908002119223</v>
      </c>
      <c r="AY145" s="17">
        <f t="shared" si="64"/>
        <v>0.51487697499849661</v>
      </c>
      <c r="AZ145" s="17">
        <f t="shared" si="64"/>
        <v>0.45545171302997267</v>
      </c>
      <c r="BA145" s="17">
        <f t="shared" ref="BA145:BA208" si="82">(1/(SQRT(2*PI())))*EXP(-0.5*AW145*AW145)</f>
        <v>0.39866485926494055</v>
      </c>
      <c r="BB145">
        <f t="shared" ref="BB145:BB208" si="83">$C$2*AY145-AS145*EXP(-$J$5*AU145)*AZ145</f>
        <v>5.9425261968523841</v>
      </c>
      <c r="BC145">
        <f t="shared" ref="BC145:BC208" si="84">$E$5*AY145</f>
        <v>1029.7539499969932</v>
      </c>
      <c r="BD145">
        <f t="shared" si="61"/>
        <v>130</v>
      </c>
      <c r="BE145">
        <f t="shared" ref="BE145:BE208" si="85">$E$5*BA145/($C$2*SQRT(AU145))</f>
        <v>13.36019225502484</v>
      </c>
      <c r="BF145">
        <f t="shared" ref="BF145:BF208" si="86">($E$5*$C$2/100)*SQRT(AR145)*BA145</f>
        <v>475.84246387759589</v>
      </c>
      <c r="BG145" s="9">
        <f t="shared" ref="BG145:BG208" si="87">G145</f>
        <v>104.5</v>
      </c>
      <c r="BH145" s="9">
        <f t="shared" ref="BH145:BH208" ca="1" si="88">((G145*$F$6*SQRT(Z145))^-1)*AF145*$E$6+AP145</f>
        <v>98.817967411790661</v>
      </c>
    </row>
    <row r="146" spans="1:60" x14ac:dyDescent="0.3">
      <c r="A146" s="16"/>
      <c r="F146" s="5"/>
      <c r="G146" s="5">
        <f t="shared" ref="G146:G209" si="89">G145+0.5</f>
        <v>105</v>
      </c>
      <c r="H146" s="5">
        <f>'Scenarios &amp; Pics'!$F$5</f>
        <v>0.25</v>
      </c>
      <c r="I146" s="5">
        <f>'Scenarios &amp; Pics'!$F$6</f>
        <v>0.25</v>
      </c>
      <c r="K146" s="9">
        <f ca="1">'Scenarios &amp; Pics'!$E$4*'Scenarios &amp; Pics'!G146+'Scenarios &amp; Pics'!$E$5*W145+'Scenarios &amp; Pics'!$E$6*'Scenarios &amp; Pics'!AG145</f>
        <v>23813276.091610949</v>
      </c>
      <c r="L146" s="9">
        <f t="shared" ref="L146:L209" ca="1" si="90">K146-$G$12</f>
        <v>23785772.148655064</v>
      </c>
      <c r="O146" s="17">
        <f>LN(G146/'Scenarios &amp; Pics'!$H$5)</f>
        <v>4.8790164169432049E-2</v>
      </c>
      <c r="P146" s="18">
        <f ca="1">'Scenarios &amp; Pics'!$T$5</f>
        <v>8.2191780821917804E-2</v>
      </c>
      <c r="Q146" s="17">
        <f>'Scenarios &amp; Pics'!$F$5*'Scenarios &amp; Pics'!$F$5/2</f>
        <v>3.125E-2</v>
      </c>
      <c r="R146" s="21">
        <f ca="1">(O146+P146*('Scenarios &amp; Pics'!$J$5+$Q146))/(I147*SQRT(P146))</f>
        <v>0.76244195298262818</v>
      </c>
      <c r="S146" s="21">
        <f t="shared" ca="1" si="69"/>
        <v>0.6907691805975037</v>
      </c>
      <c r="T146" s="17">
        <f t="shared" ca="1" si="62"/>
        <v>0.77710186237733903</v>
      </c>
      <c r="U146" s="17">
        <f t="shared" ca="1" si="62"/>
        <v>0.7551446968626927</v>
      </c>
      <c r="V146" s="17">
        <f t="shared" ca="1" si="70"/>
        <v>0.29831735811153082</v>
      </c>
      <c r="W146" s="17">
        <f ca="1">(G146*T146-'Scenarios &amp; Pics'!$H$5*EXP(-'Scenarios &amp; Pics'!$J$5*'Scenarios &amp; Pics'!P146)*'Scenarios &amp; Pics'!U146)*$E$5</f>
        <v>12658.169900311093</v>
      </c>
      <c r="Y146" s="6">
        <f>LN(G146/'Scenarios &amp; Pics'!$H$6)</f>
        <v>0.15415067982725836</v>
      </c>
      <c r="Z146" s="19">
        <f ca="1">'Scenarios &amp; Pics'!$T$6</f>
        <v>0.1095890410958904</v>
      </c>
      <c r="AA146" s="6">
        <f>'Scenarios &amp; Pics'!$F$6*'Scenarios &amp; Pics'!$F$6/2</f>
        <v>3.125E-2</v>
      </c>
      <c r="AB146" s="22">
        <f ca="1">(Y146+Z146*('Scenarios &amp; Pics'!$J$6+$AA146))/(H147*SQRT(Z146))</f>
        <v>1.9569568225142902</v>
      </c>
      <c r="AC146" s="22">
        <f t="shared" ca="1" si="65"/>
        <v>1.8741962336540534</v>
      </c>
      <c r="AD146" s="6">
        <f t="shared" ca="1" si="63"/>
        <v>0.97482372751226809</v>
      </c>
      <c r="AE146" s="6">
        <f t="shared" ca="1" si="63"/>
        <v>0.9695483084648997</v>
      </c>
      <c r="AF146" s="6">
        <f t="shared" ca="1" si="71"/>
        <v>5.8790292232335013E-2</v>
      </c>
      <c r="AG146" s="6">
        <f ca="1">G147*AD146-'Scenarios &amp; Pics'!$H$6*EXP(-'Scenarios &amp; Pics'!$J$6*'Scenarios &amp; Pics'!Z146)*'Scenarios &amp; Pics'!AE146</f>
        <v>15.966225073378908</v>
      </c>
      <c r="AH146" s="9">
        <f ca="1">(AG146+'Scenarios &amp; Pics'!$H$5*EXP(-'Scenarios &amp; Pics'!$J$5*'Scenarios &amp; Pics'!$T$5)-G146)*$E$6</f>
        <v>21275.995594844888</v>
      </c>
      <c r="AJ146" s="9">
        <f t="shared" si="66"/>
        <v>105</v>
      </c>
      <c r="AK146">
        <f t="shared" ca="1" si="67"/>
        <v>12658.169900311093</v>
      </c>
      <c r="AL146" s="9">
        <f t="shared" ca="1" si="68"/>
        <v>21275.995594844888</v>
      </c>
      <c r="AM146" s="9">
        <f t="shared" ca="1" si="72"/>
        <v>33934.165495155983</v>
      </c>
      <c r="AN146" s="9">
        <f t="shared" si="73"/>
        <v>105</v>
      </c>
      <c r="AO146" s="9">
        <f t="shared" ca="1" si="74"/>
        <v>179.60234969425912</v>
      </c>
      <c r="AP146" s="9">
        <f t="shared" ca="1" si="75"/>
        <v>79.280251112205079</v>
      </c>
      <c r="AR146">
        <f t="shared" ref="AR146:AR209" si="91">AR145+1/365</f>
        <v>0.35890410958904023</v>
      </c>
      <c r="AS146">
        <f t="shared" si="76"/>
        <v>101.44597090193783</v>
      </c>
      <c r="AT146">
        <f t="shared" si="77"/>
        <v>-1.4356164383561574E-2</v>
      </c>
      <c r="AU146">
        <f t="shared" si="78"/>
        <v>0.35890410958904023</v>
      </c>
      <c r="AV146">
        <f t="shared" si="79"/>
        <v>3.125E-2</v>
      </c>
      <c r="AW146">
        <f t="shared" si="80"/>
        <v>3.744287887011636E-2</v>
      </c>
      <c r="AX146">
        <f t="shared" si="81"/>
        <v>-0.11232863661034814</v>
      </c>
      <c r="AY146" s="17">
        <f t="shared" si="64"/>
        <v>0.51493405788492252</v>
      </c>
      <c r="AZ146" s="17">
        <f t="shared" si="64"/>
        <v>0.45528141837704306</v>
      </c>
      <c r="BA146" s="17">
        <f t="shared" si="82"/>
        <v>0.39866272600406383</v>
      </c>
      <c r="BB146">
        <f t="shared" si="83"/>
        <v>5.9652639507879499</v>
      </c>
      <c r="BC146">
        <f t="shared" si="84"/>
        <v>1029.868115769845</v>
      </c>
      <c r="BD146">
        <f t="shared" ref="BD146:BD209" si="92">BD145+1</f>
        <v>131</v>
      </c>
      <c r="BE146">
        <f t="shared" si="85"/>
        <v>13.309030249348833</v>
      </c>
      <c r="BF146">
        <f t="shared" si="86"/>
        <v>477.66656511361458</v>
      </c>
      <c r="BG146" s="9">
        <f t="shared" si="87"/>
        <v>105</v>
      </c>
      <c r="BH146" s="9">
        <f t="shared" ca="1" si="88"/>
        <v>92.811028328288202</v>
      </c>
    </row>
    <row r="147" spans="1:60" x14ac:dyDescent="0.3">
      <c r="A147" s="16"/>
      <c r="F147" s="5"/>
      <c r="G147" s="5">
        <f t="shared" si="89"/>
        <v>105.5</v>
      </c>
      <c r="H147" s="5">
        <f>'Scenarios &amp; Pics'!$F$5</f>
        <v>0.25</v>
      </c>
      <c r="I147" s="5">
        <f>'Scenarios &amp; Pics'!$F$6</f>
        <v>0.25</v>
      </c>
      <c r="K147" s="9">
        <f ca="1">'Scenarios &amp; Pics'!$E$4*'Scenarios &amp; Pics'!G147+'Scenarios &amp; Pics'!$E$5*W146+'Scenarios &amp; Pics'!$E$6*'Scenarios &amp; Pics'!AG146</f>
        <v>25348272.250768945</v>
      </c>
      <c r="L147" s="9">
        <f t="shared" ca="1" si="90"/>
        <v>25320768.30781306</v>
      </c>
      <c r="O147" s="17">
        <f>LN(G147/'Scenarios &amp; Pics'!$H$5)</f>
        <v>5.3540766928029761E-2</v>
      </c>
      <c r="P147" s="18">
        <f ca="1">'Scenarios &amp; Pics'!$T$5</f>
        <v>8.2191780821917804E-2</v>
      </c>
      <c r="Q147" s="17">
        <f>'Scenarios &amp; Pics'!$F$5*'Scenarios &amp; Pics'!$F$5/2</f>
        <v>3.125E-2</v>
      </c>
      <c r="R147" s="21">
        <f ca="1">(O147+P147*('Scenarios &amp; Pics'!$J$5+$Q147))/(I148*SQRT(P147))</f>
        <v>0.82872378638333655</v>
      </c>
      <c r="S147" s="21">
        <f t="shared" ca="1" si="69"/>
        <v>0.75705101399821206</v>
      </c>
      <c r="T147" s="17">
        <f t="shared" ca="1" si="62"/>
        <v>0.79636963857645005</v>
      </c>
      <c r="U147" s="17">
        <f t="shared" ca="1" si="62"/>
        <v>0.77549034988601906</v>
      </c>
      <c r="V147" s="17">
        <f t="shared" ca="1" si="70"/>
        <v>0.28299385644104036</v>
      </c>
      <c r="W147" s="17">
        <f ca="1">(G147*T147-'Scenarios &amp; Pics'!$H$5*EXP(-'Scenarios &amp; Pics'!$J$5*'Scenarios &amp; Pics'!P147)*'Scenarios &amp; Pics'!U147)*$E$5</f>
        <v>13444.997932574381</v>
      </c>
      <c r="Y147" s="6">
        <f>LN(G147/'Scenarios &amp; Pics'!$H$6)</f>
        <v>0.15890128258585617</v>
      </c>
      <c r="Z147" s="19">
        <f ca="1">'Scenarios &amp; Pics'!$T$6</f>
        <v>0.1095890410958904</v>
      </c>
      <c r="AA147" s="6">
        <f>'Scenarios &amp; Pics'!$F$6*'Scenarios &amp; Pics'!$F$6/2</f>
        <v>3.125E-2</v>
      </c>
      <c r="AB147" s="22">
        <f ca="1">(Y147+Z147*('Scenarios &amp; Pics'!$J$6+$AA147))/(H148*SQRT(Z147))</f>
        <v>2.0143585740487127</v>
      </c>
      <c r="AC147" s="22">
        <f t="shared" ca="1" si="65"/>
        <v>1.9315979851884759</v>
      </c>
      <c r="AD147" s="6">
        <f t="shared" ca="1" si="63"/>
        <v>0.97801404981964923</v>
      </c>
      <c r="AE147" s="6">
        <f t="shared" ca="1" si="63"/>
        <v>0.97329542763261556</v>
      </c>
      <c r="AF147" s="6">
        <f t="shared" ca="1" si="71"/>
        <v>5.2457143049380497E-2</v>
      </c>
      <c r="AG147" s="6">
        <f ca="1">G148*AD147-'Scenarios &amp; Pics'!$H$6*EXP(-'Scenarios &amp; Pics'!$J$6*'Scenarios &amp; Pics'!Z147)*'Scenarios &amp; Pics'!AE147</f>
        <v>16.45604545671597</v>
      </c>
      <c r="AH147" s="9">
        <f ca="1">(AG147+'Scenarios &amp; Pics'!$H$5*EXP(-'Scenarios &amp; Pics'!$J$5*'Scenarios &amp; Pics'!$T$5)-G147)*$E$6</f>
        <v>21255.636361519009</v>
      </c>
      <c r="AJ147" s="9">
        <f t="shared" si="66"/>
        <v>105.5</v>
      </c>
      <c r="AK147">
        <f t="shared" ca="1" si="67"/>
        <v>13444.997932574381</v>
      </c>
      <c r="AL147" s="9">
        <f t="shared" ca="1" si="68"/>
        <v>21255.636361519009</v>
      </c>
      <c r="AM147" s="9">
        <f t="shared" ca="1" si="72"/>
        <v>34700.63429409339</v>
      </c>
      <c r="AN147" s="9">
        <f t="shared" si="73"/>
        <v>105.5</v>
      </c>
      <c r="AO147" s="9">
        <f t="shared" ca="1" si="74"/>
        <v>171.18813394669664</v>
      </c>
      <c r="AP147" s="9">
        <f t="shared" ca="1" si="75"/>
        <v>74.85147100983869</v>
      </c>
      <c r="AR147">
        <f t="shared" si="91"/>
        <v>0.36164383561643748</v>
      </c>
      <c r="AS147">
        <f t="shared" si="76"/>
        <v>101.45708887780505</v>
      </c>
      <c r="AT147">
        <f t="shared" si="77"/>
        <v>-1.4465753424657557E-2</v>
      </c>
      <c r="AU147">
        <f t="shared" si="78"/>
        <v>0.36164383561643748</v>
      </c>
      <c r="AV147">
        <f t="shared" si="79"/>
        <v>3.125E-2</v>
      </c>
      <c r="AW147">
        <f t="shared" si="80"/>
        <v>3.7585518925201497E-2</v>
      </c>
      <c r="AX147">
        <f t="shared" si="81"/>
        <v>-0.11275655677560605</v>
      </c>
      <c r="AY147" s="17">
        <f t="shared" si="64"/>
        <v>0.51499092300607296</v>
      </c>
      <c r="AZ147" s="17">
        <f t="shared" si="64"/>
        <v>0.45511178064256469</v>
      </c>
      <c r="BA147" s="17">
        <f t="shared" si="82"/>
        <v>0.39866059275460225</v>
      </c>
      <c r="BB147">
        <f t="shared" si="83"/>
        <v>5.9879142363508251</v>
      </c>
      <c r="BC147">
        <f t="shared" si="84"/>
        <v>1029.981846012146</v>
      </c>
      <c r="BD147">
        <f t="shared" si="92"/>
        <v>132</v>
      </c>
      <c r="BE147">
        <f t="shared" si="85"/>
        <v>13.258450466919451</v>
      </c>
      <c r="BF147">
        <f t="shared" si="86"/>
        <v>479.48368811872979</v>
      </c>
      <c r="BG147" s="9">
        <f t="shared" si="87"/>
        <v>105.5</v>
      </c>
      <c r="BH147" s="9">
        <f t="shared" ca="1" si="88"/>
        <v>86.867434443186397</v>
      </c>
    </row>
    <row r="148" spans="1:60" x14ac:dyDescent="0.3">
      <c r="A148" s="16"/>
      <c r="F148" s="5"/>
      <c r="G148" s="5">
        <f t="shared" si="89"/>
        <v>106</v>
      </c>
      <c r="H148" s="5">
        <f>'Scenarios &amp; Pics'!$F$5</f>
        <v>0.25</v>
      </c>
      <c r="I148" s="5">
        <f>'Scenarios &amp; Pics'!$F$6</f>
        <v>0.25</v>
      </c>
      <c r="K148" s="9">
        <f ca="1">'Scenarios &amp; Pics'!$E$4*'Scenarios &amp; Pics'!G148+'Scenarios &amp; Pics'!$E$5*W147+'Scenarios &amp; Pics'!$E$6*'Scenarios &amp; Pics'!AG147</f>
        <v>26922907.956062194</v>
      </c>
      <c r="L148" s="9">
        <f t="shared" ca="1" si="90"/>
        <v>26895404.013106309</v>
      </c>
      <c r="O148" s="17">
        <f>LN(G148/'Scenarios &amp; Pics'!$H$5)</f>
        <v>5.8268908123975824E-2</v>
      </c>
      <c r="P148" s="18">
        <f ca="1">'Scenarios &amp; Pics'!$T$5</f>
        <v>8.2191780821917804E-2</v>
      </c>
      <c r="Q148" s="17">
        <f>'Scenarios &amp; Pics'!$F$5*'Scenarios &amp; Pics'!$F$5/2</f>
        <v>3.125E-2</v>
      </c>
      <c r="R148" s="21">
        <f ca="1">(O148+P148*('Scenarios &amp; Pics'!$J$5+$Q148))/(I149*SQRT(P148))</f>
        <v>0.89469222933040149</v>
      </c>
      <c r="S148" s="21">
        <f t="shared" ca="1" si="69"/>
        <v>0.82301945694527701</v>
      </c>
      <c r="T148" s="17">
        <f t="shared" ca="1" si="62"/>
        <v>0.81452418312496599</v>
      </c>
      <c r="U148" s="17">
        <f t="shared" ca="1" si="62"/>
        <v>0.79475153552852806</v>
      </c>
      <c r="V148" s="17">
        <f t="shared" ca="1" si="70"/>
        <v>0.26735561220878062</v>
      </c>
      <c r="W148" s="17">
        <f ca="1">(G148*T148-'Scenarios &amp; Pics'!$H$5*EXP(-'Scenarios &amp; Pics'!$J$5*'Scenarios &amp; Pics'!P148)*'Scenarios &amp; Pics'!U148)*$E$5</f>
        <v>14250.537979924673</v>
      </c>
      <c r="Y148" s="6">
        <f>LN(G148/'Scenarios &amp; Pics'!$H$6)</f>
        <v>0.16362942378180212</v>
      </c>
      <c r="Z148" s="19">
        <f ca="1">'Scenarios &amp; Pics'!$T$6</f>
        <v>0.1095890410958904</v>
      </c>
      <c r="AA148" s="6">
        <f>'Scenarios &amp; Pics'!$F$6*'Scenarios &amp; Pics'!$F$6/2</f>
        <v>3.125E-2</v>
      </c>
      <c r="AB148" s="22">
        <f ca="1">(Y148+Z148*('Scenarios &amp; Pics'!$J$6+$AA148))/(H149*SQRT(Z148))</f>
        <v>2.071488921488974</v>
      </c>
      <c r="AC148" s="22">
        <f t="shared" ca="1" si="65"/>
        <v>1.9887283326287373</v>
      </c>
      <c r="AD148" s="6">
        <f t="shared" ca="1" si="63"/>
        <v>0.98084343565138821</v>
      </c>
      <c r="AE148" s="6">
        <f t="shared" ca="1" si="63"/>
        <v>0.97663440152607472</v>
      </c>
      <c r="AF148" s="6">
        <f t="shared" ca="1" si="71"/>
        <v>4.667849517464405E-2</v>
      </c>
      <c r="AG148" s="6">
        <f ca="1">G149*AD148-'Scenarios &amp; Pics'!$H$6*EXP(-'Scenarios &amp; Pics'!$J$6*'Scenarios &amp; Pics'!Z148)*'Scenarios &amp; Pics'!AE148</f>
        <v>16.947188833099531</v>
      </c>
      <c r="AH148" s="9">
        <f ca="1">(AG148+'Scenarios &amp; Pics'!$H$5*EXP(-'Scenarios &amp; Pics'!$J$5*'Scenarios &amp; Pics'!$T$5)-G148)*$E$6</f>
        <v>21237.923114286132</v>
      </c>
      <c r="AJ148" s="9">
        <f t="shared" si="66"/>
        <v>106</v>
      </c>
      <c r="AK148">
        <f t="shared" ca="1" si="67"/>
        <v>14250.537979924673</v>
      </c>
      <c r="AL148" s="9">
        <f t="shared" ca="1" si="68"/>
        <v>21237.923114286132</v>
      </c>
      <c r="AM148" s="9">
        <f t="shared" ca="1" si="72"/>
        <v>35488.461094210805</v>
      </c>
      <c r="AN148" s="9">
        <f t="shared" si="73"/>
        <v>106</v>
      </c>
      <c r="AO148" s="9">
        <f t="shared" ca="1" si="74"/>
        <v>162.4947601288726</v>
      </c>
      <c r="AP148" s="9">
        <f t="shared" ca="1" si="75"/>
        <v>70.381615577356712</v>
      </c>
      <c r="AR148">
        <f t="shared" si="91"/>
        <v>0.36438356164383473</v>
      </c>
      <c r="AS148">
        <f t="shared" si="76"/>
        <v>101.46820807214733</v>
      </c>
      <c r="AT148">
        <f t="shared" si="77"/>
        <v>-1.4575342465753323E-2</v>
      </c>
      <c r="AU148">
        <f t="shared" si="78"/>
        <v>0.36438356164383473</v>
      </c>
      <c r="AV148">
        <f t="shared" si="79"/>
        <v>3.125E-2</v>
      </c>
      <c r="AW148">
        <f t="shared" si="80"/>
        <v>3.7727619692623893E-2</v>
      </c>
      <c r="AX148">
        <f t="shared" si="81"/>
        <v>-0.11318285907786993</v>
      </c>
      <c r="AY148" s="17">
        <f t="shared" si="64"/>
        <v>0.51504757283077229</v>
      </c>
      <c r="AZ148" s="17">
        <f t="shared" si="64"/>
        <v>0.45494279240603047</v>
      </c>
      <c r="BA148" s="17">
        <f t="shared" si="82"/>
        <v>0.39865845951655576</v>
      </c>
      <c r="BB148">
        <f t="shared" si="83"/>
        <v>6.0104780424741904</v>
      </c>
      <c r="BC148">
        <f t="shared" si="84"/>
        <v>1030.0951456615446</v>
      </c>
      <c r="BD148">
        <f t="shared" si="92"/>
        <v>133</v>
      </c>
      <c r="BE148">
        <f t="shared" si="85"/>
        <v>13.208441944009719</v>
      </c>
      <c r="BF148">
        <f t="shared" si="86"/>
        <v>481.2939119324077</v>
      </c>
      <c r="BG148" s="9">
        <f t="shared" si="87"/>
        <v>106</v>
      </c>
      <c r="BH148" s="9">
        <f t="shared" ca="1" si="88"/>
        <v>81.023472241006459</v>
      </c>
    </row>
    <row r="149" spans="1:60" x14ac:dyDescent="0.3">
      <c r="A149" s="16"/>
      <c r="F149" s="5"/>
      <c r="G149" s="5">
        <f t="shared" si="89"/>
        <v>106.5</v>
      </c>
      <c r="H149" s="5">
        <f>'Scenarios &amp; Pics'!$F$5</f>
        <v>0.25</v>
      </c>
      <c r="I149" s="5">
        <f>'Scenarios &amp; Pics'!$F$6</f>
        <v>0.25</v>
      </c>
      <c r="K149" s="9">
        <f ca="1">'Scenarios &amp; Pics'!$E$4*'Scenarios &amp; Pics'!G149+'Scenarios &amp; Pics'!$E$5*W148+'Scenarios &amp; Pics'!$E$6*'Scenarios &amp; Pics'!AG148</f>
        <v>28534970.337515544</v>
      </c>
      <c r="L149" s="9">
        <f t="shared" ca="1" si="90"/>
        <v>28507466.394559659</v>
      </c>
      <c r="O149" s="17">
        <f>LN(G149/'Scenarios &amp; Pics'!$H$5)</f>
        <v>6.2974799161388387E-2</v>
      </c>
      <c r="P149" s="18">
        <f ca="1">'Scenarios &amp; Pics'!$T$5</f>
        <v>8.2191780821917804E-2</v>
      </c>
      <c r="Q149" s="17">
        <f>'Scenarios &amp; Pics'!$F$5*'Scenarios &amp; Pics'!$F$5/2</f>
        <v>3.125E-2</v>
      </c>
      <c r="R149" s="21">
        <f ca="1">(O149+P149*('Scenarios &amp; Pics'!$J$5+$Q149))/(I150*SQRT(P149))</f>
        <v>0.96035023139743547</v>
      </c>
      <c r="S149" s="21">
        <f t="shared" ca="1" si="69"/>
        <v>0.88867745901231099</v>
      </c>
      <c r="T149" s="17">
        <f t="shared" ca="1" si="62"/>
        <v>0.83156051146600185</v>
      </c>
      <c r="U149" s="17">
        <f t="shared" ca="1" si="62"/>
        <v>0.81291177564526629</v>
      </c>
      <c r="V149" s="17">
        <f t="shared" ca="1" si="70"/>
        <v>0.25155973149244748</v>
      </c>
      <c r="W149" s="17">
        <f ca="1">(G149*T149-'Scenarios &amp; Pics'!$H$5*EXP(-'Scenarios &amp; Pics'!$J$5*'Scenarios &amp; Pics'!P149)*'Scenarios &amp; Pics'!U149)*$E$5</f>
        <v>15073.673448631098</v>
      </c>
      <c r="Y149" s="6">
        <f>LN(G149/'Scenarios &amp; Pics'!$H$6)</f>
        <v>0.16833531481921474</v>
      </c>
      <c r="Z149" s="19">
        <f ca="1">'Scenarios &amp; Pics'!$T$6</f>
        <v>0.1095890410958904</v>
      </c>
      <c r="AA149" s="6">
        <f>'Scenarios &amp; Pics'!$F$6*'Scenarios &amp; Pics'!$F$6/2</f>
        <v>3.125E-2</v>
      </c>
      <c r="AB149" s="22">
        <f ca="1">(Y149+Z149*('Scenarios &amp; Pics'!$J$6+$AA149))/(H150*SQRT(Z149))</f>
        <v>2.1283504192407574</v>
      </c>
      <c r="AC149" s="22">
        <f t="shared" ca="1" si="65"/>
        <v>2.0455898303805204</v>
      </c>
      <c r="AD149" s="6">
        <f t="shared" ca="1" si="63"/>
        <v>0.9833459796603492</v>
      </c>
      <c r="AE149" s="6">
        <f t="shared" ca="1" si="63"/>
        <v>0.97960162857087008</v>
      </c>
      <c r="AF149" s="6">
        <f t="shared" ca="1" si="71"/>
        <v>4.1424769218806445E-2</v>
      </c>
      <c r="AG149" s="6">
        <f ca="1">G150*AD149-'Scenarios &amp; Pics'!$H$6*EXP(-'Scenarios &amp; Pics'!$J$6*'Scenarios &amp; Pics'!Z149)*'Scenarios &amp; Pics'!AE149</f>
        <v>17.439500395868166</v>
      </c>
      <c r="AH149" s="9">
        <f ca="1">(AG149+'Scenarios &amp; Pics'!$H$5*EXP(-'Scenarios &amp; Pics'!$J$5*'Scenarios &amp; Pics'!$T$5)-G149)*$E$6</f>
        <v>21222.546239823401</v>
      </c>
      <c r="AJ149" s="9">
        <f t="shared" si="66"/>
        <v>106.5</v>
      </c>
      <c r="AK149">
        <f t="shared" ca="1" si="67"/>
        <v>15073.673448631098</v>
      </c>
      <c r="AL149" s="9">
        <f t="shared" ca="1" si="68"/>
        <v>21222.546239823401</v>
      </c>
      <c r="AM149" s="9">
        <f t="shared" ca="1" si="72"/>
        <v>36296.219688454497</v>
      </c>
      <c r="AN149" s="9">
        <f t="shared" si="73"/>
        <v>106.5</v>
      </c>
      <c r="AO149" s="9">
        <f t="shared" ca="1" si="74"/>
        <v>153.61545836796077</v>
      </c>
      <c r="AP149" s="9">
        <f t="shared" ca="1" si="75"/>
        <v>65.912427492259113</v>
      </c>
      <c r="AR149">
        <f t="shared" si="91"/>
        <v>0.36712328767123198</v>
      </c>
      <c r="AS149">
        <f t="shared" si="76"/>
        <v>101.47932848509826</v>
      </c>
      <c r="AT149">
        <f t="shared" si="77"/>
        <v>-1.4684931506849339E-2</v>
      </c>
      <c r="AU149">
        <f t="shared" si="78"/>
        <v>0.36712328767123198</v>
      </c>
      <c r="AV149">
        <f t="shared" si="79"/>
        <v>3.125E-2</v>
      </c>
      <c r="AW149">
        <f t="shared" si="80"/>
        <v>3.7869187243268383E-2</v>
      </c>
      <c r="AX149">
        <f t="shared" si="81"/>
        <v>-0.11360756172980668</v>
      </c>
      <c r="AY149" s="17">
        <f t="shared" si="64"/>
        <v>0.51510400978152604</v>
      </c>
      <c r="AZ149" s="17">
        <f t="shared" si="64"/>
        <v>0.45477444638603726</v>
      </c>
      <c r="BA149" s="17">
        <f t="shared" si="82"/>
        <v>0.3986563262899242</v>
      </c>
      <c r="BB149">
        <f t="shared" si="83"/>
        <v>6.0329563395488677</v>
      </c>
      <c r="BC149">
        <f t="shared" si="84"/>
        <v>1030.2080195630522</v>
      </c>
      <c r="BD149">
        <f t="shared" si="92"/>
        <v>134</v>
      </c>
      <c r="BE149">
        <f t="shared" si="85"/>
        <v>13.158994003785532</v>
      </c>
      <c r="BF149">
        <f t="shared" si="86"/>
        <v>483.09731411157719</v>
      </c>
      <c r="BG149" s="9">
        <f t="shared" si="87"/>
        <v>106.5</v>
      </c>
      <c r="BH149" s="9">
        <f t="shared" ca="1" si="88"/>
        <v>75.312190701956453</v>
      </c>
    </row>
    <row r="150" spans="1:60" x14ac:dyDescent="0.3">
      <c r="A150" s="16"/>
      <c r="F150" s="5"/>
      <c r="G150" s="5">
        <f t="shared" si="89"/>
        <v>107</v>
      </c>
      <c r="H150" s="5">
        <f>'Scenarios &amp; Pics'!$F$5</f>
        <v>0.25</v>
      </c>
      <c r="I150" s="5">
        <f>'Scenarios &amp; Pics'!$F$6</f>
        <v>0.25</v>
      </c>
      <c r="K150" s="9">
        <f ca="1">'Scenarios &amp; Pics'!$E$4*'Scenarios &amp; Pics'!G150+'Scenarios &amp; Pics'!$E$5*W149+'Scenarios &amp; Pics'!$E$6*'Scenarios &amp; Pics'!AG149</f>
        <v>30182225.898053933</v>
      </c>
      <c r="L150" s="9">
        <f t="shared" ca="1" si="90"/>
        <v>30154721.955098048</v>
      </c>
      <c r="O150" s="17">
        <f>LN(G150/'Scenarios &amp; Pics'!$H$5)</f>
        <v>6.7658648473814864E-2</v>
      </c>
      <c r="P150" s="18">
        <f ca="1">'Scenarios &amp; Pics'!$T$5</f>
        <v>8.2191780821917804E-2</v>
      </c>
      <c r="Q150" s="17">
        <f>'Scenarios &amp; Pics'!$F$5*'Scenarios &amp; Pics'!$F$5/2</f>
        <v>3.125E-2</v>
      </c>
      <c r="R150" s="21">
        <f ca="1">(O150+P150*('Scenarios &amp; Pics'!$J$5+$Q150))/(I151*SQRT(P150))</f>
        <v>1.0257007007117578</v>
      </c>
      <c r="S150" s="21">
        <f t="shared" ca="1" si="69"/>
        <v>0.9540279283266333</v>
      </c>
      <c r="T150" s="17">
        <f t="shared" ca="1" si="62"/>
        <v>0.84748365801270664</v>
      </c>
      <c r="U150" s="17">
        <f t="shared" ca="1" si="62"/>
        <v>0.82996524719181697</v>
      </c>
      <c r="V150" s="17">
        <f t="shared" ca="1" si="70"/>
        <v>0.23575326764579982</v>
      </c>
      <c r="W150" s="17">
        <f ca="1">(G150*T150-'Scenarios &amp; Pics'!$H$5*EXP(-'Scenarios &amp; Pics'!$J$5*'Scenarios &amp; Pics'!P150)*'Scenarios &amp; Pics'!U150)*$E$5</f>
        <v>15913.287840804429</v>
      </c>
      <c r="Y150" s="6">
        <f>LN(G150/'Scenarios &amp; Pics'!$H$6)</f>
        <v>0.17301916413164109</v>
      </c>
      <c r="Z150" s="19">
        <f ca="1">'Scenarios &amp; Pics'!$T$6</f>
        <v>0.1095890410958904</v>
      </c>
      <c r="AA150" s="6">
        <f>'Scenarios &amp; Pics'!$F$6*'Scenarios &amp; Pics'!$F$6/2</f>
        <v>3.125E-2</v>
      </c>
      <c r="AB150" s="22">
        <f ca="1">(Y150+Z150*('Scenarios &amp; Pics'!$J$6+$AA150))/(H151*SQRT(Z150))</f>
        <v>2.1849455858161941</v>
      </c>
      <c r="AC150" s="22">
        <f t="shared" ca="1" si="65"/>
        <v>2.1021849969559572</v>
      </c>
      <c r="AD150" s="6">
        <f t="shared" ca="1" si="63"/>
        <v>0.98555358172616314</v>
      </c>
      <c r="AE150" s="6">
        <f t="shared" ca="1" si="63"/>
        <v>0.98223146323480381</v>
      </c>
      <c r="AF150" s="6">
        <f t="shared" ca="1" si="71"/>
        <v>3.6665018983047082E-2</v>
      </c>
      <c r="AG150" s="6">
        <f ca="1">G151*AD150-'Scenarios &amp; Pics'!$H$6*EXP(-'Scenarios &amp; Pics'!$J$6*'Scenarios &amp; Pics'!Z150)*'Scenarios &amp; Pics'!AE150</f>
        <v>17.932840741126284</v>
      </c>
      <c r="AH150" s="9">
        <f ca="1">(AG150+'Scenarios &amp; Pics'!$H$5*EXP(-'Scenarios &amp; Pics'!$J$5*'Scenarios &amp; Pics'!$T$5)-G150)*$E$6</f>
        <v>21209.226930339639</v>
      </c>
      <c r="AJ150" s="9">
        <f t="shared" si="66"/>
        <v>107</v>
      </c>
      <c r="AK150">
        <f t="shared" ca="1" si="67"/>
        <v>15913.287840804429</v>
      </c>
      <c r="AL150" s="9">
        <f t="shared" ca="1" si="68"/>
        <v>21209.226930339639</v>
      </c>
      <c r="AM150" s="9">
        <f t="shared" ca="1" si="72"/>
        <v>37122.514771144066</v>
      </c>
      <c r="AN150" s="9">
        <f t="shared" si="73"/>
        <v>107</v>
      </c>
      <c r="AO150" s="9">
        <f t="shared" ca="1" si="74"/>
        <v>144.63909289118891</v>
      </c>
      <c r="AP150" s="9">
        <f t="shared" ca="1" si="75"/>
        <v>61.482247538689208</v>
      </c>
      <c r="AR150">
        <f t="shared" si="91"/>
        <v>0.36986301369862923</v>
      </c>
      <c r="AS150">
        <f t="shared" si="76"/>
        <v>101.49045011679134</v>
      </c>
      <c r="AT150">
        <f t="shared" si="77"/>
        <v>-1.4794520547945209E-2</v>
      </c>
      <c r="AU150">
        <f t="shared" si="78"/>
        <v>0.36986301369862923</v>
      </c>
      <c r="AV150">
        <f t="shared" si="79"/>
        <v>3.125E-2</v>
      </c>
      <c r="AW150">
        <f t="shared" si="80"/>
        <v>3.8010227534970777E-2</v>
      </c>
      <c r="AX150">
        <f t="shared" si="81"/>
        <v>-0.11403068260491339</v>
      </c>
      <c r="AY150" s="17">
        <f t="shared" si="64"/>
        <v>0.51516023623573348</v>
      </c>
      <c r="AZ150" s="17">
        <f t="shared" si="64"/>
        <v>0.45460673543666474</v>
      </c>
      <c r="BA150" s="17">
        <f t="shared" si="82"/>
        <v>0.39865419307470756</v>
      </c>
      <c r="BB150">
        <f t="shared" si="83"/>
        <v>6.0553500799068729</v>
      </c>
      <c r="BC150">
        <f t="shared" si="84"/>
        <v>1030.3204724714669</v>
      </c>
      <c r="BD150">
        <f t="shared" si="92"/>
        <v>135</v>
      </c>
      <c r="BE150">
        <f t="shared" si="85"/>
        <v>13.110096246724931</v>
      </c>
      <c r="BF150">
        <f t="shared" si="86"/>
        <v>484.89397076927708</v>
      </c>
      <c r="BG150" s="9">
        <f t="shared" si="87"/>
        <v>107</v>
      </c>
      <c r="BH150" s="9">
        <f t="shared" ca="1" si="88"/>
        <v>69.763090716163518</v>
      </c>
    </row>
    <row r="151" spans="1:60" x14ac:dyDescent="0.3">
      <c r="A151" s="16"/>
      <c r="F151" s="5"/>
      <c r="G151" s="5">
        <f t="shared" si="89"/>
        <v>107.5</v>
      </c>
      <c r="H151" s="5">
        <f>'Scenarios &amp; Pics'!$F$5</f>
        <v>0.25</v>
      </c>
      <c r="I151" s="5">
        <f>'Scenarios &amp; Pics'!$F$6</f>
        <v>0.25</v>
      </c>
      <c r="K151" s="9">
        <f ca="1">'Scenarios &amp; Pics'!$E$4*'Scenarios &amp; Pics'!G151+'Scenarios &amp; Pics'!$E$5*W150+'Scenarios &amp; Pics'!$E$6*'Scenarios &amp; Pics'!AG150</f>
        <v>31862441.363091111</v>
      </c>
      <c r="L151" s="9">
        <f t="shared" ca="1" si="90"/>
        <v>31834937.420135226</v>
      </c>
      <c r="O151" s="17">
        <f>LN(G151/'Scenarios &amp; Pics'!$H$5)</f>
        <v>7.2320661579626078E-2</v>
      </c>
      <c r="P151" s="18">
        <f ca="1">'Scenarios &amp; Pics'!$T$5</f>
        <v>8.2191780821917804E-2</v>
      </c>
      <c r="Q151" s="17">
        <f>'Scenarios &amp; Pics'!$F$5*'Scenarios &amp; Pics'!$F$5/2</f>
        <v>3.125E-2</v>
      </c>
      <c r="R151" s="21">
        <f ca="1">(O151+P151*('Scenarios &amp; Pics'!$J$5+$Q151))/(I152*SQRT(P151))</f>
        <v>1.0907465047272698</v>
      </c>
      <c r="S151" s="21">
        <f t="shared" ca="1" si="69"/>
        <v>1.0190737323421453</v>
      </c>
      <c r="T151" s="17">
        <f t="shared" ca="1" si="62"/>
        <v>0.86230777931660552</v>
      </c>
      <c r="U151" s="17">
        <f t="shared" ca="1" si="62"/>
        <v>0.84591601820742524</v>
      </c>
      <c r="V151" s="17">
        <f t="shared" ca="1" si="70"/>
        <v>0.22007156237680742</v>
      </c>
      <c r="W151" s="17">
        <f ca="1">(G151*T151-'Scenarios &amp; Pics'!$H$5*EXP(-'Scenarios &amp; Pics'!$J$5*'Scenarios &amp; Pics'!P151)*'Scenarios &amp; Pics'!U151)*$E$5</f>
        <v>16768.274332273479</v>
      </c>
      <c r="Y151" s="6">
        <f>LN(G151/'Scenarios &amp; Pics'!$H$6)</f>
        <v>0.17768117723745241</v>
      </c>
      <c r="Z151" s="19">
        <f ca="1">'Scenarios &amp; Pics'!$T$6</f>
        <v>0.1095890410958904</v>
      </c>
      <c r="AA151" s="6">
        <f>'Scenarios &amp; Pics'!$F$6*'Scenarios &amp; Pics'!$F$6/2</f>
        <v>3.125E-2</v>
      </c>
      <c r="AB151" s="22">
        <f ca="1">(Y151+Z151*('Scenarios &amp; Pics'!$J$6+$AA151))/(H152*SQRT(Z151))</f>
        <v>2.2412769045032128</v>
      </c>
      <c r="AC151" s="22">
        <f t="shared" ca="1" si="65"/>
        <v>2.1585163156429759</v>
      </c>
      <c r="AD151" s="6">
        <f t="shared" ca="1" si="63"/>
        <v>0.98749592799156827</v>
      </c>
      <c r="AE151" s="6">
        <f t="shared" ca="1" si="63"/>
        <v>0.98455614435919703</v>
      </c>
      <c r="AF151" s="6">
        <f t="shared" ca="1" si="71"/>
        <v>3.2367526913491866E-2</v>
      </c>
      <c r="AG151" s="6">
        <f ca="1">G152*AD151-'Scenarios &amp; Pics'!$H$6*EXP(-'Scenarios &amp; Pics'!$J$6*'Scenarios &amp; Pics'!Z151)*'Scenarios &amp; Pics'!AE151</f>
        <v>18.427084754704964</v>
      </c>
      <c r="AH151" s="9">
        <f ca="1">(AG151+'Scenarios &amp; Pics'!$H$5*EXP(-'Scenarios &amp; Pics'!$J$5*'Scenarios &amp; Pics'!$T$5)-G151)*$E$6</f>
        <v>21197.714957496999</v>
      </c>
      <c r="AJ151" s="9">
        <f t="shared" si="66"/>
        <v>107.5</v>
      </c>
      <c r="AK151">
        <f t="shared" ca="1" si="67"/>
        <v>16768.274332273479</v>
      </c>
      <c r="AL151" s="9">
        <f t="shared" ca="1" si="68"/>
        <v>21197.714957496999</v>
      </c>
      <c r="AM151" s="9">
        <f t="shared" ca="1" si="72"/>
        <v>37965.989289770478</v>
      </c>
      <c r="AN151" s="9">
        <f t="shared" si="73"/>
        <v>107.5</v>
      </c>
      <c r="AO151" s="9">
        <f t="shared" ca="1" si="74"/>
        <v>135.64899538857614</v>
      </c>
      <c r="AP151" s="9">
        <f t="shared" ca="1" si="75"/>
        <v>57.125663102165831</v>
      </c>
      <c r="AR151">
        <f t="shared" si="91"/>
        <v>0.37260273972602648</v>
      </c>
      <c r="AS151">
        <f t="shared" si="76"/>
        <v>101.50157296736015</v>
      </c>
      <c r="AT151">
        <f t="shared" si="77"/>
        <v>-1.4904109589041013E-2</v>
      </c>
      <c r="AU151">
        <f t="shared" si="78"/>
        <v>0.37260273972602648</v>
      </c>
      <c r="AV151">
        <f t="shared" si="79"/>
        <v>3.125E-2</v>
      </c>
      <c r="AW151">
        <f t="shared" si="80"/>
        <v>3.8150746415434839E-2</v>
      </c>
      <c r="AX151">
        <f t="shared" si="81"/>
        <v>-0.11445223924630329</v>
      </c>
      <c r="AY151" s="17">
        <f t="shared" si="64"/>
        <v>0.51521625452685094</v>
      </c>
      <c r="AZ151" s="17">
        <f t="shared" si="64"/>
        <v>0.45443965254396756</v>
      </c>
      <c r="BA151" s="17">
        <f t="shared" si="82"/>
        <v>0.39865205987090579</v>
      </c>
      <c r="BB151">
        <f t="shared" si="83"/>
        <v>6.0776601982883349</v>
      </c>
      <c r="BC151">
        <f t="shared" si="84"/>
        <v>1030.4325090537018</v>
      </c>
      <c r="BD151">
        <f t="shared" si="92"/>
        <v>136</v>
      </c>
      <c r="BE151">
        <f t="shared" si="85"/>
        <v>13.061738541425509</v>
      </c>
      <c r="BF151">
        <f t="shared" si="86"/>
        <v>486.68395661201765</v>
      </c>
      <c r="BG151" s="9">
        <f t="shared" si="87"/>
        <v>107.5</v>
      </c>
      <c r="BH151" s="9">
        <f t="shared" ca="1" si="88"/>
        <v>64.401910836998979</v>
      </c>
    </row>
    <row r="152" spans="1:60" x14ac:dyDescent="0.3">
      <c r="A152" s="16"/>
      <c r="F152" s="5"/>
      <c r="G152" s="5">
        <f t="shared" si="89"/>
        <v>108</v>
      </c>
      <c r="H152" s="5">
        <f>'Scenarios &amp; Pics'!$F$5</f>
        <v>0.25</v>
      </c>
      <c r="I152" s="5">
        <f>'Scenarios &amp; Pics'!$F$6</f>
        <v>0.25</v>
      </c>
      <c r="K152" s="9">
        <f ca="1">'Scenarios &amp; Pics'!$E$4*'Scenarios &amp; Pics'!G152+'Scenarios &amp; Pics'!$E$5*W151+'Scenarios &amp; Pics'!$E$6*'Scenarios &amp; Pics'!AG151</f>
        <v>33573402.83405637</v>
      </c>
      <c r="L152" s="9">
        <f t="shared" ca="1" si="90"/>
        <v>33545898.891100485</v>
      </c>
      <c r="O152" s="17">
        <f>LN(G152/'Scenarios &amp; Pics'!$H$5)</f>
        <v>7.6961041136128394E-2</v>
      </c>
      <c r="P152" s="18">
        <f ca="1">'Scenarios &amp; Pics'!$T$5</f>
        <v>8.2191780821917804E-2</v>
      </c>
      <c r="Q152" s="17">
        <f>'Scenarios &amp; Pics'!$F$5*'Scenarios &amp; Pics'!$F$5/2</f>
        <v>3.125E-2</v>
      </c>
      <c r="R152" s="21">
        <f ca="1">(O152+P152*('Scenarios &amp; Pics'!$J$5+$Q152))/(I153*SQRT(P152))</f>
        <v>1.1554904709794447</v>
      </c>
      <c r="S152" s="21">
        <f t="shared" ca="1" si="69"/>
        <v>1.0838176985943202</v>
      </c>
      <c r="T152" s="17">
        <f t="shared" ca="1" si="62"/>
        <v>0.87605518371421875</v>
      </c>
      <c r="U152" s="17">
        <f t="shared" ca="1" si="62"/>
        <v>0.86077718183489405</v>
      </c>
      <c r="V152" s="17">
        <f t="shared" ca="1" si="70"/>
        <v>0.20463699052178311</v>
      </c>
      <c r="W152" s="17">
        <f ca="1">(G152*T152-'Scenarios &amp; Pics'!$H$5*EXP(-'Scenarios &amp; Pics'!$J$5*'Scenarios &amp; Pics'!P152)*'Scenarios &amp; Pics'!U152)*$E$5</f>
        <v>17637.544414490749</v>
      </c>
      <c r="Y152" s="6">
        <f>LN(G152/'Scenarios &amp; Pics'!$H$6)</f>
        <v>0.18232155679395459</v>
      </c>
      <c r="Z152" s="19">
        <f ca="1">'Scenarios &amp; Pics'!$T$6</f>
        <v>0.1095890410958904</v>
      </c>
      <c r="AA152" s="6">
        <f>'Scenarios &amp; Pics'!$F$6*'Scenarios &amp; Pics'!$F$6/2</f>
        <v>3.125E-2</v>
      </c>
      <c r="AB152" s="22">
        <f ca="1">(Y152+Z152*('Scenarios &amp; Pics'!$J$6+$AA152))/(H153*SQRT(Z152))</f>
        <v>2.2973468240193573</v>
      </c>
      <c r="AC152" s="22">
        <f t="shared" ca="1" si="65"/>
        <v>2.2145862351591203</v>
      </c>
      <c r="AD152" s="6">
        <f t="shared" ca="1" si="63"/>
        <v>0.98920050366931633</v>
      </c>
      <c r="AE152" s="6">
        <f t="shared" ca="1" si="63"/>
        <v>0.98660576116229204</v>
      </c>
      <c r="AF152" s="6">
        <f t="shared" ca="1" si="71"/>
        <v>2.8500326144094069E-2</v>
      </c>
      <c r="AG152" s="6">
        <f ca="1">G153*AD152-'Scenarios &amp; Pics'!$H$6*EXP(-'Scenarios &amp; Pics'!$J$6*'Scenarios &amp; Pics'!Z152)*'Scenarios &amp; Pics'!AE152</f>
        <v>18.922120513680028</v>
      </c>
      <c r="AH152" s="9">
        <f ca="1">(AG152+'Scenarios &amp; Pics'!$H$5*EXP(-'Scenarios &amp; Pics'!$J$5*'Scenarios &amp; Pics'!$T$5)-G152)*$E$6</f>
        <v>21187.786475447127</v>
      </c>
      <c r="AJ152" s="9">
        <f t="shared" si="66"/>
        <v>108</v>
      </c>
      <c r="AK152">
        <f t="shared" ca="1" si="67"/>
        <v>17637.544414490749</v>
      </c>
      <c r="AL152" s="9">
        <f t="shared" ca="1" si="68"/>
        <v>21187.786475447127</v>
      </c>
      <c r="AM152" s="9">
        <f t="shared" ca="1" si="72"/>
        <v>38825.330889937875</v>
      </c>
      <c r="AN152" s="9">
        <f t="shared" si="73"/>
        <v>108</v>
      </c>
      <c r="AO152" s="9">
        <f t="shared" ca="1" si="74"/>
        <v>126.72201982963367</v>
      </c>
      <c r="AP152" s="9">
        <f t="shared" ca="1" si="75"/>
        <v>52.873270733672022</v>
      </c>
      <c r="AR152">
        <f t="shared" si="91"/>
        <v>0.37534246575342373</v>
      </c>
      <c r="AS152">
        <f t="shared" si="76"/>
        <v>101.51269703693831</v>
      </c>
      <c r="AT152">
        <f t="shared" si="77"/>
        <v>-1.5013698630136981E-2</v>
      </c>
      <c r="AU152">
        <f t="shared" si="78"/>
        <v>0.37534246575342373</v>
      </c>
      <c r="AV152">
        <f t="shared" si="79"/>
        <v>3.125E-2</v>
      </c>
      <c r="AW152">
        <f t="shared" si="80"/>
        <v>3.8290749625063424E-2</v>
      </c>
      <c r="AX152">
        <f t="shared" si="81"/>
        <v>-0.11487224887519112</v>
      </c>
      <c r="AY152" s="17">
        <f t="shared" si="64"/>
        <v>0.51527206694552197</v>
      </c>
      <c r="AZ152" s="17">
        <f t="shared" si="64"/>
        <v>0.4542731908225866</v>
      </c>
      <c r="BA152" s="17">
        <f t="shared" si="82"/>
        <v>0.39864992667851884</v>
      </c>
      <c r="BB152">
        <f t="shared" si="83"/>
        <v>6.0998876122935357</v>
      </c>
      <c r="BC152">
        <f t="shared" si="84"/>
        <v>1030.5441338910439</v>
      </c>
      <c r="BD152">
        <f t="shared" si="92"/>
        <v>137</v>
      </c>
      <c r="BE152">
        <f t="shared" si="85"/>
        <v>13.01391101578154</v>
      </c>
      <c r="BF152">
        <f t="shared" si="86"/>
        <v>488.46734497590859</v>
      </c>
      <c r="BG152" s="9">
        <f t="shared" si="87"/>
        <v>108</v>
      </c>
      <c r="BH152" s="9">
        <f t="shared" ca="1" si="88"/>
        <v>59.250506864441057</v>
      </c>
    </row>
    <row r="153" spans="1:60" x14ac:dyDescent="0.3">
      <c r="A153" s="16"/>
      <c r="F153" s="5"/>
      <c r="G153" s="5">
        <f t="shared" si="89"/>
        <v>108.5</v>
      </c>
      <c r="H153" s="5">
        <f>'Scenarios &amp; Pics'!$F$5</f>
        <v>0.25</v>
      </c>
      <c r="I153" s="5">
        <f>'Scenarios &amp; Pics'!$F$6</f>
        <v>0.25</v>
      </c>
      <c r="K153" s="9">
        <f ca="1">'Scenarios &amp; Pics'!$E$4*'Scenarios &amp; Pics'!G153+'Scenarios &amp; Pics'!$E$5*W152+'Scenarios &amp; Pics'!$E$6*'Scenarios &amp; Pics'!AG152</f>
        <v>35312933.070008859</v>
      </c>
      <c r="L153" s="9">
        <f t="shared" ca="1" si="90"/>
        <v>35285429.12705297</v>
      </c>
      <c r="O153" s="17">
        <f>LN(G153/'Scenarios &amp; Pics'!$H$5)</f>
        <v>8.1579986992422845E-2</v>
      </c>
      <c r="P153" s="18">
        <f ca="1">'Scenarios &amp; Pics'!$T$5</f>
        <v>8.2191780821917804E-2</v>
      </c>
      <c r="Q153" s="17">
        <f>'Scenarios &amp; Pics'!$F$5*'Scenarios &amp; Pics'!$F$5/2</f>
        <v>3.125E-2</v>
      </c>
      <c r="R153" s="21">
        <f ca="1">(O153+P153*('Scenarios &amp; Pics'!$J$5+$Q153))/(I154*SQRT(P153))</f>
        <v>1.2199353878228332</v>
      </c>
      <c r="S153" s="21">
        <f t="shared" ca="1" si="69"/>
        <v>1.1482626154377087</v>
      </c>
      <c r="T153" s="17">
        <f t="shared" ca="1" si="62"/>
        <v>0.8887553152733616</v>
      </c>
      <c r="U153" s="17">
        <f t="shared" ca="1" si="62"/>
        <v>0.87456991637954462</v>
      </c>
      <c r="V153" s="17">
        <f t="shared" ca="1" si="70"/>
        <v>0.18955809937611393</v>
      </c>
      <c r="W153" s="17">
        <f ca="1">(G153*T153-'Scenarios &amp; Pics'!$H$5*EXP(-'Scenarios &amp; Pics'!$J$5*'Scenarios &amp; Pics'!P153)*'Scenarios &amp; Pics'!U153)*$E$5</f>
        <v>18520.035540983998</v>
      </c>
      <c r="Y153" s="6">
        <f>LN(G153/'Scenarios &amp; Pics'!$H$6)</f>
        <v>0.18694050265024911</v>
      </c>
      <c r="Z153" s="19">
        <f ca="1">'Scenarios &amp; Pics'!$T$6</f>
        <v>0.1095890410958904</v>
      </c>
      <c r="AA153" s="6">
        <f>'Scenarios &amp; Pics'!$F$6*'Scenarios &amp; Pics'!$F$6/2</f>
        <v>3.125E-2</v>
      </c>
      <c r="AB153" s="22">
        <f ca="1">(Y153+Z153*('Scenarios &amp; Pics'!$J$6+$AA153))/(H154*SQRT(Z153))</f>
        <v>2.3531577591505077</v>
      </c>
      <c r="AC153" s="22">
        <f t="shared" ca="1" si="65"/>
        <v>2.2703971702902708</v>
      </c>
      <c r="AD153" s="6">
        <f t="shared" ca="1" si="63"/>
        <v>0.99069263265986351</v>
      </c>
      <c r="AE153" s="6">
        <f t="shared" ca="1" si="63"/>
        <v>0.98840825198679494</v>
      </c>
      <c r="AF153" s="6">
        <f t="shared" ca="1" si="71"/>
        <v>2.5031650047220268E-2</v>
      </c>
      <c r="AG153" s="6">
        <f ca="1">G154*AD153-'Scenarios &amp; Pics'!$H$6*EXP(-'Scenarios &amp; Pics'!$J$6*'Scenarios &amp; Pics'!Z153)*'Scenarios &amp; Pics'!AE153</f>
        <v>19.41784821460331</v>
      </c>
      <c r="AH153" s="9">
        <f ca="1">(AG153+'Scenarios &amp; Pics'!$H$5*EXP(-'Scenarios &amp; Pics'!$J$5*'Scenarios &amp; Pics'!$T$5)-G153)*$E$6</f>
        <v>21179.241877293691</v>
      </c>
      <c r="AJ153" s="9">
        <f t="shared" si="66"/>
        <v>108.5</v>
      </c>
      <c r="AK153">
        <f t="shared" ca="1" si="67"/>
        <v>18520.035540983998</v>
      </c>
      <c r="AL153" s="9">
        <f t="shared" ca="1" si="68"/>
        <v>21179.241877293691</v>
      </c>
      <c r="AM153" s="9">
        <f t="shared" ca="1" si="72"/>
        <v>39699.277418277692</v>
      </c>
      <c r="AN153" s="9">
        <f t="shared" si="73"/>
        <v>108.5</v>
      </c>
      <c r="AO153" s="9">
        <f t="shared" ca="1" si="74"/>
        <v>117.92782114976006</v>
      </c>
      <c r="AP153" s="9">
        <f t="shared" ca="1" si="75"/>
        <v>48.751546752928768</v>
      </c>
      <c r="AR153">
        <f t="shared" si="91"/>
        <v>0.37808219178082098</v>
      </c>
      <c r="AS153">
        <f t="shared" si="76"/>
        <v>101.52382232565938</v>
      </c>
      <c r="AT153">
        <f t="shared" si="77"/>
        <v>-1.5123287671233034E-2</v>
      </c>
      <c r="AU153">
        <f t="shared" si="78"/>
        <v>0.37808219178082098</v>
      </c>
      <c r="AV153">
        <f t="shared" si="79"/>
        <v>3.125E-2</v>
      </c>
      <c r="AW153">
        <f t="shared" si="80"/>
        <v>3.8430242799697936E-2</v>
      </c>
      <c r="AX153">
        <f t="shared" si="81"/>
        <v>-0.11529072839909886</v>
      </c>
      <c r="AY153" s="17">
        <f t="shared" si="64"/>
        <v>0.51532767574067018</v>
      </c>
      <c r="AZ153" s="17">
        <f t="shared" si="64"/>
        <v>0.45410734351247267</v>
      </c>
      <c r="BA153" s="17">
        <f t="shared" si="82"/>
        <v>0.3986477934975467</v>
      </c>
      <c r="BB153">
        <f t="shared" si="83"/>
        <v>6.1220332228197449</v>
      </c>
      <c r="BC153">
        <f t="shared" si="84"/>
        <v>1030.6553514813404</v>
      </c>
      <c r="BD153">
        <f t="shared" si="92"/>
        <v>138</v>
      </c>
      <c r="BE153">
        <f t="shared" si="85"/>
        <v>12.966604048513419</v>
      </c>
      <c r="BF153">
        <f t="shared" si="86"/>
        <v>490.24420786160215</v>
      </c>
      <c r="BG153" s="9">
        <f t="shared" si="87"/>
        <v>108.5</v>
      </c>
      <c r="BH153" s="9">
        <f t="shared" ca="1" si="88"/>
        <v>54.32682008593325</v>
      </c>
    </row>
    <row r="154" spans="1:60" x14ac:dyDescent="0.3">
      <c r="A154" s="16"/>
      <c r="F154" s="5"/>
      <c r="G154" s="5">
        <f t="shared" si="89"/>
        <v>109</v>
      </c>
      <c r="H154" s="5">
        <f>'Scenarios &amp; Pics'!$F$5</f>
        <v>0.25</v>
      </c>
      <c r="I154" s="5">
        <f>'Scenarios &amp; Pics'!$F$6</f>
        <v>0.25</v>
      </c>
      <c r="K154" s="9">
        <f ca="1">'Scenarios &amp; Pics'!$E$4*'Scenarios &amp; Pics'!G154+'Scenarios &amp; Pics'!$E$5*W153+'Scenarios &amp; Pics'!$E$6*'Scenarios &amp; Pics'!AG153</f>
        <v>37078906.778397202</v>
      </c>
      <c r="L154" s="9">
        <f t="shared" ca="1" si="90"/>
        <v>37051402.835441314</v>
      </c>
      <c r="O154" s="17">
        <f>LN(G154/'Scenarios &amp; Pics'!$H$5)</f>
        <v>8.6177696241052412E-2</v>
      </c>
      <c r="P154" s="18">
        <f ca="1">'Scenarios &amp; Pics'!$T$5</f>
        <v>8.2191780821917804E-2</v>
      </c>
      <c r="Q154" s="17">
        <f>'Scenarios &amp; Pics'!$F$5*'Scenarios &amp; Pics'!$F$5/2</f>
        <v>3.125E-2</v>
      </c>
      <c r="R154" s="21">
        <f ca="1">(O154+P154*('Scenarios &amp; Pics'!$J$5+$Q154))/(I155*SQRT(P154))</f>
        <v>1.2840840051516615</v>
      </c>
      <c r="S154" s="21">
        <f t="shared" ca="1" si="69"/>
        <v>1.2124112327665371</v>
      </c>
      <c r="T154" s="17">
        <f t="shared" ca="1" si="62"/>
        <v>0.90044371802985212</v>
      </c>
      <c r="U154" s="17">
        <f t="shared" ca="1" si="62"/>
        <v>0.88732249838882793</v>
      </c>
      <c r="V154" s="17">
        <f t="shared" ca="1" si="70"/>
        <v>0.17492912285631956</v>
      </c>
      <c r="W154" s="17">
        <f ca="1">(G154*T154-'Scenarios &amp; Pics'!$H$5*EXP(-'Scenarios &amp; Pics'!$J$5*'Scenarios &amp; Pics'!P154)*'Scenarios &amp; Pics'!U154)*$E$5</f>
        <v>19414.717745824277</v>
      </c>
      <c r="Y154" s="6">
        <f>LN(G154/'Scenarios &amp; Pics'!$H$6)</f>
        <v>0.19153821189887857</v>
      </c>
      <c r="Z154" s="19">
        <f ca="1">'Scenarios &amp; Pics'!$T$6</f>
        <v>0.1095890410958904</v>
      </c>
      <c r="AA154" s="6">
        <f>'Scenarios &amp; Pics'!$F$6*'Scenarios &amp; Pics'!$F$6/2</f>
        <v>3.125E-2</v>
      </c>
      <c r="AB154" s="22">
        <f ca="1">(Y154+Z154*('Scenarios &amp; Pics'!$J$6+$AA154))/(H155*SQRT(Z154))</f>
        <v>2.4087120913749187</v>
      </c>
      <c r="AC154" s="22">
        <f t="shared" ca="1" si="65"/>
        <v>2.3259515025146817</v>
      </c>
      <c r="AD154" s="6">
        <f t="shared" ca="1" si="63"/>
        <v>0.99199553927383888</v>
      </c>
      <c r="AE154" s="6">
        <f t="shared" ca="1" si="63"/>
        <v>0.98998943097790759</v>
      </c>
      <c r="AF154" s="6">
        <f t="shared" ca="1" si="71"/>
        <v>2.1930311710406301E-2</v>
      </c>
      <c r="AG154" s="6">
        <f ca="1">G155*AD154-'Scenarios &amp; Pics'!$H$6*EXP(-'Scenarios &amp; Pics'!$J$6*'Scenarios &amp; Pics'!Z154)*'Scenarios &amp; Pics'!AE154</f>
        <v>19.914179138311454</v>
      </c>
      <c r="AH154" s="9">
        <f ca="1">(AG154+'Scenarios &amp; Pics'!$H$5*EXP(-'Scenarios &amp; Pics'!$J$5*'Scenarios &amp; Pics'!$T$5)-G154)*$E$6</f>
        <v>21171.903724709977</v>
      </c>
      <c r="AJ154" s="9">
        <f t="shared" si="66"/>
        <v>109</v>
      </c>
      <c r="AK154">
        <f t="shared" ca="1" si="67"/>
        <v>19414.717745824277</v>
      </c>
      <c r="AL154" s="9">
        <f t="shared" ca="1" si="68"/>
        <v>21171.903724709977</v>
      </c>
      <c r="AM154" s="9">
        <f t="shared" ca="1" si="72"/>
        <v>40586.621470534257</v>
      </c>
      <c r="AN154" s="9">
        <f t="shared" si="73"/>
        <v>109</v>
      </c>
      <c r="AO154" s="9">
        <f t="shared" ca="1" si="74"/>
        <v>109.3283533964113</v>
      </c>
      <c r="AP154" s="9">
        <f t="shared" ca="1" si="75"/>
        <v>44.782817371927308</v>
      </c>
      <c r="AR154">
        <f t="shared" si="91"/>
        <v>0.38082191780821822</v>
      </c>
      <c r="AS154">
        <f t="shared" si="76"/>
        <v>101.53494883365697</v>
      </c>
      <c r="AT154">
        <f t="shared" si="77"/>
        <v>-1.5232876712328898E-2</v>
      </c>
      <c r="AU154">
        <f t="shared" si="78"/>
        <v>0.38082191780821822</v>
      </c>
      <c r="AV154">
        <f t="shared" si="79"/>
        <v>3.125E-2</v>
      </c>
      <c r="AW154">
        <f t="shared" si="80"/>
        <v>3.8569231473264638E-2</v>
      </c>
      <c r="AX154">
        <f t="shared" si="81"/>
        <v>-0.11570769441979833</v>
      </c>
      <c r="AY154" s="17">
        <f t="shared" si="64"/>
        <v>0.51538308312055459</v>
      </c>
      <c r="AZ154" s="17">
        <f t="shared" si="64"/>
        <v>0.45394210397571466</v>
      </c>
      <c r="BA154" s="17">
        <f t="shared" si="82"/>
        <v>0.39864566032798915</v>
      </c>
      <c r="BB154">
        <f t="shared" si="83"/>
        <v>6.1440979144839929</v>
      </c>
      <c r="BC154">
        <f t="shared" si="84"/>
        <v>1030.7661662411092</v>
      </c>
      <c r="BD154">
        <f t="shared" si="92"/>
        <v>139</v>
      </c>
      <c r="BE154">
        <f t="shared" si="85"/>
        <v>12.919808261032838</v>
      </c>
      <c r="BF154">
        <f t="shared" si="86"/>
        <v>492.01461596809872</v>
      </c>
      <c r="BG154" s="9">
        <f t="shared" si="87"/>
        <v>109</v>
      </c>
      <c r="BH154" s="9">
        <f t="shared" ca="1" si="88"/>
        <v>49.644926814351138</v>
      </c>
    </row>
    <row r="155" spans="1:60" x14ac:dyDescent="0.3">
      <c r="A155" s="16"/>
      <c r="F155" s="5"/>
      <c r="G155" s="5">
        <f t="shared" si="89"/>
        <v>109.5</v>
      </c>
      <c r="H155" s="5">
        <f>'Scenarios &amp; Pics'!$F$5</f>
        <v>0.25</v>
      </c>
      <c r="I155" s="5">
        <f>'Scenarios &amp; Pics'!$F$6</f>
        <v>0.25</v>
      </c>
      <c r="K155" s="9">
        <f ca="1">'Scenarios &amp; Pics'!$E$4*'Scenarios &amp; Pics'!G155+'Scenarios &amp; Pics'!$E$5*W154+'Scenarios &amp; Pics'!$E$6*'Scenarios &amp; Pics'!AG154</f>
        <v>38869263.849925175</v>
      </c>
      <c r="L155" s="9">
        <f t="shared" ca="1" si="90"/>
        <v>38841759.906969287</v>
      </c>
      <c r="O155" s="17">
        <f>LN(G155/'Scenarios &amp; Pics'!$H$5)</f>
        <v>9.0754363268464117E-2</v>
      </c>
      <c r="P155" s="18">
        <f ca="1">'Scenarios &amp; Pics'!$T$5</f>
        <v>8.2191780821917804E-2</v>
      </c>
      <c r="Q155" s="17">
        <f>'Scenarios &amp; Pics'!$F$5*'Scenarios &amp; Pics'!$F$5/2</f>
        <v>3.125E-2</v>
      </c>
      <c r="R155" s="21">
        <f ca="1">(O155+P155*('Scenarios &amp; Pics'!$J$5+$Q155))/(I156*SQRT(P155))</f>
        <v>1.3479390351038945</v>
      </c>
      <c r="S155" s="21">
        <f t="shared" ca="1" si="69"/>
        <v>1.27626626271877</v>
      </c>
      <c r="T155" s="17">
        <f t="shared" ca="1" si="62"/>
        <v>0.91116100412546697</v>
      </c>
      <c r="U155" s="17">
        <f t="shared" ca="1" si="62"/>
        <v>0.89906929403804303</v>
      </c>
      <c r="V155" s="17">
        <f t="shared" ca="1" si="70"/>
        <v>0.16082984207973336</v>
      </c>
      <c r="W155" s="17">
        <f ca="1">(G155*T155-'Scenarios &amp; Pics'!$H$5*EXP(-'Scenarios &amp; Pics'!$J$5*'Scenarios &amp; Pics'!P155)*'Scenarios &amp; Pics'!U155)*$E$5</f>
        <v>20320.599226425089</v>
      </c>
      <c r="Y155" s="6">
        <f>LN(G155/'Scenarios &amp; Pics'!$H$6)</f>
        <v>0.19611487892629037</v>
      </c>
      <c r="Z155" s="19">
        <f ca="1">'Scenarios &amp; Pics'!$T$6</f>
        <v>0.1095890410958904</v>
      </c>
      <c r="AA155" s="6">
        <f>'Scenarios &amp; Pics'!$F$6*'Scenarios &amp; Pics'!$F$6/2</f>
        <v>3.125E-2</v>
      </c>
      <c r="AB155" s="22">
        <f ca="1">(Y155+Z155*('Scenarios &amp; Pics'!$J$6+$AA155))/(H156*SQRT(Z155))</f>
        <v>2.4640121694729697</v>
      </c>
      <c r="AC155" s="22">
        <f t="shared" ca="1" si="65"/>
        <v>2.3812515806127328</v>
      </c>
      <c r="AD155" s="6">
        <f t="shared" ca="1" si="63"/>
        <v>0.99313042767203774</v>
      </c>
      <c r="AE155" s="6">
        <f t="shared" ca="1" si="63"/>
        <v>0.99137303808303678</v>
      </c>
      <c r="AF155" s="6">
        <f t="shared" ca="1" si="71"/>
        <v>1.9166016946593287E-2</v>
      </c>
      <c r="AG155" s="6">
        <f ca="1">G156*AD155-'Scenarios &amp; Pics'!$H$6*EXP(-'Scenarios &amp; Pics'!$J$6*'Scenarios &amp; Pics'!Z155)*'Scenarios &amp; Pics'!AE155</f>
        <v>20.411034659059524</v>
      </c>
      <c r="AH155" s="9">
        <f ca="1">(AG155+'Scenarios &amp; Pics'!$H$5*EXP(-'Scenarios &amp; Pics'!$J$5*'Scenarios &amp; Pics'!$T$5)-G155)*$E$6</f>
        <v>21165.614766206119</v>
      </c>
      <c r="AJ155" s="9">
        <f t="shared" si="66"/>
        <v>109.5</v>
      </c>
      <c r="AK155">
        <f t="shared" ca="1" si="67"/>
        <v>20320.599226425089</v>
      </c>
      <c r="AL155" s="9">
        <f t="shared" ca="1" si="68"/>
        <v>21165.614766206119</v>
      </c>
      <c r="AM155" s="9">
        <f t="shared" ca="1" si="72"/>
        <v>41486.213992631208</v>
      </c>
      <c r="AN155" s="9">
        <f t="shared" si="73"/>
        <v>109.5</v>
      </c>
      <c r="AO155" s="9">
        <f t="shared" ca="1" si="74"/>
        <v>100.97757701765829</v>
      </c>
      <c r="AP155" s="9">
        <f t="shared" ca="1" si="75"/>
        <v>40.985317916857774</v>
      </c>
      <c r="AR155">
        <f t="shared" si="91"/>
        <v>0.38356164383561547</v>
      </c>
      <c r="AS155">
        <f t="shared" si="76"/>
        <v>101.54607656106471</v>
      </c>
      <c r="AT155">
        <f t="shared" si="77"/>
        <v>-1.5342465753424557E-2</v>
      </c>
      <c r="AU155">
        <f t="shared" si="78"/>
        <v>0.38356164383561547</v>
      </c>
      <c r="AV155">
        <f t="shared" si="79"/>
        <v>3.125E-2</v>
      </c>
      <c r="AW155">
        <f t="shared" si="80"/>
        <v>3.8707721080333622E-2</v>
      </c>
      <c r="AX155">
        <f t="shared" si="81"/>
        <v>-0.11612316324099925</v>
      </c>
      <c r="AY155" s="17">
        <f t="shared" si="64"/>
        <v>0.51543829125379115</v>
      </c>
      <c r="AZ155" s="17">
        <f t="shared" si="64"/>
        <v>0.45377746569346955</v>
      </c>
      <c r="BA155" s="17">
        <f t="shared" si="82"/>
        <v>0.39864352716984619</v>
      </c>
      <c r="BB155">
        <f t="shared" si="83"/>
        <v>6.1660825560321584</v>
      </c>
      <c r="BC155">
        <f t="shared" si="84"/>
        <v>1030.8765825075823</v>
      </c>
      <c r="BD155">
        <f t="shared" si="92"/>
        <v>140</v>
      </c>
      <c r="BE155">
        <f t="shared" si="85"/>
        <v>12.873514509628116</v>
      </c>
      <c r="BF155">
        <f t="shared" si="86"/>
        <v>493.77863872546067</v>
      </c>
      <c r="BG155" s="9">
        <f t="shared" si="87"/>
        <v>109.5</v>
      </c>
      <c r="BH155" s="9">
        <f t="shared" ca="1" si="88"/>
        <v>45.215160179805345</v>
      </c>
    </row>
    <row r="156" spans="1:60" x14ac:dyDescent="0.3">
      <c r="A156" s="16"/>
      <c r="F156" s="5"/>
      <c r="G156" s="5">
        <f t="shared" si="89"/>
        <v>110</v>
      </c>
      <c r="H156" s="5">
        <f>'Scenarios &amp; Pics'!$F$5</f>
        <v>0.25</v>
      </c>
      <c r="I156" s="5">
        <f>'Scenarios &amp; Pics'!$F$6</f>
        <v>0.25</v>
      </c>
      <c r="K156" s="9">
        <f ca="1">'Scenarios &amp; Pics'!$E$4*'Scenarios &amp; Pics'!G156+'Scenarios &amp; Pics'!$E$5*W155+'Scenarios &amp; Pics'!$E$6*'Scenarios &amp; Pics'!AG155</f>
        <v>40682020.522168294</v>
      </c>
      <c r="L156" s="9">
        <f t="shared" ca="1" si="90"/>
        <v>40654516.579212405</v>
      </c>
      <c r="O156" s="17">
        <f>LN(G156/'Scenarios &amp; Pics'!$H$5)</f>
        <v>9.5310179804324935E-2</v>
      </c>
      <c r="P156" s="18">
        <f ca="1">'Scenarios &amp; Pics'!$T$5</f>
        <v>8.2191780821917804E-2</v>
      </c>
      <c r="Q156" s="17">
        <f>'Scenarios &amp; Pics'!$F$5*'Scenarios &amp; Pics'!$F$5/2</f>
        <v>3.125E-2</v>
      </c>
      <c r="R156" s="21">
        <f ca="1">(O156+P156*('Scenarios &amp; Pics'!$J$5+$Q156))/(I157*SQRT(P156))</f>
        <v>1.4115031527493056</v>
      </c>
      <c r="S156" s="21">
        <f t="shared" ca="1" si="69"/>
        <v>1.3398303803641811</v>
      </c>
      <c r="T156" s="17">
        <f t="shared" ca="1" si="62"/>
        <v>0.92095184667543917</v>
      </c>
      <c r="U156" s="17">
        <f t="shared" ca="1" si="62"/>
        <v>0.90984975187269013</v>
      </c>
      <c r="V156" s="17">
        <f t="shared" ca="1" si="70"/>
        <v>0.14732575724402977</v>
      </c>
      <c r="W156" s="17">
        <f ca="1">(G156*T156-'Scenarios &amp; Pics'!$H$5*EXP(-'Scenarios &amp; Pics'!$J$5*'Scenarios &amp; Pics'!P156)*'Scenarios &amp; Pics'!U156)*$E$5</f>
        <v>21236.730905232263</v>
      </c>
      <c r="Y156" s="6">
        <f>LN(G156/'Scenarios &amp; Pics'!$H$6)</f>
        <v>0.20067069546215124</v>
      </c>
      <c r="Z156" s="19">
        <f ca="1">'Scenarios &amp; Pics'!$T$6</f>
        <v>0.1095890410958904</v>
      </c>
      <c r="AA156" s="6">
        <f>'Scenarios &amp; Pics'!$F$6*'Scenarios &amp; Pics'!$F$6/2</f>
        <v>3.125E-2</v>
      </c>
      <c r="AB156" s="22">
        <f ca="1">(Y156+Z156*('Scenarios &amp; Pics'!$J$6+$AA156))/(H157*SQRT(Z156))</f>
        <v>2.5190603101230393</v>
      </c>
      <c r="AC156" s="22">
        <f t="shared" ca="1" si="65"/>
        <v>2.4362997212628024</v>
      </c>
      <c r="AD156" s="6">
        <f t="shared" ca="1" si="63"/>
        <v>0.99411657500014416</v>
      </c>
      <c r="AE156" s="6">
        <f t="shared" ca="1" si="63"/>
        <v>0.99258080803941173</v>
      </c>
      <c r="AF156" s="6">
        <f t="shared" ca="1" si="71"/>
        <v>1.670961534276014E-2</v>
      </c>
      <c r="AG156" s="6">
        <f ca="1">G157*AD156-'Scenarios &amp; Pics'!$H$6*EXP(-'Scenarios &amp; Pics'!$J$6*'Scenarios &amp; Pics'!Z156)*'Scenarios &amp; Pics'!AE156</f>
        <v>20.908345303805078</v>
      </c>
      <c r="AH156" s="9">
        <f ca="1">(AG156+'Scenarios &amp; Pics'!$H$5*EXP(-'Scenarios &amp; Pics'!$J$5*'Scenarios &amp; Pics'!$T$5)-G156)*$E$6</f>
        <v>21160.236055697227</v>
      </c>
      <c r="AJ156" s="9">
        <f t="shared" si="66"/>
        <v>110</v>
      </c>
      <c r="AK156">
        <f t="shared" ca="1" si="67"/>
        <v>21236.730905232263</v>
      </c>
      <c r="AL156" s="9">
        <f t="shared" ca="1" si="68"/>
        <v>21160.236055697227</v>
      </c>
      <c r="AM156" s="9">
        <f t="shared" ca="1" si="72"/>
        <v>42396.966960929494</v>
      </c>
      <c r="AN156" s="9">
        <f t="shared" si="73"/>
        <v>110</v>
      </c>
      <c r="AO156" s="9">
        <f t="shared" ca="1" si="74"/>
        <v>92.921360095673563</v>
      </c>
      <c r="AP156" s="9">
        <f t="shared" ca="1" si="75"/>
        <v>37.373329404871463</v>
      </c>
      <c r="AR156">
        <f t="shared" si="91"/>
        <v>0.38630136986301272</v>
      </c>
      <c r="AS156">
        <f t="shared" si="76"/>
        <v>101.55720550801625</v>
      </c>
      <c r="AT156">
        <f t="shared" si="77"/>
        <v>-1.5452054794520477E-2</v>
      </c>
      <c r="AU156">
        <f t="shared" si="78"/>
        <v>0.38630136986301272</v>
      </c>
      <c r="AV156">
        <f t="shared" si="79"/>
        <v>3.125E-2</v>
      </c>
      <c r="AW156">
        <f t="shared" si="80"/>
        <v>3.8845716958596739E-2</v>
      </c>
      <c r="AX156">
        <f t="shared" si="81"/>
        <v>-0.11653715087578936</v>
      </c>
      <c r="AY156" s="17">
        <f t="shared" si="64"/>
        <v>0.51549330227034129</v>
      </c>
      <c r="AZ156" s="17">
        <f t="shared" si="64"/>
        <v>0.45361342226299167</v>
      </c>
      <c r="BA156" s="17">
        <f t="shared" si="82"/>
        <v>0.39864139402311782</v>
      </c>
      <c r="BB156">
        <f t="shared" si="83"/>
        <v>6.1879880007349612</v>
      </c>
      <c r="BC156">
        <f t="shared" si="84"/>
        <v>1030.9866045406825</v>
      </c>
      <c r="BD156">
        <f t="shared" si="92"/>
        <v>141</v>
      </c>
      <c r="BE156">
        <f t="shared" si="85"/>
        <v>12.827713877954917</v>
      </c>
      <c r="BF156">
        <f t="shared" si="86"/>
        <v>495.53634432647641</v>
      </c>
      <c r="BG156" s="9">
        <f t="shared" si="87"/>
        <v>110</v>
      </c>
      <c r="BH156" s="9">
        <f t="shared" ca="1" si="88"/>
        <v>41.044293957374229</v>
      </c>
    </row>
    <row r="157" spans="1:60" x14ac:dyDescent="0.3">
      <c r="A157" s="16"/>
      <c r="F157" s="5"/>
      <c r="G157" s="5">
        <f t="shared" si="89"/>
        <v>110.5</v>
      </c>
      <c r="H157" s="5">
        <f>'Scenarios &amp; Pics'!$F$5</f>
        <v>0.25</v>
      </c>
      <c r="I157" s="5">
        <f>'Scenarios &amp; Pics'!$F$6</f>
        <v>0.25</v>
      </c>
      <c r="K157" s="9">
        <f ca="1">'Scenarios &amp; Pics'!$E$4*'Scenarios &amp; Pics'!G157+'Scenarios &amp; Pics'!$E$5*W156+'Scenarios &amp; Pics'!$E$6*'Scenarios &amp; Pics'!AG156</f>
        <v>42515278.501072131</v>
      </c>
      <c r="L157" s="9">
        <f t="shared" ca="1" si="90"/>
        <v>42487774.558116242</v>
      </c>
      <c r="O157" s="17">
        <f>LN(G157/'Scenarios &amp; Pics'!$H$5)</f>
        <v>9.9845334969716121E-2</v>
      </c>
      <c r="P157" s="18">
        <f ca="1">'Scenarios &amp; Pics'!$T$5</f>
        <v>8.2191780821917804E-2</v>
      </c>
      <c r="Q157" s="17">
        <f>'Scenarios &amp; Pics'!$F$5*'Scenarios &amp; Pics'!$F$5/2</f>
        <v>3.125E-2</v>
      </c>
      <c r="R157" s="21">
        <f ca="1">(O157+P157*('Scenarios &amp; Pics'!$J$5+$Q157))/(I158*SQRT(P157))</f>
        <v>1.4747789967618981</v>
      </c>
      <c r="S157" s="21">
        <f t="shared" ca="1" si="69"/>
        <v>1.4031062243767736</v>
      </c>
      <c r="T157" s="17">
        <f t="shared" ca="1" si="62"/>
        <v>0.92986401515073158</v>
      </c>
      <c r="U157" s="17">
        <f t="shared" ca="1" si="62"/>
        <v>0.91970741732326655</v>
      </c>
      <c r="V157" s="17">
        <f t="shared" ca="1" si="70"/>
        <v>0.13446853096316769</v>
      </c>
      <c r="W157" s="17">
        <f ca="1">(G157*T157-'Scenarios &amp; Pics'!$H$5*EXP(-'Scenarios &amp; Pics'!$J$5*'Scenarios &amp; Pics'!P157)*'Scenarios &amp; Pics'!U157)*$E$5</f>
        <v>22162.210004188324</v>
      </c>
      <c r="Y157" s="6">
        <f>LN(G157/'Scenarios &amp; Pics'!$H$6)</f>
        <v>0.20520585062754251</v>
      </c>
      <c r="Z157" s="19">
        <f ca="1">'Scenarios &amp; Pics'!$T$6</f>
        <v>0.1095890410958904</v>
      </c>
      <c r="AA157" s="6">
        <f>'Scenarios &amp; Pics'!$F$6*'Scenarios &amp; Pics'!$F$6/2</f>
        <v>3.125E-2</v>
      </c>
      <c r="AB157" s="22">
        <f ca="1">(Y157+Z157*('Scenarios &amp; Pics'!$J$6+$AA157))/(H158*SQRT(Z157))</f>
        <v>2.5738587984838466</v>
      </c>
      <c r="AC157" s="22">
        <f t="shared" ca="1" si="65"/>
        <v>2.4910982096236096</v>
      </c>
      <c r="AD157" s="6">
        <f t="shared" ca="1" si="63"/>
        <v>0.99497143458840409</v>
      </c>
      <c r="AE157" s="6">
        <f t="shared" ca="1" si="63"/>
        <v>0.99363255434227771</v>
      </c>
      <c r="AF157" s="6">
        <f t="shared" ca="1" si="71"/>
        <v>1.4533294483230742E-2</v>
      </c>
      <c r="AG157" s="6">
        <f ca="1">G158*AD157-'Scenarios &amp; Pics'!$H$6*EXP(-'Scenarios &amp; Pics'!$J$6*'Scenarios &amp; Pics'!Z157)*'Scenarios &amp; Pics'!AE157</f>
        <v>21.406049865751456</v>
      </c>
      <c r="AH157" s="9">
        <f ca="1">(AG157+'Scenarios &amp; Pics'!$H$5*EXP(-'Scenarios &amp; Pics'!$J$5*'Scenarios &amp; Pics'!$T$5)-G157)*$E$6</f>
        <v>21155.645179589981</v>
      </c>
      <c r="AJ157" s="9">
        <f t="shared" si="66"/>
        <v>110.5</v>
      </c>
      <c r="AK157">
        <f t="shared" ca="1" si="67"/>
        <v>22162.210004188324</v>
      </c>
      <c r="AL157" s="9">
        <f t="shared" ca="1" si="68"/>
        <v>21155.645179589981</v>
      </c>
      <c r="AM157" s="9">
        <f t="shared" ca="1" si="72"/>
        <v>43317.855183778302</v>
      </c>
      <c r="AN157" s="9">
        <f t="shared" si="73"/>
        <v>110.5</v>
      </c>
      <c r="AO157" s="9">
        <f t="shared" ca="1" si="74"/>
        <v>85.197554528137005</v>
      </c>
      <c r="AP157" s="9">
        <f t="shared" ca="1" si="75"/>
        <v>33.957379963850052</v>
      </c>
      <c r="AR157">
        <f t="shared" si="91"/>
        <v>0.38904109589040997</v>
      </c>
      <c r="AS157">
        <f t="shared" si="76"/>
        <v>101.56833567464527</v>
      </c>
      <c r="AT157">
        <f t="shared" si="77"/>
        <v>-1.5561643835616366E-2</v>
      </c>
      <c r="AU157">
        <f t="shared" si="78"/>
        <v>0.38904109589040997</v>
      </c>
      <c r="AV157">
        <f t="shared" si="79"/>
        <v>3.125E-2</v>
      </c>
      <c r="AW157">
        <f t="shared" si="80"/>
        <v>3.8983224351276158E-2</v>
      </c>
      <c r="AX157">
        <f t="shared" si="81"/>
        <v>-0.11694967305382764</v>
      </c>
      <c r="AY157" s="17">
        <f t="shared" si="64"/>
        <v>0.51554811826247282</v>
      </c>
      <c r="AZ157" s="17">
        <f t="shared" si="64"/>
        <v>0.45344996739475979</v>
      </c>
      <c r="BA157" s="17">
        <f t="shared" si="82"/>
        <v>0.39863926088780399</v>
      </c>
      <c r="BB157">
        <f t="shared" si="83"/>
        <v>6.2098150867713002</v>
      </c>
      <c r="BC157">
        <f t="shared" si="84"/>
        <v>1031.0962365249457</v>
      </c>
      <c r="BD157">
        <f t="shared" si="92"/>
        <v>142</v>
      </c>
      <c r="BE157">
        <f t="shared" si="85"/>
        <v>12.782397669818332</v>
      </c>
      <c r="BF157">
        <f t="shared" si="86"/>
        <v>497.28779975731481</v>
      </c>
      <c r="BG157" s="9">
        <f t="shared" si="87"/>
        <v>110.5</v>
      </c>
      <c r="BH157" s="9">
        <f t="shared" ca="1" si="88"/>
        <v>37.135777527445804</v>
      </c>
    </row>
    <row r="158" spans="1:60" x14ac:dyDescent="0.3">
      <c r="A158" s="16"/>
      <c r="F158" s="5"/>
      <c r="G158" s="5">
        <f t="shared" si="89"/>
        <v>111</v>
      </c>
      <c r="H158" s="5">
        <f>'Scenarios &amp; Pics'!$F$5</f>
        <v>0.25</v>
      </c>
      <c r="I158" s="5">
        <f>'Scenarios &amp; Pics'!$F$6</f>
        <v>0.25</v>
      </c>
      <c r="K158" s="9">
        <f ca="1">'Scenarios &amp; Pics'!$E$4*'Scenarios &amp; Pics'!G158+'Scenarios &amp; Pics'!$E$5*W157+'Scenarios &amp; Pics'!$E$6*'Scenarios &amp; Pics'!AG157</f>
        <v>44367232.108108155</v>
      </c>
      <c r="L158" s="9">
        <f t="shared" ca="1" si="90"/>
        <v>44339728.165152267</v>
      </c>
      <c r="O158" s="17">
        <f>LN(G158/'Scenarios &amp; Pics'!$H$5)</f>
        <v>0.10436001532424286</v>
      </c>
      <c r="P158" s="18">
        <f ca="1">'Scenarios &amp; Pics'!$T$5</f>
        <v>8.2191780821917804E-2</v>
      </c>
      <c r="Q158" s="17">
        <f>'Scenarios &amp; Pics'!$F$5*'Scenarios &amp; Pics'!$F$5/2</f>
        <v>3.125E-2</v>
      </c>
      <c r="R158" s="21">
        <f ca="1">(O158+P158*('Scenarios &amp; Pics'!$J$5+$Q158))/(I159*SQRT(P158))</f>
        <v>1.5377691700771938</v>
      </c>
      <c r="S158" s="21">
        <f t="shared" ca="1" si="69"/>
        <v>1.4660963976920693</v>
      </c>
      <c r="T158" s="17">
        <f t="shared" ca="1" si="62"/>
        <v>0.93794746788973726</v>
      </c>
      <c r="U158" s="17">
        <f t="shared" ca="1" si="62"/>
        <v>0.92868898650984755</v>
      </c>
      <c r="V158" s="17">
        <f t="shared" ca="1" si="70"/>
        <v>0.12229666038291241</v>
      </c>
      <c r="W158" s="17">
        <f ca="1">(G158*T158-'Scenarios &amp; Pics'!$H$5*EXP(-'Scenarios &amp; Pics'!$J$5*'Scenarios &amp; Pics'!P158)*'Scenarios &amp; Pics'!U158)*$E$5</f>
        <v>23096.182682057959</v>
      </c>
      <c r="Y158" s="6">
        <f>LN(G158/'Scenarios &amp; Pics'!$H$6)</f>
        <v>0.20972053098206911</v>
      </c>
      <c r="Z158" s="19">
        <f ca="1">'Scenarios &amp; Pics'!$T$6</f>
        <v>0.1095890410958904</v>
      </c>
      <c r="AA158" s="6">
        <f>'Scenarios &amp; Pics'!$F$6*'Scenarios &amp; Pics'!$F$6/2</f>
        <v>3.125E-2</v>
      </c>
      <c r="AB158" s="22">
        <f ca="1">(Y158+Z158*('Scenarios &amp; Pics'!$J$6+$AA158))/(H159*SQRT(Z158))</f>
        <v>2.628409888763676</v>
      </c>
      <c r="AC158" s="22">
        <f t="shared" ca="1" si="65"/>
        <v>2.545649299903439</v>
      </c>
      <c r="AD158" s="6">
        <f t="shared" ca="1" si="63"/>
        <v>0.99571074599312182</v>
      </c>
      <c r="AE158" s="6">
        <f t="shared" ca="1" si="63"/>
        <v>0.99454626454717054</v>
      </c>
      <c r="AF158" s="6">
        <f t="shared" ca="1" si="71"/>
        <v>1.2610722877938966E-2</v>
      </c>
      <c r="AG158" s="6">
        <f ca="1">G159*AD158-'Scenarios &amp; Pics'!$H$6*EXP(-'Scenarios &amp; Pics'!$J$6*'Scenarios &amp; Pics'!Z158)*'Scenarios &amp; Pics'!AE158</f>
        <v>21.904094574747674</v>
      </c>
      <c r="AH158" s="9">
        <f ca="1">(AG158+'Scenarios &amp; Pics'!$H$5*EXP(-'Scenarios &amp; Pics'!$J$5*'Scenarios &amp; Pics'!$T$5)-G158)*$E$6</f>
        <v>21151.734597582417</v>
      </c>
      <c r="AJ158" s="9">
        <f t="shared" si="66"/>
        <v>111</v>
      </c>
      <c r="AK158">
        <f t="shared" ca="1" si="67"/>
        <v>23096.182682057959</v>
      </c>
      <c r="AL158" s="9">
        <f t="shared" ca="1" si="68"/>
        <v>21151.734597582417</v>
      </c>
      <c r="AM158" s="9">
        <f t="shared" ca="1" si="72"/>
        <v>44247.917279640373</v>
      </c>
      <c r="AN158" s="9">
        <f t="shared" si="73"/>
        <v>111</v>
      </c>
      <c r="AO158" s="9">
        <f t="shared" ca="1" si="74"/>
        <v>77.836225443397936</v>
      </c>
      <c r="AP158" s="9">
        <f t="shared" ca="1" si="75"/>
        <v>30.744498321933008</v>
      </c>
      <c r="AR158">
        <f t="shared" si="91"/>
        <v>0.39178082191780722</v>
      </c>
      <c r="AS158">
        <f t="shared" si="76"/>
        <v>101.57946706108541</v>
      </c>
      <c r="AT158">
        <f t="shared" si="77"/>
        <v>-1.5671232876712418E-2</v>
      </c>
      <c r="AU158">
        <f t="shared" si="78"/>
        <v>0.39178082191780722</v>
      </c>
      <c r="AV158">
        <f t="shared" si="79"/>
        <v>3.125E-2</v>
      </c>
      <c r="AW158">
        <f t="shared" si="80"/>
        <v>3.9120248409440984E-2</v>
      </c>
      <c r="AX158">
        <f t="shared" si="81"/>
        <v>-0.11736074522832626</v>
      </c>
      <c r="AY158" s="17">
        <f t="shared" si="64"/>
        <v>0.51560274128568406</v>
      </c>
      <c r="AZ158" s="17">
        <f t="shared" si="64"/>
        <v>0.45328709490968944</v>
      </c>
      <c r="BA158" s="17">
        <f t="shared" si="82"/>
        <v>0.39863712776390459</v>
      </c>
      <c r="BB158">
        <f t="shared" si="83"/>
        <v>6.2315646375994618</v>
      </c>
      <c r="BC158">
        <f t="shared" si="84"/>
        <v>1031.2054825713681</v>
      </c>
      <c r="BD158">
        <f t="shared" si="92"/>
        <v>143</v>
      </c>
      <c r="BE158">
        <f t="shared" si="85"/>
        <v>12.737557402233037</v>
      </c>
      <c r="BF158">
        <f t="shared" si="86"/>
        <v>499.03307082721085</v>
      </c>
      <c r="BG158" s="9">
        <f t="shared" si="87"/>
        <v>111</v>
      </c>
      <c r="BH158" s="9">
        <f t="shared" ca="1" si="88"/>
        <v>33.490010831741969</v>
      </c>
    </row>
    <row r="159" spans="1:60" x14ac:dyDescent="0.3">
      <c r="A159" s="16"/>
      <c r="F159" s="5"/>
      <c r="G159" s="5">
        <f t="shared" si="89"/>
        <v>111.5</v>
      </c>
      <c r="H159" s="5">
        <f>'Scenarios &amp; Pics'!$F$5</f>
        <v>0.25</v>
      </c>
      <c r="I159" s="5">
        <f>'Scenarios &amp; Pics'!$F$6</f>
        <v>0.25</v>
      </c>
      <c r="K159" s="9">
        <f ca="1">'Scenarios &amp; Pics'!$E$4*'Scenarios &amp; Pics'!G159+'Scenarios &amp; Pics'!$E$5*W158+'Scenarios &amp; Pics'!$E$6*'Scenarios &amp; Pics'!AG158</f>
        <v>46236173.553265415</v>
      </c>
      <c r="L159" s="9">
        <f t="shared" ca="1" si="90"/>
        <v>46208669.610309526</v>
      </c>
      <c r="O159" s="17">
        <f>LN(G159/'Scenarios &amp; Pics'!$H$5)</f>
        <v>0.10885440491208208</v>
      </c>
      <c r="P159" s="18">
        <f ca="1">'Scenarios &amp; Pics'!$T$5</f>
        <v>8.2191780821917804E-2</v>
      </c>
      <c r="Q159" s="17">
        <f>'Scenarios &amp; Pics'!$F$5*'Scenarios &amp; Pics'!$F$5/2</f>
        <v>3.125E-2</v>
      </c>
      <c r="R159" s="21">
        <f ca="1">(O159+P159*('Scenarios &amp; Pics'!$J$5+$Q159))/(I160*SQRT(P159))</f>
        <v>1.6004762405347059</v>
      </c>
      <c r="S159" s="21">
        <f t="shared" ca="1" si="69"/>
        <v>1.5288034681495815</v>
      </c>
      <c r="T159" s="17">
        <f t="shared" ca="1" si="62"/>
        <v>0.94525351317525097</v>
      </c>
      <c r="U159" s="17">
        <f t="shared" ca="1" si="62"/>
        <v>0.93684341381892633</v>
      </c>
      <c r="V159" s="17">
        <f t="shared" ca="1" si="70"/>
        <v>0.11083633430744749</v>
      </c>
      <c r="W159" s="17">
        <f ca="1">(G159*T159-'Scenarios &amp; Pics'!$H$5*EXP(-'Scenarios &amp; Pics'!$J$5*'Scenarios &amp; Pics'!P159)*'Scenarios &amp; Pics'!U159)*$E$5</f>
        <v>24037.84579772679</v>
      </c>
      <c r="Y159" s="6">
        <f>LN(G159/'Scenarios &amp; Pics'!$H$6)</f>
        <v>0.2142149205699084</v>
      </c>
      <c r="Z159" s="19">
        <f ca="1">'Scenarios &amp; Pics'!$T$6</f>
        <v>0.1095890410958904</v>
      </c>
      <c r="AA159" s="6">
        <f>'Scenarios &amp; Pics'!$F$6*'Scenarios &amp; Pics'!$F$6/2</f>
        <v>3.125E-2</v>
      </c>
      <c r="AB159" s="22">
        <f ca="1">(Y159+Z159*('Scenarios &amp; Pics'!$J$6+$AA159))/(H160*SQRT(Z159))</f>
        <v>2.682715804776783</v>
      </c>
      <c r="AC159" s="22">
        <f t="shared" ca="1" si="65"/>
        <v>2.599955215916546</v>
      </c>
      <c r="AD159" s="6">
        <f t="shared" ca="1" si="63"/>
        <v>0.99634864906454368</v>
      </c>
      <c r="AE159" s="6">
        <f t="shared" ca="1" si="63"/>
        <v>0.99533820364003756</v>
      </c>
      <c r="AF159" s="6">
        <f t="shared" ca="1" si="71"/>
        <v>1.091714731367926E-2</v>
      </c>
      <c r="AG159" s="6">
        <f ca="1">G160*AD159-'Scenarios &amp; Pics'!$H$6*EXP(-'Scenarios &amp; Pics'!$J$6*'Scenarios &amp; Pics'!Z159)*'Scenarios &amp; Pics'!AE159</f>
        <v>22.402432325838049</v>
      </c>
      <c r="AH159" s="9">
        <f ca="1">(AG159+'Scenarios &amp; Pics'!$H$5*EXP(-'Scenarios &amp; Pics'!$J$5*'Scenarios &amp; Pics'!$T$5)-G159)*$E$6</f>
        <v>21148.410099763169</v>
      </c>
      <c r="AJ159" s="9">
        <f t="shared" si="66"/>
        <v>111.5</v>
      </c>
      <c r="AK159">
        <f t="shared" ca="1" si="67"/>
        <v>24037.84579772679</v>
      </c>
      <c r="AL159" s="9">
        <f t="shared" ca="1" si="68"/>
        <v>21148.410099763169</v>
      </c>
      <c r="AM159" s="9">
        <f t="shared" ca="1" si="72"/>
        <v>45186.255897489958</v>
      </c>
      <c r="AN159" s="9">
        <f t="shared" si="73"/>
        <v>111.5</v>
      </c>
      <c r="AO159" s="9">
        <f t="shared" ca="1" si="74"/>
        <v>70.860010458507702</v>
      </c>
      <c r="AP159" s="9">
        <f t="shared" ca="1" si="75"/>
        <v>27.738506778585595</v>
      </c>
      <c r="AR159">
        <f t="shared" si="91"/>
        <v>0.39452054794520447</v>
      </c>
      <c r="AS159">
        <f t="shared" si="76"/>
        <v>101.59059966747034</v>
      </c>
      <c r="AT159">
        <f t="shared" si="77"/>
        <v>-1.5780821917808177E-2</v>
      </c>
      <c r="AU159">
        <f t="shared" si="78"/>
        <v>0.39452054794520447</v>
      </c>
      <c r="AV159">
        <f t="shared" si="79"/>
        <v>3.125E-2</v>
      </c>
      <c r="AW159">
        <f t="shared" si="80"/>
        <v>3.9256794194265983E-2</v>
      </c>
      <c r="AX159">
        <f t="shared" si="81"/>
        <v>-0.11777038258279793</v>
      </c>
      <c r="AY159" s="17">
        <f t="shared" si="64"/>
        <v>0.5156571733596057</v>
      </c>
      <c r="AZ159" s="17">
        <f t="shared" si="64"/>
        <v>0.45312479873643829</v>
      </c>
      <c r="BA159" s="17">
        <f t="shared" si="82"/>
        <v>0.39863499465141949</v>
      </c>
      <c r="BB159">
        <f t="shared" si="83"/>
        <v>6.2532374623167399</v>
      </c>
      <c r="BC159">
        <f t="shared" si="84"/>
        <v>1031.3143467192115</v>
      </c>
      <c r="BD159">
        <f t="shared" si="92"/>
        <v>144</v>
      </c>
      <c r="BE159">
        <f t="shared" si="85"/>
        <v>12.693184798748987</v>
      </c>
      <c r="BF159">
        <f t="shared" si="86"/>
        <v>500.77222219721904</v>
      </c>
      <c r="BG159" s="9">
        <f t="shared" si="87"/>
        <v>111.5</v>
      </c>
      <c r="BH159" s="9">
        <f t="shared" ca="1" si="88"/>
        <v>30.104648355118169</v>
      </c>
    </row>
    <row r="160" spans="1:60" x14ac:dyDescent="0.3">
      <c r="A160" s="16"/>
      <c r="F160" s="5"/>
      <c r="G160" s="5">
        <f t="shared" si="89"/>
        <v>112</v>
      </c>
      <c r="H160" s="5">
        <f>'Scenarios &amp; Pics'!$F$5</f>
        <v>0.25</v>
      </c>
      <c r="I160" s="5">
        <f>'Scenarios &amp; Pics'!$F$6</f>
        <v>0.25</v>
      </c>
      <c r="K160" s="9">
        <f ca="1">'Scenarios &amp; Pics'!$E$4*'Scenarios &amp; Pics'!G160+'Scenarios &amp; Pics'!$E$5*W159+'Scenarios &amp; Pics'!$E$6*'Scenarios &amp; Pics'!AG159</f>
        <v>48120496.460105255</v>
      </c>
      <c r="L160" s="9">
        <f t="shared" ca="1" si="90"/>
        <v>48092992.517149366</v>
      </c>
      <c r="O160" s="17">
        <f>LN(G160/'Scenarios &amp; Pics'!$H$5)</f>
        <v>0.11332868530700327</v>
      </c>
      <c r="P160" s="18">
        <f ca="1">'Scenarios &amp; Pics'!$T$5</f>
        <v>8.2191780821917804E-2</v>
      </c>
      <c r="Q160" s="17">
        <f>'Scenarios &amp; Pics'!$F$5*'Scenarios &amp; Pics'!$F$5/2</f>
        <v>3.125E-2</v>
      </c>
      <c r="R160" s="21">
        <f ca="1">(O160+P160*('Scenarios &amp; Pics'!$J$5+$Q160))/(I161*SQRT(P160))</f>
        <v>1.662902741506082</v>
      </c>
      <c r="S160" s="21">
        <f t="shared" ca="1" si="69"/>
        <v>1.5912299691209575</v>
      </c>
      <c r="T160" s="17">
        <f t="shared" ref="T160:U223" ca="1" si="93">_xlfn.NORM.S.DIST(R160,TRUE)</f>
        <v>0.95183404722866749</v>
      </c>
      <c r="U160" s="17">
        <f t="shared" ca="1" si="93"/>
        <v>0.94422108467904076</v>
      </c>
      <c r="V160" s="17">
        <f t="shared" ca="1" si="70"/>
        <v>0.10010243201931056</v>
      </c>
      <c r="W160" s="17">
        <f ca="1">(G160*T160-'Scenarios &amp; Pics'!$H$5*EXP(-'Scenarios &amp; Pics'!$J$5*'Scenarios &amp; Pics'!P160)*'Scenarios &amp; Pics'!U160)*$E$5</f>
        <v>24986.44787246309</v>
      </c>
      <c r="Y160" s="6">
        <f>LN(G160/'Scenarios &amp; Pics'!$H$6)</f>
        <v>0.21868920096482949</v>
      </c>
      <c r="Z160" s="19">
        <f ca="1">'Scenarios &amp; Pics'!$T$6</f>
        <v>0.1095890410958904</v>
      </c>
      <c r="AA160" s="6">
        <f>'Scenarios &amp; Pics'!$F$6*'Scenarios &amp; Pics'!$F$6/2</f>
        <v>3.125E-2</v>
      </c>
      <c r="AB160" s="22">
        <f ca="1">(Y160+Z160*('Scenarios &amp; Pics'!$J$6+$AA160))/(H161*SQRT(Z160))</f>
        <v>2.7367787404873671</v>
      </c>
      <c r="AC160" s="22">
        <f t="shared" ca="1" si="65"/>
        <v>2.6540181516271302</v>
      </c>
      <c r="AD160" s="6">
        <f t="shared" ref="AD160:AE223" ca="1" si="94">_xlfn.NORM.S.DIST(AB160,TRUE)</f>
        <v>0.99689779962407965</v>
      </c>
      <c r="AE160" s="6">
        <f t="shared" ca="1" si="94"/>
        <v>0.99602302259583897</v>
      </c>
      <c r="AF160" s="6">
        <f t="shared" ca="1" si="71"/>
        <v>9.4294503596158135E-3</v>
      </c>
      <c r="AG160" s="6">
        <f ca="1">G161*AD160-'Scenarios &amp; Pics'!$H$6*EXP(-'Scenarios &amp; Pics'!$J$6*'Scenarios &amp; Pics'!Z160)*'Scenarios &amp; Pics'!AE160</f>
        <v>22.901021966145279</v>
      </c>
      <c r="AH160" s="9">
        <f ca="1">(AG160+'Scenarios &amp; Pics'!$H$5*EXP(-'Scenarios &amp; Pics'!$J$5*'Scenarios &amp; Pics'!$T$5)-G160)*$E$6</f>
        <v>21145.589380377631</v>
      </c>
      <c r="AJ160" s="9">
        <f t="shared" si="66"/>
        <v>112</v>
      </c>
      <c r="AK160">
        <f t="shared" ca="1" si="67"/>
        <v>24986.44787246309</v>
      </c>
      <c r="AL160" s="9">
        <f t="shared" ca="1" si="68"/>
        <v>21145.589380377631</v>
      </c>
      <c r="AM160" s="9">
        <f t="shared" ca="1" si="72"/>
        <v>46132.037252840717</v>
      </c>
      <c r="AN160" s="9">
        <f t="shared" si="73"/>
        <v>112</v>
      </c>
      <c r="AO160" s="9">
        <f t="shared" ca="1" si="74"/>
        <v>64.284584674844297</v>
      </c>
      <c r="AP160" s="9">
        <f t="shared" ca="1" si="75"/>
        <v>24.940341630865401</v>
      </c>
      <c r="AR160">
        <f t="shared" si="91"/>
        <v>0.39726027397260172</v>
      </c>
      <c r="AS160">
        <f t="shared" si="76"/>
        <v>101.60173349393379</v>
      </c>
      <c r="AT160">
        <f t="shared" si="77"/>
        <v>-1.5890410958904009E-2</v>
      </c>
      <c r="AU160">
        <f t="shared" si="78"/>
        <v>0.39726027397260172</v>
      </c>
      <c r="AV160">
        <f t="shared" si="79"/>
        <v>3.125E-2</v>
      </c>
      <c r="AW160">
        <f t="shared" si="80"/>
        <v>3.939286667920356E-2</v>
      </c>
      <c r="AX160">
        <f t="shared" si="81"/>
        <v>-0.11817860003760913</v>
      </c>
      <c r="AY160" s="17">
        <f t="shared" ref="AY160:AZ223" si="95">_xlfn.NORM.S.DIST(AW160,TRUE)</f>
        <v>0.51571141646886642</v>
      </c>
      <c r="AZ160" s="17">
        <f t="shared" si="95"/>
        <v>0.45296307290878923</v>
      </c>
      <c r="BA160" s="17">
        <f t="shared" si="82"/>
        <v>0.39863286155034877</v>
      </c>
      <c r="BB160">
        <f t="shared" si="83"/>
        <v>6.2748343560077302</v>
      </c>
      <c r="BC160">
        <f t="shared" si="84"/>
        <v>1031.4228329377329</v>
      </c>
      <c r="BD160">
        <f t="shared" si="92"/>
        <v>145</v>
      </c>
      <c r="BE160">
        <f t="shared" si="85"/>
        <v>12.649271783030725</v>
      </c>
      <c r="BF160">
        <f t="shared" si="86"/>
        <v>502.50531740806866</v>
      </c>
      <c r="BG160" s="9">
        <f t="shared" si="87"/>
        <v>112</v>
      </c>
      <c r="BH160" s="9">
        <f t="shared" ca="1" si="88"/>
        <v>26.97492167016836</v>
      </c>
    </row>
    <row r="161" spans="1:60" x14ac:dyDescent="0.3">
      <c r="A161" s="16"/>
      <c r="F161" s="5"/>
      <c r="G161" s="5">
        <f t="shared" si="89"/>
        <v>112.5</v>
      </c>
      <c r="H161" s="5">
        <f>'Scenarios &amp; Pics'!$F$5</f>
        <v>0.25</v>
      </c>
      <c r="I161" s="5">
        <f>'Scenarios &amp; Pics'!$F$6</f>
        <v>0.25</v>
      </c>
      <c r="K161" s="9">
        <f ca="1">'Scenarios &amp; Pics'!$E$4*'Scenarios &amp; Pics'!G161+'Scenarios &amp; Pics'!$E$5*W160+'Scenarios &amp; Pics'!$E$6*'Scenarios &amp; Pics'!AG160</f>
        <v>50018697.788858466</v>
      </c>
      <c r="L161" s="9">
        <f t="shared" ca="1" si="90"/>
        <v>49991193.845902577</v>
      </c>
      <c r="O161" s="17">
        <f>LN(G161/'Scenarios &amp; Pics'!$H$5)</f>
        <v>0.11778303565638346</v>
      </c>
      <c r="P161" s="18">
        <f ca="1">'Scenarios &amp; Pics'!$T$5</f>
        <v>8.2191780821917804E-2</v>
      </c>
      <c r="Q161" s="17">
        <f>'Scenarios &amp; Pics'!$F$5*'Scenarios &amp; Pics'!$F$5/2</f>
        <v>3.125E-2</v>
      </c>
      <c r="R161" s="21">
        <f ca="1">(O161+P161*('Scenarios &amp; Pics'!$J$5+$Q161))/(I162*SQRT(P161))</f>
        <v>1.7250511725092152</v>
      </c>
      <c r="S161" s="21">
        <f t="shared" ca="1" si="69"/>
        <v>1.6533784001240908</v>
      </c>
      <c r="T161" s="17">
        <f t="shared" ca="1" si="93"/>
        <v>0.95774087456930257</v>
      </c>
      <c r="U161" s="17">
        <f t="shared" ca="1" si="93"/>
        <v>0.95087306198453214</v>
      </c>
      <c r="V161" s="17">
        <f t="shared" ca="1" si="70"/>
        <v>9.0099622236311128E-2</v>
      </c>
      <c r="W161" s="17">
        <f ca="1">(G161*T161-'Scenarios &amp; Pics'!$H$5*EXP(-'Scenarios &amp; Pics'!$J$5*'Scenarios &amp; Pics'!P161)*'Scenarios &amp; Pics'!U161)*$E$5</f>
        <v>25941.289331017801</v>
      </c>
      <c r="Y161" s="6">
        <f>LN(G161/'Scenarios &amp; Pics'!$H$6)</f>
        <v>0.22314355131420976</v>
      </c>
      <c r="Z161" s="19">
        <f ca="1">'Scenarios &amp; Pics'!$T$6</f>
        <v>0.1095890410958904</v>
      </c>
      <c r="AA161" s="6">
        <f>'Scenarios &amp; Pics'!$F$6*'Scenarios &amp; Pics'!$F$6/2</f>
        <v>3.125E-2</v>
      </c>
      <c r="AB161" s="22">
        <f ca="1">(Y161+Z161*('Scenarios &amp; Pics'!$J$6+$AA161))/(H162*SQRT(Z161))</f>
        <v>2.7906008605414261</v>
      </c>
      <c r="AC161" s="22">
        <f t="shared" ca="1" si="65"/>
        <v>2.7078402716811891</v>
      </c>
      <c r="AD161" s="6">
        <f t="shared" ca="1" si="94"/>
        <v>0.99736948471473619</v>
      </c>
      <c r="AE161" s="6">
        <f t="shared" ca="1" si="94"/>
        <v>0.99661386962902099</v>
      </c>
      <c r="AF161" s="6">
        <f t="shared" ca="1" si="71"/>
        <v>8.1261736283470432E-3</v>
      </c>
      <c r="AG161" s="6">
        <f ca="1">G162*AD161-'Scenarios &amp; Pics'!$H$6*EXP(-'Scenarios &amp; Pics'!$J$6*'Scenarios &amp; Pics'!Z161)*'Scenarios &amp; Pics'!AE161</f>
        <v>23.399827639349169</v>
      </c>
      <c r="AH161" s="9">
        <f ca="1">(AG161+'Scenarios &amp; Pics'!$H$5*EXP(-'Scenarios &amp; Pics'!$J$5*'Scenarios &amp; Pics'!$T$5)-G161)*$E$6</f>
        <v>21143.20072678541</v>
      </c>
      <c r="AJ161" s="9">
        <f t="shared" si="66"/>
        <v>112.5</v>
      </c>
      <c r="AK161">
        <f t="shared" ca="1" si="67"/>
        <v>25941.289331017801</v>
      </c>
      <c r="AL161" s="9">
        <f t="shared" ca="1" si="68"/>
        <v>21143.20072678541</v>
      </c>
      <c r="AM161" s="9">
        <f t="shared" ca="1" si="72"/>
        <v>47084.49005780321</v>
      </c>
      <c r="AN161" s="9">
        <f t="shared" si="73"/>
        <v>112.5</v>
      </c>
      <c r="AO161" s="9">
        <f t="shared" ca="1" si="74"/>
        <v>58.119207448759447</v>
      </c>
      <c r="AP161" s="9">
        <f t="shared" ca="1" si="75"/>
        <v>22.348389893053842</v>
      </c>
      <c r="AR161">
        <f t="shared" si="91"/>
        <v>0.39999999999999897</v>
      </c>
      <c r="AS161">
        <f t="shared" si="76"/>
        <v>101.61286854060947</v>
      </c>
      <c r="AT161">
        <f t="shared" si="77"/>
        <v>-1.5999999999999865E-2</v>
      </c>
      <c r="AU161">
        <f t="shared" si="78"/>
        <v>0.39999999999999897</v>
      </c>
      <c r="AV161">
        <f t="shared" si="79"/>
        <v>3.125E-2</v>
      </c>
      <c r="AW161">
        <f t="shared" si="80"/>
        <v>3.9528470752105284E-2</v>
      </c>
      <c r="AX161">
        <f t="shared" si="81"/>
        <v>-0.1185854122563135</v>
      </c>
      <c r="AY161" s="17">
        <f t="shared" si="95"/>
        <v>0.51576547256394001</v>
      </c>
      <c r="AZ161" s="17">
        <f t="shared" si="95"/>
        <v>0.45280191156312127</v>
      </c>
      <c r="BA161" s="17">
        <f t="shared" si="82"/>
        <v>0.39863072846069231</v>
      </c>
      <c r="BB161">
        <f t="shared" si="83"/>
        <v>6.29635610008188</v>
      </c>
      <c r="BC161">
        <f t="shared" si="84"/>
        <v>1031.5309451278799</v>
      </c>
      <c r="BD161">
        <f t="shared" si="92"/>
        <v>146</v>
      </c>
      <c r="BE161">
        <f t="shared" si="85"/>
        <v>12.605810472678963</v>
      </c>
      <c r="BF161">
        <f t="shared" si="86"/>
        <v>504.2324189071573</v>
      </c>
      <c r="BG161" s="9">
        <f t="shared" si="87"/>
        <v>112.5</v>
      </c>
      <c r="BH161" s="9">
        <f t="shared" ca="1" si="88"/>
        <v>24.093970862666804</v>
      </c>
    </row>
    <row r="162" spans="1:60" x14ac:dyDescent="0.3">
      <c r="A162" s="16"/>
      <c r="F162" s="5"/>
      <c r="G162" s="5">
        <f t="shared" si="89"/>
        <v>113</v>
      </c>
      <c r="H162" s="5">
        <f>'Scenarios &amp; Pics'!$F$5</f>
        <v>0.25</v>
      </c>
      <c r="I162" s="5">
        <f>'Scenarios &amp; Pics'!$F$6</f>
        <v>0.25</v>
      </c>
      <c r="K162" s="9">
        <f ca="1">'Scenarios &amp; Pics'!$E$4*'Scenarios &amp; Pics'!G162+'Scenarios &amp; Pics'!$E$5*W161+'Scenarios &amp; Pics'!$E$6*'Scenarios &amp; Pics'!AG161</f>
        <v>51929378.317314297</v>
      </c>
      <c r="L162" s="9">
        <f t="shared" ca="1" si="90"/>
        <v>51901874.374358408</v>
      </c>
      <c r="O162" s="17">
        <f>LN(G162/'Scenarios &amp; Pics'!$H$5)</f>
        <v>0.12221763272424911</v>
      </c>
      <c r="P162" s="18">
        <f ca="1">'Scenarios &amp; Pics'!$T$5</f>
        <v>8.2191780821917804E-2</v>
      </c>
      <c r="Q162" s="17">
        <f>'Scenarios &amp; Pics'!$F$5*'Scenarios &amp; Pics'!$F$5/2</f>
        <v>3.125E-2</v>
      </c>
      <c r="R162" s="21">
        <f ca="1">(O162+P162*('Scenarios &amp; Pics'!$J$5+$Q162))/(I163*SQRT(P162))</f>
        <v>1.7869239998087776</v>
      </c>
      <c r="S162" s="21">
        <f t="shared" ca="1" si="69"/>
        <v>1.7152512274236531</v>
      </c>
      <c r="T162" s="17">
        <f t="shared" ca="1" si="93"/>
        <v>0.96302511352883335</v>
      </c>
      <c r="U162" s="17">
        <f t="shared" ca="1" si="93"/>
        <v>0.95685041180155839</v>
      </c>
      <c r="V162" s="17">
        <f t="shared" ca="1" si="70"/>
        <v>8.0823523471646563E-2</v>
      </c>
      <c r="W162" s="17">
        <f ca="1">(G162*T162-'Scenarios &amp; Pics'!$H$5*EXP(-'Scenarios &amp; Pics'!$J$5*'Scenarios &amp; Pics'!P162)*'Scenarios &amp; Pics'!U162)*$E$5</f>
        <v>26901.722105531546</v>
      </c>
      <c r="Y162" s="6">
        <f>LN(G162/'Scenarios &amp; Pics'!$H$6)</f>
        <v>0.22757814838207549</v>
      </c>
      <c r="Z162" s="19">
        <f ca="1">'Scenarios &amp; Pics'!$T$6</f>
        <v>0.1095890410958904</v>
      </c>
      <c r="AA162" s="6">
        <f>'Scenarios &amp; Pics'!$F$6*'Scenarios &amp; Pics'!$F$6/2</f>
        <v>3.125E-2</v>
      </c>
      <c r="AB162" s="22">
        <f ca="1">(Y162+Z162*('Scenarios &amp; Pics'!$J$6+$AA162))/(H163*SQRT(Z162))</f>
        <v>2.8441843007868153</v>
      </c>
      <c r="AC162" s="22">
        <f t="shared" ca="1" si="65"/>
        <v>2.7614237119265783</v>
      </c>
      <c r="AD162" s="6">
        <f t="shared" ca="1" si="94"/>
        <v>0.99777373574590145</v>
      </c>
      <c r="AE162" s="6">
        <f t="shared" ca="1" si="94"/>
        <v>0.99712250200925456</v>
      </c>
      <c r="AF162" s="6">
        <f t="shared" ca="1" si="71"/>
        <v>6.9875121504007045E-3</v>
      </c>
      <c r="AG162" s="6">
        <f ca="1">G163*AD162-'Scenarios &amp; Pics'!$H$6*EXP(-'Scenarios &amp; Pics'!$J$6*'Scenarios &amp; Pics'!Z162)*'Scenarios &amp; Pics'!AE162</f>
        <v>23.898818186274355</v>
      </c>
      <c r="AH162" s="9">
        <f ca="1">(AG162+'Scenarios &amp; Pics'!$H$5*EXP(-'Scenarios &amp; Pics'!$J$5*'Scenarios &amp; Pics'!$T$5)-G162)*$E$6</f>
        <v>21141.181820635778</v>
      </c>
      <c r="AJ162" s="9">
        <f t="shared" si="66"/>
        <v>113</v>
      </c>
      <c r="AK162">
        <f t="shared" ca="1" si="67"/>
        <v>26901.722105531546</v>
      </c>
      <c r="AL162" s="9">
        <f t="shared" ca="1" si="68"/>
        <v>21141.181820635778</v>
      </c>
      <c r="AM162" s="9">
        <f t="shared" ca="1" si="72"/>
        <v>48042.903926167324</v>
      </c>
      <c r="AN162" s="9">
        <f t="shared" si="73"/>
        <v>113</v>
      </c>
      <c r="AO162" s="9">
        <f t="shared" ca="1" si="74"/>
        <v>52.367327850369698</v>
      </c>
      <c r="AP162" s="9">
        <f t="shared" ca="1" si="75"/>
        <v>19.958832239940417</v>
      </c>
      <c r="AR162">
        <f t="shared" si="91"/>
        <v>0.40273972602739622</v>
      </c>
      <c r="AS162">
        <f t="shared" si="76"/>
        <v>101.62400480763112</v>
      </c>
      <c r="AT162">
        <f t="shared" si="77"/>
        <v>-1.6109589041095943E-2</v>
      </c>
      <c r="AU162">
        <f t="shared" si="78"/>
        <v>0.40273972602739622</v>
      </c>
      <c r="AV162">
        <f t="shared" si="79"/>
        <v>3.125E-2</v>
      </c>
      <c r="AW162">
        <f t="shared" si="80"/>
        <v>3.9663611217266498E-2</v>
      </c>
      <c r="AX162">
        <f t="shared" si="81"/>
        <v>-0.11899083365180191</v>
      </c>
      <c r="AY162" s="17">
        <f t="shared" si="95"/>
        <v>0.51581934356196091</v>
      </c>
      <c r="AZ162" s="17">
        <f t="shared" si="95"/>
        <v>0.45264130893595356</v>
      </c>
      <c r="BA162" s="17">
        <f t="shared" si="82"/>
        <v>0.39862859538244999</v>
      </c>
      <c r="BB162">
        <f t="shared" si="83"/>
        <v>6.3178034626007289</v>
      </c>
      <c r="BC162">
        <f t="shared" si="84"/>
        <v>1031.6386871239217</v>
      </c>
      <c r="BD162">
        <f t="shared" si="92"/>
        <v>147</v>
      </c>
      <c r="BE162">
        <f t="shared" si="85"/>
        <v>12.562793173283714</v>
      </c>
      <c r="BF162">
        <f t="shared" si="86"/>
        <v>505.95358807471274</v>
      </c>
      <c r="BG162" s="9">
        <f t="shared" si="87"/>
        <v>113</v>
      </c>
      <c r="BH162" s="9">
        <f t="shared" ca="1" si="88"/>
        <v>21.453176143557098</v>
      </c>
    </row>
    <row r="163" spans="1:60" x14ac:dyDescent="0.3">
      <c r="A163" s="16"/>
      <c r="F163" s="5"/>
      <c r="G163" s="5">
        <f t="shared" si="89"/>
        <v>113.5</v>
      </c>
      <c r="H163" s="5">
        <f>'Scenarios &amp; Pics'!$F$5</f>
        <v>0.25</v>
      </c>
      <c r="I163" s="5">
        <f>'Scenarios &amp; Pics'!$F$6</f>
        <v>0.25</v>
      </c>
      <c r="K163" s="9">
        <f ca="1">'Scenarios &amp; Pics'!$E$4*'Scenarios &amp; Pics'!G163+'Scenarios &amp; Pics'!$E$5*W162+'Scenarios &amp; Pics'!$E$6*'Scenarios &amp; Pics'!AG162</f>
        <v>53851241.847435646</v>
      </c>
      <c r="L163" s="9">
        <f t="shared" ca="1" si="90"/>
        <v>53823737.904479757</v>
      </c>
      <c r="O163" s="17">
        <f>LN(G163/'Scenarios &amp; Pics'!$H$5)</f>
        <v>0.12663265093336601</v>
      </c>
      <c r="P163" s="18">
        <f ca="1">'Scenarios &amp; Pics'!$T$5</f>
        <v>8.2191780821917804E-2</v>
      </c>
      <c r="Q163" s="17">
        <f>'Scenarios &amp; Pics'!$F$5*'Scenarios &amp; Pics'!$F$5/2</f>
        <v>3.125E-2</v>
      </c>
      <c r="R163" s="21">
        <f ca="1">(O163+P163*('Scenarios &amp; Pics'!$J$5+$Q163))/(I164*SQRT(P163))</f>
        <v>1.8485236570034704</v>
      </c>
      <c r="S163" s="21">
        <f t="shared" ca="1" si="69"/>
        <v>1.7768508846183459</v>
      </c>
      <c r="T163" s="17">
        <f t="shared" ca="1" si="93"/>
        <v>0.96773668734682872</v>
      </c>
      <c r="U163" s="17">
        <f t="shared" ca="1" si="93"/>
        <v>0.96220361140250066</v>
      </c>
      <c r="V163" s="17">
        <f t="shared" ca="1" si="70"/>
        <v>7.2261890693705033E-2</v>
      </c>
      <c r="W163" s="17">
        <f ca="1">(G163*T163-'Scenarios &amp; Pics'!$H$5*EXP(-'Scenarios &amp; Pics'!$J$5*'Scenarios &amp; Pics'!P163)*'Scenarios &amp; Pics'!U163)*$E$5</f>
        <v>27867.148687802226</v>
      </c>
      <c r="Y163" s="6">
        <f>LN(G163/'Scenarios &amp; Pics'!$H$6)</f>
        <v>0.23199316659119226</v>
      </c>
      <c r="Z163" s="19">
        <f ca="1">'Scenarios &amp; Pics'!$T$6</f>
        <v>0.1095890410958904</v>
      </c>
      <c r="AA163" s="6">
        <f>'Scenarios &amp; Pics'!$F$6*'Scenarios &amp; Pics'!$F$6/2</f>
        <v>3.125E-2</v>
      </c>
      <c r="AB163" s="22">
        <f ca="1">(Y163+Z163*('Scenarios &amp; Pics'!$J$6+$AA163))/(H164*SQRT(Z163))</f>
        <v>2.8975311687818306</v>
      </c>
      <c r="AC163" s="22">
        <f t="shared" ca="1" si="65"/>
        <v>2.8147705799215936</v>
      </c>
      <c r="AD163" s="6">
        <f t="shared" ca="1" si="94"/>
        <v>0.99811943818288928</v>
      </c>
      <c r="AE163" s="6">
        <f t="shared" ca="1" si="94"/>
        <v>0.99755939666639137</v>
      </c>
      <c r="AF163" s="6">
        <f t="shared" ca="1" si="71"/>
        <v>5.9952848907689708E-3</v>
      </c>
      <c r="AG163" s="6">
        <f ca="1">G164*AD163-'Scenarios &amp; Pics'!$H$6*EXP(-'Scenarios &amp; Pics'!$J$6*'Scenarios &amp; Pics'!Z163)*'Scenarios &amp; Pics'!AE163</f>
        <v>24.397966599508621</v>
      </c>
      <c r="AH163" s="9">
        <f ca="1">(AG163+'Scenarios &amp; Pics'!$H$5*EXP(-'Scenarios &amp; Pics'!$J$5*'Scenarios &amp; Pics'!$T$5)-G163)*$E$6</f>
        <v>21139.478647104312</v>
      </c>
      <c r="AJ163" s="9">
        <f t="shared" si="66"/>
        <v>113.5</v>
      </c>
      <c r="AK163">
        <f t="shared" ca="1" si="67"/>
        <v>27867.148687802226</v>
      </c>
      <c r="AL163" s="9">
        <f t="shared" ca="1" si="68"/>
        <v>21139.478647104312</v>
      </c>
      <c r="AM163" s="9">
        <f t="shared" ca="1" si="72"/>
        <v>49006.627334906538</v>
      </c>
      <c r="AN163" s="9">
        <f t="shared" si="73"/>
        <v>113.5</v>
      </c>
      <c r="AO163" s="9">
        <f t="shared" ca="1" si="74"/>
        <v>47.027227197782686</v>
      </c>
      <c r="AP163" s="9">
        <f t="shared" ca="1" si="75"/>
        <v>17.765983351449407</v>
      </c>
      <c r="AR163">
        <f t="shared" si="91"/>
        <v>0.40547945205479347</v>
      </c>
      <c r="AS163">
        <f t="shared" si="76"/>
        <v>101.63514229513244</v>
      </c>
      <c r="AT163">
        <f t="shared" si="77"/>
        <v>-1.6219178082191695E-2</v>
      </c>
      <c r="AU163">
        <f t="shared" si="78"/>
        <v>0.40547945205479347</v>
      </c>
      <c r="AV163">
        <f t="shared" si="79"/>
        <v>3.125E-2</v>
      </c>
      <c r="AW163">
        <f t="shared" si="80"/>
        <v>3.9798292797418561E-2</v>
      </c>
      <c r="AX163">
        <f t="shared" si="81"/>
        <v>-0.11939487839225463</v>
      </c>
      <c r="AY163" s="17">
        <f t="shared" si="95"/>
        <v>0.5158730313475195</v>
      </c>
      <c r="AZ163" s="17">
        <f t="shared" si="95"/>
        <v>0.45248125936156836</v>
      </c>
      <c r="BA163" s="17">
        <f t="shared" si="82"/>
        <v>0.39862646231562182</v>
      </c>
      <c r="BB163">
        <f t="shared" si="83"/>
        <v>6.3391771985951095</v>
      </c>
      <c r="BC163">
        <f t="shared" si="84"/>
        <v>1031.746062695039</v>
      </c>
      <c r="BD163">
        <f t="shared" si="92"/>
        <v>148</v>
      </c>
      <c r="BE163">
        <f t="shared" si="85"/>
        <v>12.520212372698829</v>
      </c>
      <c r="BF163">
        <f t="shared" si="86"/>
        <v>507.66888524915674</v>
      </c>
      <c r="BG163" s="9">
        <f t="shared" si="87"/>
        <v>113.5</v>
      </c>
      <c r="BH163" s="9">
        <f t="shared" ca="1" si="88"/>
        <v>19.042482082021362</v>
      </c>
    </row>
    <row r="164" spans="1:60" x14ac:dyDescent="0.3">
      <c r="A164" s="16"/>
      <c r="F164" s="5"/>
      <c r="G164" s="5">
        <f t="shared" si="89"/>
        <v>114</v>
      </c>
      <c r="H164" s="5">
        <f>'Scenarios &amp; Pics'!$F$5</f>
        <v>0.25</v>
      </c>
      <c r="I164" s="5">
        <f>'Scenarios &amp; Pics'!$F$6</f>
        <v>0.25</v>
      </c>
      <c r="K164" s="9">
        <f ca="1">'Scenarios &amp; Pics'!$E$4*'Scenarios &amp; Pics'!G164+'Scenarios &amp; Pics'!$E$5*W163+'Scenarios &amp; Pics'!$E$6*'Scenarios &amp; Pics'!AG163</f>
        <v>55783093.308803469</v>
      </c>
      <c r="L164" s="9">
        <f t="shared" ca="1" si="90"/>
        <v>55755589.36584758</v>
      </c>
      <c r="O164" s="17">
        <f>LN(G164/'Scenarios &amp; Pics'!$H$5)</f>
        <v>0.131028262406404</v>
      </c>
      <c r="P164" s="18">
        <f ca="1">'Scenarios &amp; Pics'!$T$5</f>
        <v>8.2191780821917804E-2</v>
      </c>
      <c r="Q164" s="17">
        <f>'Scenarios &amp; Pics'!$F$5*'Scenarios &amp; Pics'!$F$5/2</f>
        <v>3.125E-2</v>
      </c>
      <c r="R164" s="21">
        <f ca="1">(O164+P164*('Scenarios &amp; Pics'!$J$5+$Q164))/(I165*SQRT(P164))</f>
        <v>1.9098525456003665</v>
      </c>
      <c r="S164" s="21">
        <f t="shared" ca="1" si="69"/>
        <v>1.8381797732152421</v>
      </c>
      <c r="T164" s="17">
        <f t="shared" ca="1" si="93"/>
        <v>0.97192389923353095</v>
      </c>
      <c r="U164" s="17">
        <f t="shared" ca="1" si="93"/>
        <v>0.96698204036208801</v>
      </c>
      <c r="V164" s="17">
        <f t="shared" ca="1" si="70"/>
        <v>6.4395797373753047E-2</v>
      </c>
      <c r="W164" s="17">
        <f ca="1">(G164*T164-'Scenarios &amp; Pics'!$H$5*EXP(-'Scenarios &amp; Pics'!$J$5*'Scenarios &amp; Pics'!P164)*'Scenarios &amp; Pics'!U164)*$E$5</f>
        <v>28837.020714841201</v>
      </c>
      <c r="Y164" s="6">
        <f>LN(G164/'Scenarios &amp; Pics'!$H$6)</f>
        <v>0.23638877806423034</v>
      </c>
      <c r="Z164" s="19">
        <f ca="1">'Scenarios &amp; Pics'!$T$6</f>
        <v>0.1095890410958904</v>
      </c>
      <c r="AA164" s="6">
        <f>'Scenarios &amp; Pics'!$F$6*'Scenarios &amp; Pics'!$F$6/2</f>
        <v>3.125E-2</v>
      </c>
      <c r="AB164" s="22">
        <f ca="1">(Y164+Z164*('Scenarios &amp; Pics'!$J$6+$AA164))/(H165*SQRT(Z164))</f>
        <v>2.9506435442926091</v>
      </c>
      <c r="AC164" s="22">
        <f t="shared" ca="1" si="65"/>
        <v>2.8678829554323721</v>
      </c>
      <c r="AD164" s="6">
        <f t="shared" ca="1" si="94"/>
        <v>0.9984144367301232</v>
      </c>
      <c r="AE164" s="6">
        <f t="shared" ca="1" si="94"/>
        <v>0.99793385813475366</v>
      </c>
      <c r="AF164" s="6">
        <f t="shared" ca="1" si="71"/>
        <v>5.1328860459006649E-3</v>
      </c>
      <c r="AG164" s="6">
        <f ca="1">G165*AD164-'Scenarios &amp; Pics'!$H$6*EXP(-'Scenarios &amp; Pics'!$J$6*'Scenarios &amp; Pics'!Z164)*'Scenarios &amp; Pics'!AE164</f>
        <v>24.897249529524231</v>
      </c>
      <c r="AH164" s="9">
        <f ca="1">(AG164+'Scenarios &amp; Pics'!$H$5*EXP(-'Scenarios &amp; Pics'!$J$5*'Scenarios &amp; Pics'!$T$5)-G164)*$E$6</f>
        <v>21138.044507135532</v>
      </c>
      <c r="AJ164" s="9">
        <f t="shared" si="66"/>
        <v>114</v>
      </c>
      <c r="AK164">
        <f t="shared" ca="1" si="67"/>
        <v>28837.020714841201</v>
      </c>
      <c r="AL164" s="9">
        <f t="shared" ca="1" si="68"/>
        <v>21138.044507135532</v>
      </c>
      <c r="AM164" s="9">
        <f t="shared" ca="1" si="72"/>
        <v>49975.065221976736</v>
      </c>
      <c r="AN164" s="9">
        <f t="shared" si="73"/>
        <v>114</v>
      </c>
      <c r="AO164" s="9">
        <f t="shared" ca="1" si="74"/>
        <v>42.092678988875704</v>
      </c>
      <c r="AP164" s="9">
        <f t="shared" ca="1" si="75"/>
        <v>15.76262217188841</v>
      </c>
      <c r="AR164">
        <f t="shared" si="91"/>
        <v>0.40821917808219071</v>
      </c>
      <c r="AS164">
        <f t="shared" si="76"/>
        <v>101.64628100324724</v>
      </c>
      <c r="AT164">
        <f t="shared" si="77"/>
        <v>-1.6328767123287614E-2</v>
      </c>
      <c r="AU164">
        <f t="shared" si="78"/>
        <v>0.40821917808219071</v>
      </c>
      <c r="AV164">
        <f t="shared" si="79"/>
        <v>3.125E-2</v>
      </c>
      <c r="AW164">
        <f t="shared" si="80"/>
        <v>3.9932520135643398E-2</v>
      </c>
      <c r="AX164">
        <f t="shared" si="81"/>
        <v>-0.11979756040692981</v>
      </c>
      <c r="AY164" s="17">
        <f t="shared" si="95"/>
        <v>0.51592653777342523</v>
      </c>
      <c r="AZ164" s="17">
        <f t="shared" si="95"/>
        <v>0.45232175726969953</v>
      </c>
      <c r="BA164" s="17">
        <f t="shared" si="82"/>
        <v>0.39862432926020774</v>
      </c>
      <c r="BB164">
        <f t="shared" si="83"/>
        <v>6.3604780503725635</v>
      </c>
      <c r="BC164">
        <f t="shared" si="84"/>
        <v>1031.8530755468505</v>
      </c>
      <c r="BD164">
        <f t="shared" si="92"/>
        <v>149</v>
      </c>
      <c r="BE164">
        <f t="shared" si="85"/>
        <v>12.478060735528194</v>
      </c>
      <c r="BF164">
        <f t="shared" si="86"/>
        <v>509.37836975169762</v>
      </c>
      <c r="BG164" s="9">
        <f t="shared" si="87"/>
        <v>114</v>
      </c>
      <c r="BH164" s="9">
        <f t="shared" ca="1" si="88"/>
        <v>16.850708102938231</v>
      </c>
    </row>
    <row r="165" spans="1:60" x14ac:dyDescent="0.3">
      <c r="A165" s="16"/>
      <c r="F165" s="5"/>
      <c r="G165" s="5">
        <f t="shared" si="89"/>
        <v>114.5</v>
      </c>
      <c r="H165" s="5">
        <f>'Scenarios &amp; Pics'!$F$5</f>
        <v>0.25</v>
      </c>
      <c r="I165" s="5">
        <f>'Scenarios &amp; Pics'!$F$6</f>
        <v>0.25</v>
      </c>
      <c r="K165" s="9">
        <f ca="1">'Scenarios &amp; Pics'!$E$4*'Scenarios &amp; Pics'!G165+'Scenarios &amp; Pics'!$E$5*W164+'Scenarios &amp; Pics'!$E$6*'Scenarios &amp; Pics'!AG164</f>
        <v>57723835.928741455</v>
      </c>
      <c r="L165" s="9">
        <f t="shared" ca="1" si="90"/>
        <v>57696331.985785566</v>
      </c>
      <c r="O165" s="17">
        <f>LN(G165/'Scenarios &amp; Pics'!$H$5)</f>
        <v>0.13540463700620298</v>
      </c>
      <c r="P165" s="18">
        <f ca="1">'Scenarios &amp; Pics'!$T$5</f>
        <v>8.2191780821917804E-2</v>
      </c>
      <c r="Q165" s="17">
        <f>'Scenarios &amp; Pics'!$F$5*'Scenarios &amp; Pics'!$F$5/2</f>
        <v>3.125E-2</v>
      </c>
      <c r="R165" s="21">
        <f ca="1">(O165+P165*('Scenarios &amp; Pics'!$J$5+$Q165))/(I166*SQRT(P165))</f>
        <v>1.9709130355767148</v>
      </c>
      <c r="S165" s="21">
        <f t="shared" ca="1" si="69"/>
        <v>1.8992402631915903</v>
      </c>
      <c r="T165" s="17">
        <f t="shared" ca="1" si="93"/>
        <v>0.97563308808485161</v>
      </c>
      <c r="U165" s="17">
        <f t="shared" ca="1" si="93"/>
        <v>0.97123355344200546</v>
      </c>
      <c r="V165" s="17">
        <f t="shared" ca="1" si="70"/>
        <v>5.7200786533355627E-2</v>
      </c>
      <c r="W165" s="17">
        <f ca="1">(G165*T165-'Scenarios &amp; Pics'!$H$5*EXP(-'Scenarios &amp; Pics'!$J$5*'Scenarios &amp; Pics'!P165)*'Scenarios &amp; Pics'!U165)*$E$5</f>
        <v>29810.837170157498</v>
      </c>
      <c r="Y165" s="6">
        <f>LN(G165/'Scenarios &amp; Pics'!$H$6)</f>
        <v>0.2407651526640292</v>
      </c>
      <c r="Z165" s="19">
        <f ca="1">'Scenarios &amp; Pics'!$T$6</f>
        <v>0.1095890410958904</v>
      </c>
      <c r="AA165" s="6">
        <f>'Scenarios &amp; Pics'!$F$6*'Scenarios &amp; Pics'!$F$6/2</f>
        <v>3.125E-2</v>
      </c>
      <c r="AB165" s="22">
        <f ca="1">(Y165+Z165*('Scenarios &amp; Pics'!$J$6+$AA165))/(H166*SQRT(Z165))</f>
        <v>3.0035234797796506</v>
      </c>
      <c r="AC165" s="22">
        <f t="shared" ca="1" si="65"/>
        <v>2.9207628909194137</v>
      </c>
      <c r="AD165" s="6">
        <f t="shared" ca="1" si="94"/>
        <v>0.99866563522311413</v>
      </c>
      <c r="AE165" s="6">
        <f t="shared" ca="1" si="94"/>
        <v>0.99825412268530489</v>
      </c>
      <c r="AF165" s="6">
        <f t="shared" ca="1" si="71"/>
        <v>4.385221330389928E-3</v>
      </c>
      <c r="AG165" s="6">
        <f ca="1">G166*AD165-'Scenarios &amp; Pics'!$H$6*EXP(-'Scenarios &amp; Pics'!$J$6*'Scenarios &amp; Pics'!Z165)*'Scenarios &amp; Pics'!AE165</f>
        <v>25.396646839450241</v>
      </c>
      <c r="AH165" s="9">
        <f ca="1">(AG165+'Scenarios &amp; Pics'!$H$5*EXP(-'Scenarios &amp; Pics'!$J$5*'Scenarios &amp; Pics'!$T$5)-G165)*$E$6</f>
        <v>21136.839126987554</v>
      </c>
      <c r="AJ165" s="9">
        <f t="shared" si="66"/>
        <v>114.5</v>
      </c>
      <c r="AK165">
        <f t="shared" ca="1" si="67"/>
        <v>29810.837170157498</v>
      </c>
      <c r="AL165" s="9">
        <f t="shared" ca="1" si="68"/>
        <v>21136.839126987554</v>
      </c>
      <c r="AM165" s="9">
        <f t="shared" ca="1" si="72"/>
        <v>50947.676297145052</v>
      </c>
      <c r="AN165" s="9">
        <f t="shared" si="73"/>
        <v>114.5</v>
      </c>
      <c r="AO165" s="9">
        <f t="shared" ca="1" si="74"/>
        <v>37.55360881365047</v>
      </c>
      <c r="AP165" s="9">
        <f t="shared" ca="1" si="75"/>
        <v>13.940305961093978</v>
      </c>
      <c r="AR165">
        <f t="shared" si="91"/>
        <v>0.41095890410958796</v>
      </c>
      <c r="AS165">
        <f t="shared" si="76"/>
        <v>101.65742093210926</v>
      </c>
      <c r="AT165">
        <f t="shared" si="77"/>
        <v>-1.6438356164383543E-2</v>
      </c>
      <c r="AU165">
        <f t="shared" si="78"/>
        <v>0.41095890410958796</v>
      </c>
      <c r="AV165">
        <f t="shared" si="79"/>
        <v>3.125E-2</v>
      </c>
      <c r="AW165">
        <f t="shared" si="80"/>
        <v>4.0066297797251828E-2</v>
      </c>
      <c r="AX165">
        <f t="shared" si="81"/>
        <v>-0.12019889339175605</v>
      </c>
      <c r="AY165" s="17">
        <f t="shared" si="95"/>
        <v>0.5159798646614564</v>
      </c>
      <c r="AZ165" s="17">
        <f t="shared" si="95"/>
        <v>0.45216279718329921</v>
      </c>
      <c r="BA165" s="17">
        <f t="shared" si="82"/>
        <v>0.39862219621620765</v>
      </c>
      <c r="BB165">
        <f t="shared" si="83"/>
        <v>6.3817067478157199</v>
      </c>
      <c r="BC165">
        <f t="shared" si="84"/>
        <v>1031.9597293229128</v>
      </c>
      <c r="BD165">
        <f t="shared" si="92"/>
        <v>150</v>
      </c>
      <c r="BE165">
        <f t="shared" si="85"/>
        <v>12.43633109781446</v>
      </c>
      <c r="BF165">
        <f t="shared" si="86"/>
        <v>511.08209991018185</v>
      </c>
      <c r="BG165" s="9">
        <f t="shared" si="87"/>
        <v>114.5</v>
      </c>
      <c r="BH165" s="9">
        <f t="shared" ca="1" si="88"/>
        <v>14.865840125975883</v>
      </c>
    </row>
    <row r="166" spans="1:60" x14ac:dyDescent="0.3">
      <c r="A166" s="16"/>
      <c r="F166" s="5"/>
      <c r="G166" s="5">
        <f t="shared" si="89"/>
        <v>115</v>
      </c>
      <c r="H166" s="5">
        <f>'Scenarios &amp; Pics'!$F$5</f>
        <v>0.25</v>
      </c>
      <c r="I166" s="5">
        <f>'Scenarios &amp; Pics'!$F$6</f>
        <v>0.25</v>
      </c>
      <c r="K166" s="9">
        <f ca="1">'Scenarios &amp; Pics'!$E$4*'Scenarios &amp; Pics'!G166+'Scenarios &amp; Pics'!$E$5*W165+'Scenarios &amp; Pics'!$E$6*'Scenarios &amp; Pics'!AG165</f>
        <v>59672467.633993901</v>
      </c>
      <c r="L166" s="9">
        <f t="shared" ca="1" si="90"/>
        <v>59644963.691038013</v>
      </c>
      <c r="O166" s="17">
        <f>LN(G166/'Scenarios &amp; Pics'!$H$5)</f>
        <v>0.13976194237515863</v>
      </c>
      <c r="P166" s="18">
        <f ca="1">'Scenarios &amp; Pics'!$T$5</f>
        <v>8.2191780821917804E-2</v>
      </c>
      <c r="Q166" s="17">
        <f>'Scenarios &amp; Pics'!$F$5*'Scenarios &amp; Pics'!$F$5/2</f>
        <v>3.125E-2</v>
      </c>
      <c r="R166" s="21">
        <f ca="1">(O166+P166*('Scenarios &amp; Pics'!$J$5+$Q166))/(I167*SQRT(P166))</f>
        <v>2.0317074659294603</v>
      </c>
      <c r="S166" s="21">
        <f t="shared" ca="1" si="69"/>
        <v>1.9600346935443358</v>
      </c>
      <c r="T166" s="17">
        <f t="shared" ca="1" si="93"/>
        <v>0.97890836017244776</v>
      </c>
      <c r="U166" s="17">
        <f t="shared" ca="1" si="93"/>
        <v>0.97500413230633887</v>
      </c>
      <c r="V166" s="17">
        <f t="shared" ca="1" si="70"/>
        <v>5.0647969053012006E-2</v>
      </c>
      <c r="W166" s="17">
        <f ca="1">(G166*T166-'Scenarios &amp; Pics'!$H$5*EXP(-'Scenarios &amp; Pics'!$J$5*'Scenarios &amp; Pics'!P166)*'Scenarios &amp; Pics'!U166)*$E$5</f>
        <v>30788.142279181615</v>
      </c>
      <c r="Y166" s="6">
        <f>LN(G166/'Scenarios &amp; Pics'!$H$6)</f>
        <v>0.24512245803298491</v>
      </c>
      <c r="Z166" s="19">
        <f ca="1">'Scenarios &amp; Pics'!$T$6</f>
        <v>0.1095890410958904</v>
      </c>
      <c r="AA166" s="6">
        <f>'Scenarios &amp; Pics'!$F$6*'Scenarios &amp; Pics'!$F$6/2</f>
        <v>3.125E-2</v>
      </c>
      <c r="AB166" s="22">
        <f ca="1">(Y166+Z166*('Scenarios &amp; Pics'!$J$6+$AA166))/(H167*SQRT(Z166))</f>
        <v>3.0561730008737329</v>
      </c>
      <c r="AC166" s="22">
        <f t="shared" ca="1" si="65"/>
        <v>2.9734124120134959</v>
      </c>
      <c r="AD166" s="6">
        <f t="shared" ca="1" si="94"/>
        <v>0.99887909067817049</v>
      </c>
      <c r="AE166" s="6">
        <f t="shared" ca="1" si="94"/>
        <v>0.99852745776296692</v>
      </c>
      <c r="AF166" s="6">
        <f t="shared" ca="1" si="71"/>
        <v>3.7386330132795245E-3</v>
      </c>
      <c r="AG166" s="6">
        <f ca="1">G167*AD166-'Scenarios &amp; Pics'!$H$6*EXP(-'Scenarios &amp; Pics'!$J$6*'Scenarios &amp; Pics'!Z166)*'Scenarios &amp; Pics'!AE166</f>
        <v>25.89614120542727</v>
      </c>
      <c r="AH166" s="9">
        <f ca="1">(AG166+'Scenarios &amp; Pics'!$H$5*EXP(-'Scenarios &amp; Pics'!$J$5*'Scenarios &amp; Pics'!$T$5)-G166)*$E$6</f>
        <v>21135.827858941611</v>
      </c>
      <c r="AJ166" s="9">
        <f t="shared" si="66"/>
        <v>115</v>
      </c>
      <c r="AK166">
        <f t="shared" ca="1" si="67"/>
        <v>30788.142279181615</v>
      </c>
      <c r="AL166" s="9">
        <f t="shared" ca="1" si="68"/>
        <v>21135.827858941611</v>
      </c>
      <c r="AM166" s="9">
        <f t="shared" ca="1" si="72"/>
        <v>51923.97013812323</v>
      </c>
      <c r="AN166" s="9">
        <f t="shared" si="73"/>
        <v>115</v>
      </c>
      <c r="AO166" s="9">
        <f t="shared" ca="1" si="74"/>
        <v>33.396739290889293</v>
      </c>
      <c r="AP166" s="9">
        <f t="shared" ca="1" si="75"/>
        <v>12.289663355941618</v>
      </c>
      <c r="AR166">
        <f t="shared" si="91"/>
        <v>0.41369863013698521</v>
      </c>
      <c r="AS166">
        <f t="shared" si="76"/>
        <v>101.66856208185229</v>
      </c>
      <c r="AT166">
        <f t="shared" si="77"/>
        <v>-1.6547945205479246E-2</v>
      </c>
      <c r="AU166">
        <f t="shared" si="78"/>
        <v>0.41369863013698521</v>
      </c>
      <c r="AV166">
        <f t="shared" si="79"/>
        <v>3.125E-2</v>
      </c>
      <c r="AW166">
        <f t="shared" si="80"/>
        <v>4.0199630271591791E-2</v>
      </c>
      <c r="AX166">
        <f t="shared" si="81"/>
        <v>-0.12059889081477138</v>
      </c>
      <c r="AY166" s="17">
        <f t="shared" si="95"/>
        <v>0.51603301380308209</v>
      </c>
      <c r="AZ166" s="17">
        <f t="shared" si="95"/>
        <v>0.45200437371636554</v>
      </c>
      <c r="BA166" s="17">
        <f t="shared" si="82"/>
        <v>0.39862006318362148</v>
      </c>
      <c r="BB166">
        <f t="shared" si="83"/>
        <v>6.4028640086716564</v>
      </c>
      <c r="BC166">
        <f t="shared" si="84"/>
        <v>1032.0660276061642</v>
      </c>
      <c r="BD166">
        <f t="shared" si="92"/>
        <v>151</v>
      </c>
      <c r="BE166">
        <f t="shared" si="85"/>
        <v>12.395016461921529</v>
      </c>
      <c r="BF166">
        <f t="shared" si="86"/>
        <v>512.78013308223183</v>
      </c>
      <c r="BG166" s="9">
        <f t="shared" si="87"/>
        <v>115</v>
      </c>
      <c r="BH166" s="9">
        <f t="shared" ca="1" si="88"/>
        <v>13.075299435556486</v>
      </c>
    </row>
    <row r="167" spans="1:60" x14ac:dyDescent="0.3">
      <c r="A167" s="16"/>
      <c r="F167" s="5"/>
      <c r="G167" s="5">
        <f t="shared" si="89"/>
        <v>115.5</v>
      </c>
      <c r="H167" s="5">
        <f>'Scenarios &amp; Pics'!$F$5</f>
        <v>0.25</v>
      </c>
      <c r="I167" s="5">
        <f>'Scenarios &amp; Pics'!$F$6</f>
        <v>0.25</v>
      </c>
      <c r="K167" s="9">
        <f ca="1">'Scenarios &amp; Pics'!$E$4*'Scenarios &amp; Pics'!G167+'Scenarios &amp; Pics'!$E$5*W166+'Scenarios &amp; Pics'!$E$6*'Scenarios &amp; Pics'!AG166</f>
        <v>61628076.840774082</v>
      </c>
      <c r="L167" s="9">
        <f t="shared" ca="1" si="90"/>
        <v>61600572.897818193</v>
      </c>
      <c r="O167" s="17">
        <f>LN(G167/'Scenarios &amp; Pics'!$H$5)</f>
        <v>0.14410034397375687</v>
      </c>
      <c r="P167" s="18">
        <f ca="1">'Scenarios &amp; Pics'!$T$5</f>
        <v>8.2191780821917804E-2</v>
      </c>
      <c r="Q167" s="17">
        <f>'Scenarios &amp; Pics'!$F$5*'Scenarios &amp; Pics'!$F$5/2</f>
        <v>3.125E-2</v>
      </c>
      <c r="R167" s="21">
        <f ca="1">(O167+P167*('Scenarios &amp; Pics'!$J$5+$Q167))/(I168*SQRT(P167))</f>
        <v>2.0922381452128906</v>
      </c>
      <c r="S167" s="21">
        <f t="shared" ca="1" si="69"/>
        <v>2.0205653728277664</v>
      </c>
      <c r="T167" s="17">
        <f t="shared" ca="1" si="93"/>
        <v>0.98179139109765434</v>
      </c>
      <c r="U167" s="17">
        <f t="shared" ca="1" si="93"/>
        <v>0.97833761175038458</v>
      </c>
      <c r="V167" s="17">
        <f t="shared" ca="1" si="70"/>
        <v>4.4705052101394138E-2</v>
      </c>
      <c r="W167" s="17">
        <f ca="1">(G167*T167-'Scenarios &amp; Pics'!$H$5*EXP(-'Scenarios &amp; Pics'!$J$5*'Scenarios &amp; Pics'!P167)*'Scenarios &amp; Pics'!U167)*$E$5</f>
        <v>31768.523172022411</v>
      </c>
      <c r="Y167" s="6">
        <f>LN(G167/'Scenarios &amp; Pics'!$H$6)</f>
        <v>0.24946085963158324</v>
      </c>
      <c r="Z167" s="19">
        <f ca="1">'Scenarios &amp; Pics'!$T$6</f>
        <v>0.1095890410958904</v>
      </c>
      <c r="AA167" s="6">
        <f>'Scenarios &amp; Pics'!$F$6*'Scenarios &amp; Pics'!$F$6/2</f>
        <v>3.125E-2</v>
      </c>
      <c r="AB167" s="22">
        <f ca="1">(Y167+Z167*('Scenarios &amp; Pics'!$J$6+$AA167))/(H168*SQRT(Z167))</f>
        <v>3.1085941068415126</v>
      </c>
      <c r="AC167" s="22">
        <f t="shared" ca="1" si="65"/>
        <v>3.0258335179812756</v>
      </c>
      <c r="AD167" s="6">
        <f t="shared" ca="1" si="94"/>
        <v>0.99906010115072363</v>
      </c>
      <c r="AE167" s="6">
        <f t="shared" ca="1" si="94"/>
        <v>0.99876025608454255</v>
      </c>
      <c r="AF167" s="6">
        <f t="shared" ca="1" si="71"/>
        <v>3.1808170101764936E-3</v>
      </c>
      <c r="AG167" s="6">
        <f ca="1">G168*AD167-'Scenarios &amp; Pics'!$H$6*EXP(-'Scenarios &amp; Pics'!$J$6*'Scenarios &amp; Pics'!Z167)*'Scenarios &amp; Pics'!AE167</f>
        <v>26.395717759354611</v>
      </c>
      <c r="AH167" s="9">
        <f ca="1">(AG167+'Scenarios &amp; Pics'!$H$5*EXP(-'Scenarios &amp; Pics'!$J$5*'Scenarios &amp; Pics'!$T$5)-G167)*$E$6</f>
        <v>21134.980966796291</v>
      </c>
      <c r="AJ167" s="9">
        <f t="shared" si="66"/>
        <v>115.5</v>
      </c>
      <c r="AK167">
        <f t="shared" ca="1" si="67"/>
        <v>31768.523172022411</v>
      </c>
      <c r="AL167" s="9">
        <f t="shared" ca="1" si="68"/>
        <v>21134.980966796291</v>
      </c>
      <c r="AM167" s="9">
        <f t="shared" ca="1" si="72"/>
        <v>52903.504138818702</v>
      </c>
      <c r="AN167" s="9">
        <f t="shared" si="73"/>
        <v>115.5</v>
      </c>
      <c r="AO167" s="9">
        <f t="shared" ca="1" si="74"/>
        <v>29.606207619249982</v>
      </c>
      <c r="AP167" s="9">
        <f t="shared" ca="1" si="75"/>
        <v>10.80066293712761</v>
      </c>
      <c r="AR167">
        <f t="shared" si="91"/>
        <v>0.41643835616438246</v>
      </c>
      <c r="AS167">
        <f t="shared" si="76"/>
        <v>101.67970445261017</v>
      </c>
      <c r="AT167">
        <f t="shared" si="77"/>
        <v>-1.6657534246575432E-2</v>
      </c>
      <c r="AU167">
        <f t="shared" si="78"/>
        <v>0.41643835616438246</v>
      </c>
      <c r="AV167">
        <f t="shared" si="79"/>
        <v>3.125E-2</v>
      </c>
      <c r="AW167">
        <f t="shared" si="80"/>
        <v>4.0332521973799905E-2</v>
      </c>
      <c r="AX167">
        <f t="shared" si="81"/>
        <v>-0.12099756592140301</v>
      </c>
      <c r="AY167" s="17">
        <f t="shared" si="95"/>
        <v>0.51608598696016028</v>
      </c>
      <c r="AZ167" s="17">
        <f t="shared" si="95"/>
        <v>0.45184648157183432</v>
      </c>
      <c r="BA167" s="17">
        <f t="shared" si="82"/>
        <v>0.39861793016244923</v>
      </c>
      <c r="BB167">
        <f t="shared" si="83"/>
        <v>6.4239505388325995</v>
      </c>
      <c r="BC167">
        <f t="shared" si="84"/>
        <v>1032.1719739203206</v>
      </c>
      <c r="BD167">
        <f t="shared" si="92"/>
        <v>152</v>
      </c>
      <c r="BE167">
        <f t="shared" si="85"/>
        <v>12.354109991602563</v>
      </c>
      <c r="BF167">
        <f t="shared" si="86"/>
        <v>514.47252567769431</v>
      </c>
      <c r="BG167" s="9">
        <f t="shared" si="87"/>
        <v>115.5</v>
      </c>
      <c r="BH167" s="9">
        <f t="shared" ca="1" si="88"/>
        <v>11.466186022280064</v>
      </c>
    </row>
    <row r="168" spans="1:60" x14ac:dyDescent="0.3">
      <c r="A168" s="16"/>
      <c r="F168" s="5"/>
      <c r="G168" s="5">
        <f t="shared" si="89"/>
        <v>116</v>
      </c>
      <c r="H168" s="5">
        <f>'Scenarios &amp; Pics'!$F$5</f>
        <v>0.25</v>
      </c>
      <c r="I168" s="5">
        <f>'Scenarios &amp; Pics'!$F$6</f>
        <v>0.25</v>
      </c>
      <c r="K168" s="9">
        <f ca="1">'Scenarios &amp; Pics'!$E$4*'Scenarios &amp; Pics'!G168+'Scenarios &amp; Pics'!$E$5*W167+'Scenarios &amp; Pics'!$E$6*'Scenarios &amp; Pics'!AG167</f>
        <v>63589837.779563531</v>
      </c>
      <c r="L168" s="9">
        <f t="shared" ca="1" si="90"/>
        <v>63562333.836607642</v>
      </c>
      <c r="O168" s="17">
        <f>LN(G168/'Scenarios &amp; Pics'!$H$5)</f>
        <v>0.14842000511827322</v>
      </c>
      <c r="P168" s="18">
        <f ca="1">'Scenarios &amp; Pics'!$T$5</f>
        <v>8.2191780821917804E-2</v>
      </c>
      <c r="Q168" s="17">
        <f>'Scenarios &amp; Pics'!$F$5*'Scenarios &amp; Pics'!$F$5/2</f>
        <v>3.125E-2</v>
      </c>
      <c r="R168" s="21">
        <f ca="1">(O168+P168*('Scenarios &amp; Pics'!$J$5+$Q168))/(I169*SQRT(P168))</f>
        <v>2.152507352064625</v>
      </c>
      <c r="S168" s="21">
        <f t="shared" ca="1" si="69"/>
        <v>2.0808345796795003</v>
      </c>
      <c r="T168" s="17">
        <f t="shared" ca="1" si="93"/>
        <v>0.98432129157146486</v>
      </c>
      <c r="U168" s="17">
        <f t="shared" ca="1" si="93"/>
        <v>0.98127547508113766</v>
      </c>
      <c r="V168" s="17">
        <f t="shared" ca="1" si="70"/>
        <v>3.9337284944080619E-2</v>
      </c>
      <c r="W168" s="17">
        <f ca="1">(G168*T168-'Scenarios &amp; Pics'!$H$5*EXP(-'Scenarios &amp; Pics'!$J$5*'Scenarios &amp; Pics'!P168)*'Scenarios &amp; Pics'!U168)*$E$5</f>
        <v>32751.607380649832</v>
      </c>
      <c r="Y168" s="6">
        <f>LN(G168/'Scenarios &amp; Pics'!$H$6)</f>
        <v>0.25378052077609964</v>
      </c>
      <c r="Z168" s="19">
        <f ca="1">'Scenarios &amp; Pics'!$T$6</f>
        <v>0.1095890410958904</v>
      </c>
      <c r="AA168" s="6">
        <f>'Scenarios &amp; Pics'!$F$6*'Scenarios &amp; Pics'!$F$6/2</f>
        <v>3.125E-2</v>
      </c>
      <c r="AB168" s="22">
        <f ca="1">(Y168+Z168*('Scenarios &amp; Pics'!$J$6+$AA168))/(H169*SQRT(Z168))</f>
        <v>3.1607887710410538</v>
      </c>
      <c r="AC168" s="22">
        <f t="shared" ca="1" si="65"/>
        <v>3.0780281821808169</v>
      </c>
      <c r="AD168" s="6">
        <f t="shared" ca="1" si="94"/>
        <v>0.99921328722460234</v>
      </c>
      <c r="AE168" s="6">
        <f t="shared" ca="1" si="94"/>
        <v>0.99895812396052852</v>
      </c>
      <c r="AF168" s="6">
        <f t="shared" ca="1" si="71"/>
        <v>2.7007348920275805E-3</v>
      </c>
      <c r="AG168" s="6">
        <f ca="1">G169*AD168-'Scenarios &amp; Pics'!$H$6*EXP(-'Scenarios &amp; Pics'!$J$6*'Scenarios &amp; Pics'!Z168)*'Scenarios &amp; Pics'!AE168</f>
        <v>26.895363770793821</v>
      </c>
      <c r="AH168" s="9">
        <f ca="1">(AG168+'Scenarios &amp; Pics'!$H$5*EXP(-'Scenarios &amp; Pics'!$J$5*'Scenarios &amp; Pics'!$T$5)-G168)*$E$6</f>
        <v>21134.272989674711</v>
      </c>
      <c r="AJ168" s="9">
        <f t="shared" si="66"/>
        <v>116</v>
      </c>
      <c r="AK168">
        <f t="shared" ca="1" si="67"/>
        <v>32751.607380649832</v>
      </c>
      <c r="AL168" s="9">
        <f t="shared" ca="1" si="68"/>
        <v>21134.272989674711</v>
      </c>
      <c r="AM168" s="9">
        <f t="shared" ca="1" si="72"/>
        <v>53885.880370324543</v>
      </c>
      <c r="AN168" s="9">
        <f t="shared" si="73"/>
        <v>116</v>
      </c>
      <c r="AO168" s="9">
        <f t="shared" ca="1" si="74"/>
        <v>26.164145866025716</v>
      </c>
      <c r="AP168" s="9">
        <f t="shared" ca="1" si="75"/>
        <v>9.4628549753263851</v>
      </c>
      <c r="AR168">
        <f t="shared" si="91"/>
        <v>0.41917808219177971</v>
      </c>
      <c r="AS168">
        <f t="shared" si="76"/>
        <v>101.69084804451664</v>
      </c>
      <c r="AT168">
        <f t="shared" si="77"/>
        <v>-1.6767123287671017E-2</v>
      </c>
      <c r="AU168">
        <f t="shared" si="78"/>
        <v>0.41917808219177971</v>
      </c>
      <c r="AV168">
        <f t="shared" si="79"/>
        <v>3.125E-2</v>
      </c>
      <c r="AW168">
        <f t="shared" si="80"/>
        <v>4.0464977246524259E-2</v>
      </c>
      <c r="AX168">
        <f t="shared" si="81"/>
        <v>-0.1213949317395685</v>
      </c>
      <c r="AY168" s="17">
        <f t="shared" si="95"/>
        <v>0.51613878586562567</v>
      </c>
      <c r="AZ168" s="17">
        <f t="shared" si="95"/>
        <v>0.45168911553954189</v>
      </c>
      <c r="BA168" s="17">
        <f t="shared" si="82"/>
        <v>0.39861579715269074</v>
      </c>
      <c r="BB168">
        <f t="shared" si="83"/>
        <v>6.4449670326083819</v>
      </c>
      <c r="BC168">
        <f t="shared" si="84"/>
        <v>1032.2775717312513</v>
      </c>
      <c r="BD168">
        <f t="shared" si="92"/>
        <v>153</v>
      </c>
      <c r="BE168">
        <f t="shared" si="85"/>
        <v>12.313605007245506</v>
      </c>
      <c r="BF168">
        <f t="shared" si="86"/>
        <v>516.15933318042676</v>
      </c>
      <c r="BG168" s="9">
        <f t="shared" si="87"/>
        <v>116</v>
      </c>
      <c r="BH168" s="9">
        <f t="shared" ca="1" si="88"/>
        <v>10.025494697099838</v>
      </c>
    </row>
    <row r="169" spans="1:60" x14ac:dyDescent="0.3">
      <c r="A169" s="16"/>
      <c r="F169" s="5"/>
      <c r="G169" s="5">
        <f t="shared" si="89"/>
        <v>116.5</v>
      </c>
      <c r="H169" s="5">
        <f>'Scenarios &amp; Pics'!$F$5</f>
        <v>0.25</v>
      </c>
      <c r="I169" s="5">
        <f>'Scenarios &amp; Pics'!$F$6</f>
        <v>0.25</v>
      </c>
      <c r="K169" s="9">
        <f ca="1">'Scenarios &amp; Pics'!$E$4*'Scenarios &amp; Pics'!G169+'Scenarios &amp; Pics'!$E$5*W168+'Scenarios &amp; Pics'!$E$6*'Scenarios &amp; Pics'!AG168</f>
        <v>65557005.488841251</v>
      </c>
      <c r="L169" s="9">
        <f t="shared" ca="1" si="90"/>
        <v>65529501.545885362</v>
      </c>
      <c r="O169" s="17">
        <f>LN(G169/'Scenarios &amp; Pics'!$H$5)</f>
        <v>0.15272108701766393</v>
      </c>
      <c r="P169" s="18">
        <f ca="1">'Scenarios &amp; Pics'!$T$5</f>
        <v>8.2191780821917804E-2</v>
      </c>
      <c r="Q169" s="17">
        <f>'Scenarios &amp; Pics'!$F$5*'Scenarios &amp; Pics'!$F$5/2</f>
        <v>3.125E-2</v>
      </c>
      <c r="R169" s="21">
        <f ca="1">(O169+P169*('Scenarios &amp; Pics'!$J$5+$Q169))/(I170*SQRT(P169))</f>
        <v>2.2125173357203343</v>
      </c>
      <c r="S169" s="21">
        <f t="shared" ca="1" si="69"/>
        <v>2.14084456333521</v>
      </c>
      <c r="T169" s="17">
        <f t="shared" ca="1" si="93"/>
        <v>0.98653453013630887</v>
      </c>
      <c r="U169" s="17">
        <f t="shared" ca="1" si="93"/>
        <v>0.98385671254111673</v>
      </c>
      <c r="V169" s="17">
        <f t="shared" ca="1" si="70"/>
        <v>3.4508313476638082E-2</v>
      </c>
      <c r="W169" s="17">
        <f ca="1">(G169*T169-'Scenarios &amp; Pics'!$H$5*EXP(-'Scenarios &amp; Pics'!$J$5*'Scenarios &amp; Pics'!P169)*'Scenarios &amp; Pics'!U169)*$E$5</f>
        <v>33737.060230914321</v>
      </c>
      <c r="Y169" s="6">
        <f>LN(G169/'Scenarios &amp; Pics'!$H$6)</f>
        <v>0.25808160267549024</v>
      </c>
      <c r="Z169" s="19">
        <f ca="1">'Scenarios &amp; Pics'!$T$6</f>
        <v>0.1095890410958904</v>
      </c>
      <c r="AA169" s="6">
        <f>'Scenarios &amp; Pics'!$F$6*'Scenarios &amp; Pics'!$F$6/2</f>
        <v>3.125E-2</v>
      </c>
      <c r="AB169" s="22">
        <f ca="1">(Y169+Z169*('Scenarios &amp; Pics'!$J$6+$AA169))/(H170*SQRT(Z169))</f>
        <v>3.2127589413675861</v>
      </c>
      <c r="AC169" s="22">
        <f t="shared" ca="1" si="65"/>
        <v>3.1299983525073491</v>
      </c>
      <c r="AD169" s="6">
        <f t="shared" ca="1" si="94"/>
        <v>0.99934266709743003</v>
      </c>
      <c r="AE169" s="6">
        <f t="shared" ca="1" si="94"/>
        <v>0.99912596358246375</v>
      </c>
      <c r="AF169" s="6">
        <f t="shared" ca="1" si="71"/>
        <v>2.2885232444061804E-3</v>
      </c>
      <c r="AG169" s="6">
        <f ca="1">G170*AD169-'Scenarios &amp; Pics'!$H$6*EXP(-'Scenarios &amp; Pics'!$J$6*'Scenarios &amp; Pics'!Z169)*'Scenarios &amp; Pics'!AE169</f>
        <v>27.3950683648129</v>
      </c>
      <c r="AH169" s="9">
        <f ca="1">(AG169+'Scenarios &amp; Pics'!$H$5*EXP(-'Scenarios &amp; Pics'!$J$5*'Scenarios &amp; Pics'!$T$5)-G169)*$E$6</f>
        <v>21133.682177712872</v>
      </c>
      <c r="AJ169" s="9">
        <f t="shared" si="66"/>
        <v>116.5</v>
      </c>
      <c r="AK169">
        <f t="shared" ca="1" si="67"/>
        <v>33737.060230914321</v>
      </c>
      <c r="AL169" s="9">
        <f t="shared" ca="1" si="68"/>
        <v>21133.682177712872</v>
      </c>
      <c r="AM169" s="9">
        <f t="shared" ca="1" si="72"/>
        <v>54870.742408627193</v>
      </c>
      <c r="AN169" s="9">
        <f t="shared" si="73"/>
        <v>116.5</v>
      </c>
      <c r="AO169" s="9">
        <f t="shared" ca="1" si="74"/>
        <v>23.051216553956237</v>
      </c>
      <c r="AP169" s="9">
        <f t="shared" ca="1" si="75"/>
        <v>8.2655850893738094</v>
      </c>
      <c r="AR169">
        <f t="shared" si="91"/>
        <v>0.42191780821917696</v>
      </c>
      <c r="AS169">
        <f t="shared" si="76"/>
        <v>101.70199285770562</v>
      </c>
      <c r="AT169">
        <f t="shared" si="77"/>
        <v>-1.6876712328766995E-2</v>
      </c>
      <c r="AU169">
        <f t="shared" si="78"/>
        <v>0.42191780821917696</v>
      </c>
      <c r="AV169">
        <f t="shared" si="79"/>
        <v>3.125E-2</v>
      </c>
      <c r="AW169">
        <f t="shared" si="80"/>
        <v>4.0597000361556293E-2</v>
      </c>
      <c r="AX169">
        <f t="shared" si="81"/>
        <v>-0.12179100108466683</v>
      </c>
      <c r="AY169" s="17">
        <f t="shared" si="95"/>
        <v>0.51619141222414044</v>
      </c>
      <c r="AZ169" s="17">
        <f t="shared" si="95"/>
        <v>0.45153227049423167</v>
      </c>
      <c r="BA169" s="17">
        <f t="shared" si="82"/>
        <v>0.39861366415434613</v>
      </c>
      <c r="BB169">
        <f t="shared" si="83"/>
        <v>6.4659141729908853</v>
      </c>
      <c r="BC169">
        <f t="shared" si="84"/>
        <v>1032.3828244482809</v>
      </c>
      <c r="BD169">
        <f t="shared" si="92"/>
        <v>154</v>
      </c>
      <c r="BE169">
        <f t="shared" si="85"/>
        <v>12.273494981288756</v>
      </c>
      <c r="BF169">
        <f t="shared" si="86"/>
        <v>517.84061016944202</v>
      </c>
      <c r="BG169" s="9">
        <f t="shared" si="87"/>
        <v>116.5</v>
      </c>
      <c r="BH169" s="9">
        <f t="shared" ca="1" si="88"/>
        <v>8.7403032279798119</v>
      </c>
    </row>
    <row r="170" spans="1:60" x14ac:dyDescent="0.3">
      <c r="A170" s="16"/>
      <c r="F170" s="5"/>
      <c r="G170" s="5">
        <f t="shared" si="89"/>
        <v>117</v>
      </c>
      <c r="H170" s="5">
        <f>'Scenarios &amp; Pics'!$F$5</f>
        <v>0.25</v>
      </c>
      <c r="I170" s="5">
        <f>'Scenarios &amp; Pics'!$F$6</f>
        <v>0.25</v>
      </c>
      <c r="K170" s="9">
        <f ca="1">'Scenarios &amp; Pics'!$E$4*'Scenarios &amp; Pics'!G170+'Scenarios &amp; Pics'!$E$5*W169+'Scenarios &amp; Pics'!$E$6*'Scenarios &amp; Pics'!AG169</f>
        <v>67528910.598558277</v>
      </c>
      <c r="L170" s="9">
        <f t="shared" ca="1" si="90"/>
        <v>67501406.655602396</v>
      </c>
      <c r="O170" s="17">
        <f>LN(G170/'Scenarios &amp; Pics'!$H$5)</f>
        <v>0.15700374880966469</v>
      </c>
      <c r="P170" s="18">
        <f ca="1">'Scenarios &amp; Pics'!$T$5</f>
        <v>8.2191780821917804E-2</v>
      </c>
      <c r="Q170" s="17">
        <f>'Scenarios &amp; Pics'!$F$5*'Scenarios &amp; Pics'!$F$5/2</f>
        <v>3.125E-2</v>
      </c>
      <c r="R170" s="21">
        <f ca="1">(O170+P170*('Scenarios &amp; Pics'!$J$5+$Q170))/(I171*SQRT(P170))</f>
        <v>2.2722703165173996</v>
      </c>
      <c r="S170" s="21">
        <f t="shared" ca="1" si="69"/>
        <v>2.2005975441322754</v>
      </c>
      <c r="T170" s="17">
        <f t="shared" ca="1" si="93"/>
        <v>0.98846490574682844</v>
      </c>
      <c r="U170" s="17">
        <f t="shared" ca="1" si="93"/>
        <v>0.98611773619297027</v>
      </c>
      <c r="V170" s="17">
        <f t="shared" ca="1" si="70"/>
        <v>3.0180938515253372E-2</v>
      </c>
      <c r="W170" s="17">
        <f ca="1">(G170*T170-'Scenarios &amp; Pics'!$H$5*EXP(-'Scenarios &amp; Pics'!$J$5*'Scenarios &amp; Pics'!P170)*'Scenarios &amp; Pics'!U170)*$E$5</f>
        <v>34724.58218280974</v>
      </c>
      <c r="Y170" s="6">
        <f>LN(G170/'Scenarios &amp; Pics'!$H$6)</f>
        <v>0.26236426446749106</v>
      </c>
      <c r="Z170" s="19">
        <f ca="1">'Scenarios &amp; Pics'!$T$6</f>
        <v>0.1095890410958904</v>
      </c>
      <c r="AA170" s="6">
        <f>'Scenarios &amp; Pics'!$F$6*'Scenarios &amp; Pics'!$F$6/2</f>
        <v>3.125E-2</v>
      </c>
      <c r="AB170" s="22">
        <f ca="1">(Y170+Z170*('Scenarios &amp; Pics'!$J$6+$AA170))/(H171*SQRT(Z170))</f>
        <v>3.2645065406896889</v>
      </c>
      <c r="AC170" s="22">
        <f t="shared" ca="1" si="65"/>
        <v>3.181745951829452</v>
      </c>
      <c r="AD170" s="6">
        <f t="shared" ca="1" si="94"/>
        <v>0.9994517253438191</v>
      </c>
      <c r="AE170" s="6">
        <f t="shared" ca="1" si="94"/>
        <v>0.99926804916787437</v>
      </c>
      <c r="AF170" s="6">
        <f t="shared" ca="1" si="71"/>
        <v>1.9354024099807006E-3</v>
      </c>
      <c r="AG170" s="6">
        <f ca="1">G171*AD170-'Scenarios &amp; Pics'!$H$6*EXP(-'Scenarios &amp; Pics'!$J$6*'Scenarios &amp; Pics'!Z170)*'Scenarios &amp; Pics'!AE170</f>
        <v>27.89482227262593</v>
      </c>
      <c r="AH170" s="9">
        <f ca="1">(AG170+'Scenarios &amp; Pics'!$H$5*EXP(-'Scenarios &amp; Pics'!$J$5*'Scenarios &amp; Pics'!$T$5)-G170)*$E$6</f>
        <v>21133.189993338932</v>
      </c>
      <c r="AJ170" s="9">
        <f t="shared" si="66"/>
        <v>117</v>
      </c>
      <c r="AK170">
        <f t="shared" ca="1" si="67"/>
        <v>34724.58218280974</v>
      </c>
      <c r="AL170" s="9">
        <f t="shared" ca="1" si="68"/>
        <v>21133.189993338932</v>
      </c>
      <c r="AM170" s="9">
        <f t="shared" ca="1" si="72"/>
        <v>55857.772176148675</v>
      </c>
      <c r="AN170" s="9">
        <f t="shared" si="73"/>
        <v>117</v>
      </c>
      <c r="AO170" s="9">
        <f t="shared" ca="1" si="74"/>
        <v>20.247098382325078</v>
      </c>
      <c r="AP170" s="9">
        <f t="shared" ca="1" si="75"/>
        <v>7.1981794721295946</v>
      </c>
      <c r="AR170">
        <f t="shared" si="91"/>
        <v>0.42465753424657421</v>
      </c>
      <c r="AS170">
        <f t="shared" si="76"/>
        <v>101.71313889231091</v>
      </c>
      <c r="AT170">
        <f t="shared" si="77"/>
        <v>-1.6986301369862917E-2</v>
      </c>
      <c r="AU170">
        <f t="shared" si="78"/>
        <v>0.42465753424657421</v>
      </c>
      <c r="AV170">
        <f t="shared" si="79"/>
        <v>3.125E-2</v>
      </c>
      <c r="AW170">
        <f t="shared" si="80"/>
        <v>4.072859552146018E-2</v>
      </c>
      <c r="AX170">
        <f t="shared" si="81"/>
        <v>-0.12218578656437926</v>
      </c>
      <c r="AY170" s="17">
        <f t="shared" si="95"/>
        <v>0.516243867712745</v>
      </c>
      <c r="AZ170" s="17">
        <f t="shared" si="95"/>
        <v>0.45137594139363718</v>
      </c>
      <c r="BA170" s="17">
        <f t="shared" si="82"/>
        <v>0.39861153116741516</v>
      </c>
      <c r="BB170">
        <f t="shared" si="83"/>
        <v>6.4867926319107809</v>
      </c>
      <c r="BC170">
        <f t="shared" si="84"/>
        <v>1032.48773542549</v>
      </c>
      <c r="BD170">
        <f t="shared" si="92"/>
        <v>155</v>
      </c>
      <c r="BE170">
        <f t="shared" si="85"/>
        <v>12.233773533799708</v>
      </c>
      <c r="BF170">
        <f t="shared" si="86"/>
        <v>519.51641033943815</v>
      </c>
      <c r="BG170" s="9">
        <f t="shared" si="87"/>
        <v>117</v>
      </c>
      <c r="BH170" s="9">
        <f t="shared" ca="1" si="88"/>
        <v>7.5979325712270738</v>
      </c>
    </row>
    <row r="171" spans="1:60" x14ac:dyDescent="0.3">
      <c r="A171" s="16"/>
      <c r="F171" s="5"/>
      <c r="G171" s="5">
        <f t="shared" si="89"/>
        <v>117.5</v>
      </c>
      <c r="H171" s="5">
        <f>'Scenarios &amp; Pics'!$F$5</f>
        <v>0.25</v>
      </c>
      <c r="I171" s="5">
        <f>'Scenarios &amp; Pics'!$F$6</f>
        <v>0.25</v>
      </c>
      <c r="K171" s="9">
        <f ca="1">'Scenarios &amp; Pics'!$E$4*'Scenarios &amp; Pics'!G171+'Scenarios &amp; Pics'!$E$5*W170+'Scenarios &amp; Pics'!$E$6*'Scenarios &amp; Pics'!AG170</f>
        <v>69504954.010164738</v>
      </c>
      <c r="L171" s="9">
        <f t="shared" ca="1" si="90"/>
        <v>69477450.067208856</v>
      </c>
      <c r="O171" s="17">
        <f>LN(G171/'Scenarios &amp; Pics'!$H$5)</f>
        <v>0.16126814759612232</v>
      </c>
      <c r="P171" s="18">
        <f ca="1">'Scenarios &amp; Pics'!$T$5</f>
        <v>8.2191780821917804E-2</v>
      </c>
      <c r="Q171" s="17">
        <f>'Scenarios &amp; Pics'!$F$5*'Scenarios &amp; Pics'!$F$5/2</f>
        <v>3.125E-2</v>
      </c>
      <c r="R171" s="21">
        <f ca="1">(O171+P171*('Scenarios &amp; Pics'!$J$5+$Q171))/(I172*SQRT(P171))</f>
        <v>2.3317684863878689</v>
      </c>
      <c r="S171" s="21">
        <f t="shared" ca="1" si="69"/>
        <v>2.2600957140027447</v>
      </c>
      <c r="T171" s="17">
        <f t="shared" ca="1" si="93"/>
        <v>0.99014356314129914</v>
      </c>
      <c r="U171" s="17">
        <f t="shared" ca="1" si="93"/>
        <v>0.9880923444506704</v>
      </c>
      <c r="V171" s="17">
        <f t="shared" ca="1" si="70"/>
        <v>2.6317776113561262E-2</v>
      </c>
      <c r="W171" s="17">
        <f ca="1">(G171*T171-'Scenarios &amp; Pics'!$H$5*EXP(-'Scenarios &amp; Pics'!$J$5*'Scenarios &amp; Pics'!P171)*'Scenarios &amp; Pics'!U171)*$E$5</f>
        <v>35713.906165296183</v>
      </c>
      <c r="Y171" s="6">
        <f>LN(G171/'Scenarios &amp; Pics'!$H$6)</f>
        <v>0.26662866325394863</v>
      </c>
      <c r="Z171" s="19">
        <f ca="1">'Scenarios &amp; Pics'!$T$6</f>
        <v>0.1095890410958904</v>
      </c>
      <c r="AA171" s="6">
        <f>'Scenarios &amp; Pics'!$F$6*'Scenarios &amp; Pics'!$F$6/2</f>
        <v>3.125E-2</v>
      </c>
      <c r="AB171" s="22">
        <f ca="1">(Y171+Z171*('Scenarios &amp; Pics'!$J$6+$AA171))/(H172*SQRT(Z171))</f>
        <v>3.3160334672761969</v>
      </c>
      <c r="AC171" s="22">
        <f t="shared" ca="1" si="65"/>
        <v>3.2332728784159599</v>
      </c>
      <c r="AD171" s="6">
        <f t="shared" ca="1" si="94"/>
        <v>0.99954347553066025</v>
      </c>
      <c r="AE171" s="6">
        <f t="shared" ca="1" si="94"/>
        <v>0.99938809697925912</v>
      </c>
      <c r="AF171" s="6">
        <f t="shared" ca="1" si="71"/>
        <v>1.6335862766762505E-3</v>
      </c>
      <c r="AG171" s="6">
        <f ca="1">G172*AD171-'Scenarios &amp; Pics'!$H$6*EXP(-'Scenarios &amp; Pics'!$J$6*'Scenarios &amp; Pics'!Z171)*'Scenarios &amp; Pics'!AE171</f>
        <v>28.394617611994661</v>
      </c>
      <c r="AH171" s="9">
        <f ca="1">(AG171+'Scenarios &amp; Pics'!$H$5*EXP(-'Scenarios &amp; Pics'!$J$5*'Scenarios &amp; Pics'!$T$5)-G171)*$E$6</f>
        <v>21132.780672076366</v>
      </c>
      <c r="AJ171" s="9">
        <f t="shared" si="66"/>
        <v>117.5</v>
      </c>
      <c r="AK171">
        <f t="shared" ca="1" si="67"/>
        <v>35713.906165296183</v>
      </c>
      <c r="AL171" s="9">
        <f t="shared" ca="1" si="68"/>
        <v>21132.780672076366</v>
      </c>
      <c r="AM171" s="9">
        <f t="shared" ca="1" si="72"/>
        <v>56846.686837372545</v>
      </c>
      <c r="AN171" s="9">
        <f t="shared" si="73"/>
        <v>117.5</v>
      </c>
      <c r="AO171" s="9">
        <f t="shared" ca="1" si="74"/>
        <v>17.73091898445746</v>
      </c>
      <c r="AP171" s="9">
        <f t="shared" ca="1" si="75"/>
        <v>6.2501021197665034</v>
      </c>
      <c r="AR171">
        <f t="shared" si="91"/>
        <v>0.42739726027397146</v>
      </c>
      <c r="AS171">
        <f t="shared" si="76"/>
        <v>101.72428614846638</v>
      </c>
      <c r="AT171">
        <f t="shared" si="77"/>
        <v>-1.7095890410958929E-2</v>
      </c>
      <c r="AU171">
        <f t="shared" si="78"/>
        <v>0.42739726027397146</v>
      </c>
      <c r="AV171">
        <f t="shared" si="79"/>
        <v>3.125E-2</v>
      </c>
      <c r="AW171">
        <f t="shared" si="80"/>
        <v>4.0859766861121041E-2</v>
      </c>
      <c r="AX171">
        <f t="shared" si="81"/>
        <v>-0.12257930058336487</v>
      </c>
      <c r="AY171" s="17">
        <f t="shared" si="95"/>
        <v>0.51629615398147466</v>
      </c>
      <c r="AZ171" s="17">
        <f t="shared" si="95"/>
        <v>0.45122012327660654</v>
      </c>
      <c r="BA171" s="17">
        <f t="shared" si="82"/>
        <v>0.39860939819189778</v>
      </c>
      <c r="BB171">
        <f t="shared" si="83"/>
        <v>6.5076030704868018</v>
      </c>
      <c r="BC171">
        <f t="shared" si="84"/>
        <v>1032.5923079629492</v>
      </c>
      <c r="BD171">
        <f t="shared" si="92"/>
        <v>156</v>
      </c>
      <c r="BE171">
        <f t="shared" si="85"/>
        <v>12.194434428209471</v>
      </c>
      <c r="BF171">
        <f t="shared" si="86"/>
        <v>521.1867865207322</v>
      </c>
      <c r="BG171" s="9">
        <f t="shared" si="87"/>
        <v>117.5</v>
      </c>
      <c r="BH171" s="9">
        <f t="shared" ca="1" si="88"/>
        <v>6.5860799594756489</v>
      </c>
    </row>
    <row r="172" spans="1:60" x14ac:dyDescent="0.3">
      <c r="A172" s="16"/>
      <c r="F172" s="5"/>
      <c r="G172" s="5">
        <f t="shared" si="89"/>
        <v>118</v>
      </c>
      <c r="H172" s="5">
        <f>'Scenarios &amp; Pics'!$F$5</f>
        <v>0.25</v>
      </c>
      <c r="I172" s="5">
        <f>'Scenarios &amp; Pics'!$F$6</f>
        <v>0.25</v>
      </c>
      <c r="K172" s="9">
        <f ca="1">'Scenarios &amp; Pics'!$E$4*'Scenarios &amp; Pics'!G172+'Scenarios &amp; Pics'!$E$5*W171+'Scenarios &amp; Pics'!$E$6*'Scenarios &amp; Pics'!AG171</f>
        <v>71484601.565816358</v>
      </c>
      <c r="L172" s="9">
        <f t="shared" ca="1" si="90"/>
        <v>71457097.622860476</v>
      </c>
      <c r="O172" s="17">
        <f>LN(G172/'Scenarios &amp; Pics'!$H$5)</f>
        <v>0.16551443847757333</v>
      </c>
      <c r="P172" s="18">
        <f ca="1">'Scenarios &amp; Pics'!$T$5</f>
        <v>8.2191780821917804E-2</v>
      </c>
      <c r="Q172" s="17">
        <f>'Scenarios &amp; Pics'!$F$5*'Scenarios &amp; Pics'!$F$5/2</f>
        <v>3.125E-2</v>
      </c>
      <c r="R172" s="21">
        <f ca="1">(O172+P172*('Scenarios &amp; Pics'!$J$5+$Q172))/(I173*SQRT(P172))</f>
        <v>2.3910140093409105</v>
      </c>
      <c r="S172" s="21">
        <f t="shared" ca="1" si="69"/>
        <v>2.3193412369557862</v>
      </c>
      <c r="T172" s="17">
        <f t="shared" ca="1" si="93"/>
        <v>0.99159904412678157</v>
      </c>
      <c r="U172" s="17">
        <f t="shared" ca="1" si="93"/>
        <v>0.98981172942111884</v>
      </c>
      <c r="V172" s="17">
        <f t="shared" ca="1" si="70"/>
        <v>2.2881820927689544E-2</v>
      </c>
      <c r="W172" s="17">
        <f ca="1">(G172*T172-'Scenarios &amp; Pics'!$H$5*EXP(-'Scenarios &amp; Pics'!$J$5*'Scenarios &amp; Pics'!P172)*'Scenarios &amp; Pics'!U172)*$E$5</f>
        <v>36704.794945012</v>
      </c>
      <c r="Y172" s="6">
        <f>LN(G172/'Scenarios &amp; Pics'!$H$6)</f>
        <v>0.27087495413539969</v>
      </c>
      <c r="Z172" s="19">
        <f ca="1">'Scenarios &amp; Pics'!$T$6</f>
        <v>0.1095890410958904</v>
      </c>
      <c r="AA172" s="6">
        <f>'Scenarios &amp; Pics'!$F$6*'Scenarios &amp; Pics'!$F$6/2</f>
        <v>3.125E-2</v>
      </c>
      <c r="AB172" s="22">
        <f ca="1">(Y172+Z172*('Scenarios &amp; Pics'!$J$6+$AA172))/(H173*SQRT(Z172))</f>
        <v>3.3673415952140253</v>
      </c>
      <c r="AC172" s="22">
        <f t="shared" ca="1" si="65"/>
        <v>3.2845810063537884</v>
      </c>
      <c r="AD172" s="6">
        <f t="shared" ca="1" si="94"/>
        <v>0.99962051693016751</v>
      </c>
      <c r="AE172" s="6">
        <f t="shared" ca="1" si="94"/>
        <v>0.99948932933412782</v>
      </c>
      <c r="AF172" s="6">
        <f t="shared" ca="1" si="71"/>
        <v>1.3761944381841991E-3</v>
      </c>
      <c r="AG172" s="6">
        <f ca="1">G173*AD172-'Scenarios &amp; Pics'!$H$6*EXP(-'Scenarios &amp; Pics'!$J$6*'Scenarios &amp; Pics'!Z172)*'Scenarios &amp; Pics'!AE172</f>
        <v>28.894447694499434</v>
      </c>
      <c r="AH172" s="9">
        <f ca="1">(AG172+'Scenarios &amp; Pics'!$H$5*EXP(-'Scenarios &amp; Pics'!$J$5*'Scenarios &amp; Pics'!$T$5)-G172)*$E$6</f>
        <v>21132.440837085938</v>
      </c>
      <c r="AJ172" s="9">
        <f t="shared" si="66"/>
        <v>118</v>
      </c>
      <c r="AK172">
        <f t="shared" ca="1" si="67"/>
        <v>36704.794945012</v>
      </c>
      <c r="AL172" s="9">
        <f t="shared" ca="1" si="68"/>
        <v>21132.440837085938</v>
      </c>
      <c r="AM172" s="9">
        <f t="shared" ca="1" si="72"/>
        <v>57837.235782097938</v>
      </c>
      <c r="AN172" s="9">
        <f t="shared" si="73"/>
        <v>118</v>
      </c>
      <c r="AO172" s="9">
        <f t="shared" ca="1" si="74"/>
        <v>15.481633446934522</v>
      </c>
      <c r="AP172" s="9">
        <f t="shared" ca="1" si="75"/>
        <v>5.4110851365805814</v>
      </c>
      <c r="AR172">
        <f t="shared" si="91"/>
        <v>0.43013698630136871</v>
      </c>
      <c r="AS172">
        <f t="shared" si="76"/>
        <v>101.73543462630587</v>
      </c>
      <c r="AT172">
        <f t="shared" si="77"/>
        <v>-1.720547945205465E-2</v>
      </c>
      <c r="AU172">
        <f t="shared" si="78"/>
        <v>0.43013698630136871</v>
      </c>
      <c r="AV172">
        <f t="shared" si="79"/>
        <v>3.125E-2</v>
      </c>
      <c r="AW172">
        <f t="shared" si="80"/>
        <v>4.0990518449267897E-2</v>
      </c>
      <c r="AX172">
        <f t="shared" si="81"/>
        <v>-0.12297155534780121</v>
      </c>
      <c r="AY172" s="17">
        <f t="shared" si="95"/>
        <v>0.51634827265396843</v>
      </c>
      <c r="AZ172" s="17">
        <f t="shared" si="95"/>
        <v>0.45106481126128933</v>
      </c>
      <c r="BA172" s="17">
        <f t="shared" si="82"/>
        <v>0.39860726522779405</v>
      </c>
      <c r="BB172">
        <f t="shared" si="83"/>
        <v>6.5283461392679172</v>
      </c>
      <c r="BC172">
        <f t="shared" si="84"/>
        <v>1032.696545307937</v>
      </c>
      <c r="BD172">
        <f t="shared" si="92"/>
        <v>157</v>
      </c>
      <c r="BE172">
        <f t="shared" si="85"/>
        <v>12.155471567197246</v>
      </c>
      <c r="BF172">
        <f t="shared" si="86"/>
        <v>522.85179069861977</v>
      </c>
      <c r="BG172" s="9">
        <f t="shared" si="87"/>
        <v>118</v>
      </c>
      <c r="BH172" s="9">
        <f t="shared" ca="1" si="88"/>
        <v>5.692926164804053</v>
      </c>
    </row>
    <row r="173" spans="1:60" x14ac:dyDescent="0.3">
      <c r="A173" s="16"/>
      <c r="F173" s="5"/>
      <c r="G173" s="5">
        <f t="shared" si="89"/>
        <v>118.5</v>
      </c>
      <c r="H173" s="5">
        <f>'Scenarios &amp; Pics'!$F$5</f>
        <v>0.25</v>
      </c>
      <c r="I173" s="5">
        <f>'Scenarios &amp; Pics'!$F$6</f>
        <v>0.25</v>
      </c>
      <c r="K173" s="9">
        <f ca="1">'Scenarios &amp; Pics'!$E$4*'Scenarios &amp; Pics'!G173+'Scenarios &amp; Pics'!$E$5*W172+'Scenarios &amp; Pics'!$E$6*'Scenarios &amp; Pics'!AG172</f>
        <v>73467378.785413012</v>
      </c>
      <c r="L173" s="9">
        <f t="shared" ca="1" si="90"/>
        <v>73439874.842457131</v>
      </c>
      <c r="O173" s="17">
        <f>LN(G173/'Scenarios &amp; Pics'!$H$5)</f>
        <v>0.16974277458709455</v>
      </c>
      <c r="P173" s="18">
        <f ca="1">'Scenarios &amp; Pics'!$T$5</f>
        <v>8.2191780821917804E-2</v>
      </c>
      <c r="Q173" s="17">
        <f>'Scenarios &amp; Pics'!$F$5*'Scenarios &amp; Pics'!$F$5/2</f>
        <v>3.125E-2</v>
      </c>
      <c r="R173" s="21">
        <f ca="1">(O173+P173*('Scenarios &amp; Pics'!$J$5+$Q173))/(I174*SQRT(P173))</f>
        <v>2.4500090219351045</v>
      </c>
      <c r="S173" s="21">
        <f t="shared" ca="1" si="69"/>
        <v>2.3783362495499798</v>
      </c>
      <c r="T173" s="17">
        <f t="shared" ca="1" si="93"/>
        <v>0.99285736823407456</v>
      </c>
      <c r="U173" s="17">
        <f t="shared" ca="1" si="93"/>
        <v>0.99130452037361283</v>
      </c>
      <c r="V173" s="17">
        <f t="shared" ca="1" si="70"/>
        <v>1.983691591609027E-2</v>
      </c>
      <c r="W173" s="17">
        <f ca="1">(G173*T173-'Scenarios &amp; Pics'!$H$5*EXP(-'Scenarios &amp; Pics'!$J$5*'Scenarios &amp; Pics'!P173)*'Scenarios &amp; Pics'!U173)*$E$5</f>
        <v>37697.038561484223</v>
      </c>
      <c r="Y173" s="6">
        <f>LN(G173/'Scenarios &amp; Pics'!$H$6)</f>
        <v>0.27510329024492081</v>
      </c>
      <c r="Z173" s="19">
        <f ca="1">'Scenarios &amp; Pics'!$T$6</f>
        <v>0.1095890410958904</v>
      </c>
      <c r="AA173" s="6">
        <f>'Scenarios &amp; Pics'!$F$6*'Scenarios &amp; Pics'!$F$6/2</f>
        <v>3.125E-2</v>
      </c>
      <c r="AB173" s="22">
        <f ca="1">(Y173+Z173*('Scenarios &amp; Pics'!$J$6+$AA173))/(H174*SQRT(Z173))</f>
        <v>3.418432774817179</v>
      </c>
      <c r="AC173" s="22">
        <f t="shared" ca="1" si="65"/>
        <v>3.335672185956942</v>
      </c>
      <c r="AD173" s="6">
        <f t="shared" ca="1" si="94"/>
        <v>0.99968508562903524</v>
      </c>
      <c r="AE173" s="6">
        <f t="shared" ca="1" si="94"/>
        <v>0.99957453280224129</v>
      </c>
      <c r="AF173" s="6">
        <f t="shared" ca="1" si="71"/>
        <v>1.157167753550137E-3</v>
      </c>
      <c r="AG173" s="6">
        <f ca="1">G174*AD173-'Scenarios &amp; Pics'!$H$6*EXP(-'Scenarios &amp; Pics'!$J$6*'Scenarios &amp; Pics'!Z173)*'Scenarios &amp; Pics'!AE173</f>
        <v>29.394306856950365</v>
      </c>
      <c r="AH173" s="9">
        <f ca="1">(AG173+'Scenarios &amp; Pics'!$H$5*EXP(-'Scenarios &amp; Pics'!$J$5*'Scenarios &amp; Pics'!$T$5)-G173)*$E$6</f>
        <v>21132.159161987831</v>
      </c>
      <c r="AJ173" s="9">
        <f t="shared" si="66"/>
        <v>118.5</v>
      </c>
      <c r="AK173">
        <f t="shared" ca="1" si="67"/>
        <v>37697.038561484223</v>
      </c>
      <c r="AL173" s="9">
        <f t="shared" ca="1" si="68"/>
        <v>21132.159161987831</v>
      </c>
      <c r="AM173" s="9">
        <f t="shared" ca="1" si="72"/>
        <v>58829.197723472054</v>
      </c>
      <c r="AN173" s="9">
        <f t="shared" si="73"/>
        <v>118.5</v>
      </c>
      <c r="AO173" s="9">
        <f t="shared" ca="1" si="74"/>
        <v>13.478348877943978</v>
      </c>
      <c r="AP173" s="9">
        <f t="shared" ca="1" si="75"/>
        <v>4.6712336844874596</v>
      </c>
      <c r="AR173">
        <f t="shared" si="91"/>
        <v>0.43287671232876596</v>
      </c>
      <c r="AS173">
        <f t="shared" si="76"/>
        <v>101.74658432596335</v>
      </c>
      <c r="AT173">
        <f t="shared" si="77"/>
        <v>-1.7315068493150742E-2</v>
      </c>
      <c r="AU173">
        <f t="shared" si="78"/>
        <v>0.43287671232876596</v>
      </c>
      <c r="AV173">
        <f t="shared" si="79"/>
        <v>3.125E-2</v>
      </c>
      <c r="AW173">
        <f t="shared" si="80"/>
        <v>4.1120854289936518E-2</v>
      </c>
      <c r="AX173">
        <f t="shared" si="81"/>
        <v>-0.12336256286981205</v>
      </c>
      <c r="AY173" s="17">
        <f t="shared" si="95"/>
        <v>0.51640022532805185</v>
      </c>
      <c r="AZ173" s="17">
        <f t="shared" si="95"/>
        <v>0.45091000054336799</v>
      </c>
      <c r="BA173" s="17">
        <f t="shared" si="82"/>
        <v>0.3986051322751038</v>
      </c>
      <c r="BB173">
        <f t="shared" si="83"/>
        <v>6.5490224784683804</v>
      </c>
      <c r="BC173">
        <f t="shared" si="84"/>
        <v>1032.8004506561037</v>
      </c>
      <c r="BD173">
        <f t="shared" si="92"/>
        <v>158</v>
      </c>
      <c r="BE173">
        <f t="shared" si="85"/>
        <v>12.116878988718147</v>
      </c>
      <c r="BF173">
        <f t="shared" si="86"/>
        <v>524.51147403218124</v>
      </c>
      <c r="BG173" s="9">
        <f t="shared" si="87"/>
        <v>118.5</v>
      </c>
      <c r="BH173" s="9">
        <f t="shared" ca="1" si="88"/>
        <v>4.9072186830580495</v>
      </c>
    </row>
    <row r="174" spans="1:60" x14ac:dyDescent="0.3">
      <c r="A174" s="16"/>
      <c r="F174" s="5"/>
      <c r="G174" s="5">
        <f t="shared" si="89"/>
        <v>119</v>
      </c>
      <c r="H174" s="5">
        <f>'Scenarios &amp; Pics'!$F$5</f>
        <v>0.25</v>
      </c>
      <c r="I174" s="5">
        <f>'Scenarios &amp; Pics'!$F$6</f>
        <v>0.25</v>
      </c>
      <c r="K174" s="9">
        <f ca="1">'Scenarios &amp; Pics'!$E$4*'Scenarios &amp; Pics'!G174+'Scenarios &amp; Pics'!$E$5*W173+'Scenarios &amp; Pics'!$E$6*'Scenarios &amp; Pics'!AG173</f>
        <v>75452865.736682355</v>
      </c>
      <c r="L174" s="9">
        <f t="shared" ca="1" si="90"/>
        <v>75425361.793726474</v>
      </c>
      <c r="O174" s="17">
        <f>LN(G174/'Scenarios &amp; Pics'!$H$5)</f>
        <v>0.17395330712343798</v>
      </c>
      <c r="P174" s="18">
        <f ca="1">'Scenarios &amp; Pics'!$T$5</f>
        <v>8.2191780821917804E-2</v>
      </c>
      <c r="Q174" s="17">
        <f>'Scenarios &amp; Pics'!$F$5*'Scenarios &amp; Pics'!$F$5/2</f>
        <v>3.125E-2</v>
      </c>
      <c r="R174" s="21">
        <f ca="1">(O174+P174*('Scenarios &amp; Pics'!$J$5+$Q174))/(I175*SQRT(P174))</f>
        <v>2.5087556337407517</v>
      </c>
      <c r="S174" s="21">
        <f t="shared" ca="1" si="69"/>
        <v>2.437082861355627</v>
      </c>
      <c r="T174" s="17">
        <f t="shared" ca="1" si="93"/>
        <v>0.99394213663924835</v>
      </c>
      <c r="U174" s="17">
        <f t="shared" ca="1" si="93"/>
        <v>0.99259685694992417</v>
      </c>
      <c r="V174" s="17">
        <f t="shared" ca="1" si="70"/>
        <v>1.714813344846312E-2</v>
      </c>
      <c r="W174" s="17">
        <f ca="1">(G174*T174-'Scenarios &amp; Pics'!$H$5*EXP(-'Scenarios &amp; Pics'!$J$5*'Scenarios &amp; Pics'!P174)*'Scenarios &amp; Pics'!U174)*$E$5</f>
        <v>38690.451855115527</v>
      </c>
      <c r="Y174" s="6">
        <f>LN(G174/'Scenarios &amp; Pics'!$H$6)</f>
        <v>0.27931382278126426</v>
      </c>
      <c r="Z174" s="19">
        <f ca="1">'Scenarios &amp; Pics'!$T$6</f>
        <v>0.1095890410958904</v>
      </c>
      <c r="AA174" s="6">
        <f>'Scenarios &amp; Pics'!$F$6*'Scenarios &amp; Pics'!$F$6/2</f>
        <v>3.125E-2</v>
      </c>
      <c r="AB174" s="22">
        <f ca="1">(Y174+Z174*('Scenarios &amp; Pics'!$J$6+$AA174))/(H175*SQRT(Z174))</f>
        <v>3.4693088330271329</v>
      </c>
      <c r="AC174" s="22">
        <f t="shared" ca="1" si="65"/>
        <v>3.3865482441668959</v>
      </c>
      <c r="AD174" s="6">
        <f t="shared" ca="1" si="94"/>
        <v>0.99973910036865477</v>
      </c>
      <c r="AE174" s="6">
        <f t="shared" ca="1" si="94"/>
        <v>0.99964611084633104</v>
      </c>
      <c r="AF174" s="6">
        <f t="shared" ca="1" si="71"/>
        <v>9.7118806887577498E-4</v>
      </c>
      <c r="AG174" s="6">
        <f ca="1">G175*AD174-'Scenarios &amp; Pics'!$H$6*EXP(-'Scenarios &amp; Pics'!$J$6*'Scenarios &amp; Pics'!Z174)*'Scenarios &amp; Pics'!AE174</f>
        <v>29.894190314387131</v>
      </c>
      <c r="AH174" s="9">
        <f ca="1">(AG174+'Scenarios &amp; Pics'!$H$5*EXP(-'Scenarios &amp; Pics'!$J$5*'Scenarios &amp; Pics'!$T$5)-G174)*$E$6</f>
        <v>21131.926076861306</v>
      </c>
      <c r="AJ174" s="9">
        <f t="shared" si="66"/>
        <v>119</v>
      </c>
      <c r="AK174">
        <f t="shared" ca="1" si="67"/>
        <v>38690.451855115527</v>
      </c>
      <c r="AL174" s="9">
        <f t="shared" ca="1" si="68"/>
        <v>21131.926076861306</v>
      </c>
      <c r="AM174" s="9">
        <f t="shared" ca="1" si="72"/>
        <v>59822.377931976836</v>
      </c>
      <c r="AN174" s="9">
        <f t="shared" si="73"/>
        <v>119</v>
      </c>
      <c r="AO174" s="9">
        <f t="shared" ca="1" si="74"/>
        <v>11.700596607383281</v>
      </c>
      <c r="AP174" s="9">
        <f t="shared" ca="1" si="75"/>
        <v>4.0211075128356262</v>
      </c>
      <c r="AR174">
        <f t="shared" si="91"/>
        <v>0.4356164383561632</v>
      </c>
      <c r="AS174">
        <f t="shared" si="76"/>
        <v>101.75773524757265</v>
      </c>
      <c r="AT174">
        <f t="shared" si="77"/>
        <v>-1.7424657534246542E-2</v>
      </c>
      <c r="AU174">
        <f t="shared" si="78"/>
        <v>0.4356164383561632</v>
      </c>
      <c r="AV174">
        <f t="shared" si="79"/>
        <v>3.125E-2</v>
      </c>
      <c r="AW174">
        <f t="shared" si="80"/>
        <v>4.1250778323914751E-2</v>
      </c>
      <c r="AX174">
        <f t="shared" si="81"/>
        <v>-0.12375233497174462</v>
      </c>
      <c r="AY174" s="17">
        <f t="shared" si="95"/>
        <v>0.51645201357631398</v>
      </c>
      <c r="AZ174" s="17">
        <f t="shared" si="95"/>
        <v>0.45075568639434993</v>
      </c>
      <c r="BA174" s="17">
        <f t="shared" si="82"/>
        <v>0.39860299933382709</v>
      </c>
      <c r="BB174">
        <f t="shared" si="83"/>
        <v>6.5696327181964094</v>
      </c>
      <c r="BC174">
        <f t="shared" si="84"/>
        <v>1032.904027152628</v>
      </c>
      <c r="BD174">
        <f t="shared" si="92"/>
        <v>159</v>
      </c>
      <c r="BE174">
        <f t="shared" si="85"/>
        <v>12.078650862168699</v>
      </c>
      <c r="BF174">
        <f t="shared" si="86"/>
        <v>526.16588687255285</v>
      </c>
      <c r="BG174" s="9">
        <f t="shared" si="87"/>
        <v>119</v>
      </c>
      <c r="BH174" s="9">
        <f t="shared" ca="1" si="88"/>
        <v>4.2183328924193662</v>
      </c>
    </row>
    <row r="175" spans="1:60" x14ac:dyDescent="0.3">
      <c r="A175" s="16"/>
      <c r="F175" s="5"/>
      <c r="G175" s="5">
        <f t="shared" si="89"/>
        <v>119.5</v>
      </c>
      <c r="H175" s="5">
        <f>'Scenarios &amp; Pics'!$F$5</f>
        <v>0.25</v>
      </c>
      <c r="I175" s="5">
        <f>'Scenarios &amp; Pics'!$F$6</f>
        <v>0.25</v>
      </c>
      <c r="K175" s="9">
        <f ca="1">'Scenarios &amp; Pics'!$E$4*'Scenarios &amp; Pics'!G175+'Scenarios &amp; Pics'!$E$5*W174+'Scenarios &amp; Pics'!$E$6*'Scenarios &amp; Pics'!AG174</f>
        <v>77440692.09085983</v>
      </c>
      <c r="L175" s="9">
        <f t="shared" ca="1" si="90"/>
        <v>77413188.147903949</v>
      </c>
      <c r="O175" s="17">
        <f>LN(G175/'Scenarios &amp; Pics'!$H$5)</f>
        <v>0.17814618538347404</v>
      </c>
      <c r="P175" s="18">
        <f ca="1">'Scenarios &amp; Pics'!$T$5</f>
        <v>8.2191780821917804E-2</v>
      </c>
      <c r="Q175" s="17">
        <f>'Scenarios &amp; Pics'!$F$5*'Scenarios &amp; Pics'!$F$5/2</f>
        <v>3.125E-2</v>
      </c>
      <c r="R175" s="21">
        <f ca="1">(O175+P175*('Scenarios &amp; Pics'!$J$5+$Q175))/(I176*SQRT(P175))</f>
        <v>2.5672559277925315</v>
      </c>
      <c r="S175" s="21">
        <f t="shared" ca="1" si="69"/>
        <v>2.4955831554074068</v>
      </c>
      <c r="T175" s="17">
        <f t="shared" ca="1" si="93"/>
        <v>0.9948746537657297</v>
      </c>
      <c r="U175" s="17">
        <f t="shared" ca="1" si="93"/>
        <v>0.99371248613224339</v>
      </c>
      <c r="V175" s="17">
        <f t="shared" ca="1" si="70"/>
        <v>1.4782074235712997E-2</v>
      </c>
      <c r="W175" s="17">
        <f ca="1">(G175*T175-'Scenarios &amp; Pics'!$H$5*EXP(-'Scenarios &amp; Pics'!$J$5*'Scenarios &amp; Pics'!P175)*'Scenarios &amp; Pics'!U175)*$E$5</f>
        <v>39684.872108374948</v>
      </c>
      <c r="Y175" s="6">
        <f>LN(G175/'Scenarios &amp; Pics'!$H$6)</f>
        <v>0.28350670104130027</v>
      </c>
      <c r="Z175" s="19">
        <f ca="1">'Scenarios &amp; Pics'!$T$6</f>
        <v>0.1095890410958904</v>
      </c>
      <c r="AA175" s="6">
        <f>'Scenarios &amp; Pics'!$F$6*'Scenarios &amp; Pics'!$F$6/2</f>
        <v>3.125E-2</v>
      </c>
      <c r="AB175" s="22">
        <f ca="1">(Y175+Z175*('Scenarios &amp; Pics'!$J$6+$AA175))/(H176*SQRT(Z175))</f>
        <v>3.5199715738048329</v>
      </c>
      <c r="AC175" s="22">
        <f t="shared" ca="1" si="65"/>
        <v>3.437210984944596</v>
      </c>
      <c r="AD175" s="6">
        <f t="shared" ca="1" si="94"/>
        <v>0.99978420347423502</v>
      </c>
      <c r="AE175" s="6">
        <f t="shared" ca="1" si="94"/>
        <v>0.99970613120613439</v>
      </c>
      <c r="AF175" s="6">
        <f t="shared" ca="1" si="71"/>
        <v>8.1360263592850535E-4</v>
      </c>
      <c r="AG175" s="6">
        <f ca="1">G176*AD175-'Scenarios &amp; Pics'!$H$6*EXP(-'Scenarios &amp; Pics'!$J$6*'Scenarios &amp; Pics'!Z175)*'Scenarios &amp; Pics'!AE175</f>
        <v>30.394094032300018</v>
      </c>
      <c r="AH175" s="9">
        <f ca="1">(AG175+'Scenarios &amp; Pics'!$H$5*EXP(-'Scenarios &amp; Pics'!$J$5*'Scenarios &amp; Pics'!$T$5)-G175)*$E$6</f>
        <v>21131.733512687104</v>
      </c>
      <c r="AJ175" s="9">
        <f t="shared" si="66"/>
        <v>119.5</v>
      </c>
      <c r="AK175">
        <f t="shared" ca="1" si="67"/>
        <v>39684.872108374948</v>
      </c>
      <c r="AL175" s="9">
        <f t="shared" ca="1" si="68"/>
        <v>21131.733512687104</v>
      </c>
      <c r="AM175" s="9">
        <f t="shared" ca="1" si="72"/>
        <v>60816.605621062052</v>
      </c>
      <c r="AN175" s="9">
        <f t="shared" si="73"/>
        <v>119.5</v>
      </c>
      <c r="AO175" s="9">
        <f t="shared" ca="1" si="74"/>
        <v>10.128554634249147</v>
      </c>
      <c r="AP175" s="9">
        <f t="shared" ca="1" si="75"/>
        <v>3.4517812517296629</v>
      </c>
      <c r="AR175">
        <f t="shared" si="91"/>
        <v>0.43835616438356045</v>
      </c>
      <c r="AS175">
        <f t="shared" si="76"/>
        <v>101.76888739126773</v>
      </c>
      <c r="AT175">
        <f t="shared" si="77"/>
        <v>-1.7534246575342433E-2</v>
      </c>
      <c r="AU175">
        <f t="shared" si="78"/>
        <v>0.43835616438356045</v>
      </c>
      <c r="AV175">
        <f t="shared" si="79"/>
        <v>3.125E-2</v>
      </c>
      <c r="AW175">
        <f t="shared" si="80"/>
        <v>4.1380294430118245E-2</v>
      </c>
      <c r="AX175">
        <f t="shared" si="81"/>
        <v>-0.12414088329035512</v>
      </c>
      <c r="AY175" s="17">
        <f t="shared" si="95"/>
        <v>0.51650363894665641</v>
      </c>
      <c r="AZ175" s="17">
        <f t="shared" si="95"/>
        <v>0.45060186415989562</v>
      </c>
      <c r="BA175" s="17">
        <f t="shared" si="82"/>
        <v>0.39860086640396369</v>
      </c>
      <c r="BB175">
        <f t="shared" si="83"/>
        <v>6.5901774786760754</v>
      </c>
      <c r="BC175">
        <f t="shared" si="84"/>
        <v>1033.0072778933129</v>
      </c>
      <c r="BD175">
        <f t="shared" si="92"/>
        <v>160</v>
      </c>
      <c r="BE175">
        <f t="shared" si="85"/>
        <v>12.040781484684322</v>
      </c>
      <c r="BF175">
        <f t="shared" si="86"/>
        <v>527.81507878068112</v>
      </c>
      <c r="BG175" s="9">
        <f t="shared" si="87"/>
        <v>119.5</v>
      </c>
      <c r="BH175" s="9">
        <f t="shared" ca="1" si="88"/>
        <v>3.6163134367365561</v>
      </c>
    </row>
    <row r="176" spans="1:60" x14ac:dyDescent="0.3">
      <c r="A176" s="16"/>
      <c r="F176" s="5"/>
      <c r="G176" s="5">
        <f t="shared" si="89"/>
        <v>120</v>
      </c>
      <c r="H176" s="5">
        <f>'Scenarios &amp; Pics'!$F$5</f>
        <v>0.25</v>
      </c>
      <c r="I176" s="5">
        <f>'Scenarios &amp; Pics'!$F$6</f>
        <v>0.25</v>
      </c>
      <c r="K176" s="9">
        <f ca="1">'Scenarios &amp; Pics'!$E$4*'Scenarios &amp; Pics'!G176+'Scenarios &amp; Pics'!$E$5*W175+'Scenarios &amp; Pics'!$E$6*'Scenarios &amp; Pics'!AG175</f>
        <v>79430532.404814497</v>
      </c>
      <c r="L176" s="9">
        <f t="shared" ca="1" si="90"/>
        <v>79403028.461858615</v>
      </c>
      <c r="O176" s="17">
        <f>LN(G176/'Scenarios &amp; Pics'!$H$5)</f>
        <v>0.18232155679395459</v>
      </c>
      <c r="P176" s="18">
        <f ca="1">'Scenarios &amp; Pics'!$T$5</f>
        <v>8.2191780821917804E-2</v>
      </c>
      <c r="Q176" s="17">
        <f>'Scenarios &amp; Pics'!$F$5*'Scenarios &amp; Pics'!$F$5/2</f>
        <v>3.125E-2</v>
      </c>
      <c r="R176" s="21">
        <f ca="1">(O176+P176*('Scenarios &amp; Pics'!$J$5+$Q176))/(I177*SQRT(P176))</f>
        <v>2.625511961032668</v>
      </c>
      <c r="S176" s="21">
        <f t="shared" ca="1" si="69"/>
        <v>2.5538391886475438</v>
      </c>
      <c r="T176" s="17">
        <f t="shared" ca="1" si="93"/>
        <v>0.99567406154654714</v>
      </c>
      <c r="U176" s="17">
        <f t="shared" ca="1" si="93"/>
        <v>0.99467287746967692</v>
      </c>
      <c r="V176" s="17">
        <f t="shared" ca="1" si="70"/>
        <v>1.2707091418200641E-2</v>
      </c>
      <c r="W176" s="17">
        <f ca="1">(G176*T176-'Scenarios &amp; Pics'!$H$5*EXP(-'Scenarios &amp; Pics'!$J$5*'Scenarios &amp; Pics'!P176)*'Scenarios &amp; Pics'!U176)*$E$5</f>
        <v>40680.156815315226</v>
      </c>
      <c r="Y176" s="6">
        <f>LN(G176/'Scenarios &amp; Pics'!$H$6)</f>
        <v>0.28768207245178085</v>
      </c>
      <c r="Z176" s="19">
        <f ca="1">'Scenarios &amp; Pics'!$T$6</f>
        <v>0.1095890410958904</v>
      </c>
      <c r="AA176" s="6">
        <f>'Scenarios &amp; Pics'!$F$6*'Scenarios &amp; Pics'!$F$6/2</f>
        <v>3.125E-2</v>
      </c>
      <c r="AB176" s="22">
        <f ca="1">(Y176+Z176*('Scenarios &amp; Pics'!$J$6+$AA176))/(H177*SQRT(Z176))</f>
        <v>3.570422778514502</v>
      </c>
      <c r="AC176" s="22">
        <f t="shared" ca="1" si="65"/>
        <v>3.487662189654265</v>
      </c>
      <c r="AD176" s="6">
        <f t="shared" ca="1" si="94"/>
        <v>0.9998217972421618</v>
      </c>
      <c r="AE176" s="6">
        <f t="shared" ca="1" si="94"/>
        <v>0.99975636835490267</v>
      </c>
      <c r="AF176" s="6">
        <f t="shared" ca="1" si="71"/>
        <v>6.8035356807440107E-4</v>
      </c>
      <c r="AG176" s="6">
        <f ca="1">G177*AD176-'Scenarios &amp; Pics'!$H$6*EXP(-'Scenarios &amp; Pics'!$J$6*'Scenarios &amp; Pics'!Z176)*'Scenarios &amp; Pics'!AE176</f>
        <v>30.894014615893838</v>
      </c>
      <c r="AH176" s="9">
        <f ca="1">(AG176+'Scenarios &amp; Pics'!$H$5*EXP(-'Scenarios &amp; Pics'!$J$5*'Scenarios &amp; Pics'!$T$5)-G176)*$E$6</f>
        <v>21131.574679874746</v>
      </c>
      <c r="AJ176" s="9">
        <f t="shared" si="66"/>
        <v>120</v>
      </c>
      <c r="AK176">
        <f t="shared" ca="1" si="67"/>
        <v>40680.156815315226</v>
      </c>
      <c r="AL176" s="9">
        <f t="shared" ca="1" si="68"/>
        <v>21131.574679874746</v>
      </c>
      <c r="AM176" s="9">
        <f t="shared" ca="1" si="72"/>
        <v>61811.731495189975</v>
      </c>
      <c r="AN176" s="9">
        <f t="shared" si="73"/>
        <v>120</v>
      </c>
      <c r="AO176" s="9">
        <f t="shared" ca="1" si="74"/>
        <v>8.7432237205791665</v>
      </c>
      <c r="AP176" s="9">
        <f t="shared" ca="1" si="75"/>
        <v>2.9548857944549964</v>
      </c>
      <c r="AR176">
        <f t="shared" si="91"/>
        <v>0.4410958904109577</v>
      </c>
      <c r="AS176">
        <f t="shared" si="76"/>
        <v>101.7800407571825</v>
      </c>
      <c r="AT176">
        <f t="shared" si="77"/>
        <v>-1.7643835616438275E-2</v>
      </c>
      <c r="AU176">
        <f t="shared" si="78"/>
        <v>0.4410958904109577</v>
      </c>
      <c r="AV176">
        <f t="shared" si="79"/>
        <v>3.125E-2</v>
      </c>
      <c r="AW176">
        <f t="shared" si="80"/>
        <v>4.1509406426951237E-2</v>
      </c>
      <c r="AX176">
        <f t="shared" si="81"/>
        <v>-0.12452821928085288</v>
      </c>
      <c r="AY176" s="17">
        <f t="shared" si="95"/>
        <v>0.51655510296283591</v>
      </c>
      <c r="AZ176" s="17">
        <f t="shared" si="95"/>
        <v>0.45044852925820367</v>
      </c>
      <c r="BA176" s="17">
        <f t="shared" si="82"/>
        <v>0.39859873348551361</v>
      </c>
      <c r="BB176">
        <f t="shared" si="83"/>
        <v>6.6106573704632297</v>
      </c>
      <c r="BC176">
        <f t="shared" si="84"/>
        <v>1033.1102059256718</v>
      </c>
      <c r="BD176">
        <f t="shared" si="92"/>
        <v>161</v>
      </c>
      <c r="BE176">
        <f t="shared" si="85"/>
        <v>12.003265277563489</v>
      </c>
      <c r="BF176">
        <f t="shared" si="86"/>
        <v>529.45909854457989</v>
      </c>
      <c r="BG176" s="9">
        <f t="shared" si="87"/>
        <v>120</v>
      </c>
      <c r="BH176" s="9">
        <f t="shared" ca="1" si="88"/>
        <v>3.0918981851440313</v>
      </c>
    </row>
    <row r="177" spans="1:60" x14ac:dyDescent="0.3">
      <c r="A177" s="16"/>
      <c r="F177" s="5"/>
      <c r="G177" s="5">
        <f t="shared" si="89"/>
        <v>120.5</v>
      </c>
      <c r="H177" s="5">
        <f>'Scenarios &amp; Pics'!$F$5</f>
        <v>0.25</v>
      </c>
      <c r="I177" s="5">
        <f>'Scenarios &amp; Pics'!$F$6</f>
        <v>0.25</v>
      </c>
      <c r="K177" s="9">
        <f ca="1">'Scenarios &amp; Pics'!$E$4*'Scenarios &amp; Pics'!G177+'Scenarios &amp; Pics'!$E$5*W176+'Scenarios &amp; Pics'!$E$6*'Scenarios &amp; Pics'!AG176</f>
        <v>81422101.659862235</v>
      </c>
      <c r="L177" s="9">
        <f t="shared" ca="1" si="90"/>
        <v>81394597.716906354</v>
      </c>
      <c r="O177" s="17">
        <f>LN(G177/'Scenarios &amp; Pics'!$H$5)</f>
        <v>0.18647956694261839</v>
      </c>
      <c r="P177" s="18">
        <f ca="1">'Scenarios &amp; Pics'!$T$5</f>
        <v>8.2191780821917804E-2</v>
      </c>
      <c r="Q177" s="17">
        <f>'Scenarios &amp; Pics'!$F$5*'Scenarios &amp; Pics'!$F$5/2</f>
        <v>3.125E-2</v>
      </c>
      <c r="R177" s="21">
        <f ca="1">(O177+P177*('Scenarios &amp; Pics'!$J$5+$Q177))/(I178*SQRT(P177))</f>
        <v>2.6835257647449238</v>
      </c>
      <c r="S177" s="21">
        <f t="shared" ca="1" si="69"/>
        <v>2.6118529923597995</v>
      </c>
      <c r="T177" s="17">
        <f t="shared" ca="1" si="93"/>
        <v>0.99635748191597451</v>
      </c>
      <c r="U177" s="17">
        <f t="shared" ca="1" si="93"/>
        <v>0.99549735159906494</v>
      </c>
      <c r="V177" s="17">
        <f t="shared" ca="1" si="70"/>
        <v>1.0893447707712122E-2</v>
      </c>
      <c r="W177" s="17">
        <f ca="1">(G177*T177-'Scenarios &amp; Pics'!$H$5*EXP(-'Scenarios &amp; Pics'!$J$5*'Scenarios &amp; Pics'!P177)*'Scenarios &amp; Pics'!U177)*$E$5</f>
        <v>41676.181589811335</v>
      </c>
      <c r="Y177" s="6">
        <f>LN(G177/'Scenarios &amp; Pics'!$H$6)</f>
        <v>0.29184008260044453</v>
      </c>
      <c r="Z177" s="19">
        <f ca="1">'Scenarios &amp; Pics'!$T$6</f>
        <v>0.1095890410958904</v>
      </c>
      <c r="AA177" s="6">
        <f>'Scenarios &amp; Pics'!$F$6*'Scenarios &amp; Pics'!$F$6/2</f>
        <v>3.125E-2</v>
      </c>
      <c r="AB177" s="22">
        <f ca="1">(Y177+Z177*('Scenarios &amp; Pics'!$J$6+$AA177))/(H178*SQRT(Z177))</f>
        <v>3.620664206299478</v>
      </c>
      <c r="AC177" s="22">
        <f t="shared" ca="1" si="65"/>
        <v>3.5379036174392411</v>
      </c>
      <c r="AD177" s="6">
        <f t="shared" ca="1" si="94"/>
        <v>0.99985307615706753</v>
      </c>
      <c r="AE177" s="6">
        <f t="shared" ca="1" si="94"/>
        <v>0.99979834137483214</v>
      </c>
      <c r="AF177" s="6">
        <f t="shared" ca="1" si="71"/>
        <v>5.6791251125143773E-4</v>
      </c>
      <c r="AG177" s="6">
        <f ca="1">G178*AD177-'Scenarios &amp; Pics'!$H$6*EXP(-'Scenarios &amp; Pics'!$J$6*'Scenarios &amp; Pics'!Z177)*'Scenarios &amp; Pics'!AE177</f>
        <v>31.393949214402468</v>
      </c>
      <c r="AH177" s="9">
        <f ca="1">(AG177+'Scenarios &amp; Pics'!$H$5*EXP(-'Scenarios &amp; Pics'!$J$5*'Scenarios &amp; Pics'!$T$5)-G177)*$E$6</f>
        <v>21131.443876892037</v>
      </c>
      <c r="AJ177" s="9">
        <f t="shared" si="66"/>
        <v>120.5</v>
      </c>
      <c r="AK177">
        <f t="shared" ca="1" si="67"/>
        <v>41676.181589811335</v>
      </c>
      <c r="AL177" s="9">
        <f t="shared" ca="1" si="68"/>
        <v>21131.443876892037</v>
      </c>
      <c r="AM177" s="9">
        <f t="shared" ca="1" si="72"/>
        <v>62807.625466703372</v>
      </c>
      <c r="AN177" s="9">
        <f t="shared" si="73"/>
        <v>120.5</v>
      </c>
      <c r="AO177" s="9">
        <f t="shared" ca="1" si="74"/>
        <v>7.5265610851451923</v>
      </c>
      <c r="AP177" s="9">
        <f t="shared" ca="1" si="75"/>
        <v>2.5226331466542655</v>
      </c>
      <c r="AR177">
        <f t="shared" si="91"/>
        <v>0.44383561643835495</v>
      </c>
      <c r="AS177">
        <f t="shared" si="76"/>
        <v>101.79119534545093</v>
      </c>
      <c r="AT177">
        <f t="shared" si="77"/>
        <v>-1.7753424657534062E-2</v>
      </c>
      <c r="AU177">
        <f t="shared" si="78"/>
        <v>0.44383561643835495</v>
      </c>
      <c r="AV177">
        <f t="shared" si="79"/>
        <v>3.125E-2</v>
      </c>
      <c r="AW177">
        <f t="shared" si="80"/>
        <v>4.1638118073616052E-2</v>
      </c>
      <c r="AX177">
        <f t="shared" si="81"/>
        <v>-0.1249143542208449</v>
      </c>
      <c r="AY177" s="17">
        <f t="shared" si="95"/>
        <v>0.51660640712498695</v>
      </c>
      <c r="AZ177" s="17">
        <f t="shared" si="95"/>
        <v>0.45029567717843538</v>
      </c>
      <c r="BA177" s="17">
        <f t="shared" si="82"/>
        <v>0.39859660057847685</v>
      </c>
      <c r="BB177">
        <f t="shared" si="83"/>
        <v>6.6310729946551632</v>
      </c>
      <c r="BC177">
        <f t="shared" si="84"/>
        <v>1033.2128142499739</v>
      </c>
      <c r="BD177">
        <f t="shared" si="92"/>
        <v>162</v>
      </c>
      <c r="BE177">
        <f t="shared" si="85"/>
        <v>11.966096782813501</v>
      </c>
      <c r="BF177">
        <f t="shared" si="86"/>
        <v>531.09799419610465</v>
      </c>
      <c r="BG177" s="9">
        <f t="shared" si="87"/>
        <v>120.5</v>
      </c>
      <c r="BH177" s="9">
        <f t="shared" ca="1" si="88"/>
        <v>2.636527138063903</v>
      </c>
    </row>
    <row r="178" spans="1:60" x14ac:dyDescent="0.3">
      <c r="A178" s="16"/>
      <c r="F178" s="5"/>
      <c r="G178" s="5">
        <f t="shared" si="89"/>
        <v>121</v>
      </c>
      <c r="H178" s="5">
        <f>'Scenarios &amp; Pics'!$F$5</f>
        <v>0.25</v>
      </c>
      <c r="I178" s="5">
        <f>'Scenarios &amp; Pics'!$F$6</f>
        <v>0.25</v>
      </c>
      <c r="K178" s="9">
        <f ca="1">'Scenarios &amp; Pics'!$E$4*'Scenarios &amp; Pics'!G178+'Scenarios &amp; Pics'!$E$5*W177+'Scenarios &amp; Pics'!$E$6*'Scenarios &amp; Pics'!AG177</f>
        <v>83415151.078051463</v>
      </c>
      <c r="L178" s="9">
        <f t="shared" ca="1" si="90"/>
        <v>83387647.135095581</v>
      </c>
      <c r="O178" s="17">
        <f>LN(G178/'Scenarios &amp; Pics'!$H$5)</f>
        <v>0.1906203596086497</v>
      </c>
      <c r="P178" s="18">
        <f ca="1">'Scenarios &amp; Pics'!$T$5</f>
        <v>8.2191780821917804E-2</v>
      </c>
      <c r="Q178" s="17">
        <f>'Scenarios &amp; Pics'!$F$5*'Scenarios &amp; Pics'!$F$5/2</f>
        <v>3.125E-2</v>
      </c>
      <c r="R178" s="21">
        <f ca="1">(O178+P178*('Scenarios &amp; Pics'!$J$5+$Q178))/(I179*SQRT(P178))</f>
        <v>2.7412993449795673</v>
      </c>
      <c r="S178" s="21">
        <f t="shared" ca="1" si="69"/>
        <v>2.669626572594443</v>
      </c>
      <c r="T178" s="17">
        <f t="shared" ca="1" si="93"/>
        <v>0.99694016369274285</v>
      </c>
      <c r="U178" s="17">
        <f t="shared" ca="1" si="93"/>
        <v>0.99620321765862108</v>
      </c>
      <c r="V178" s="17">
        <f t="shared" ca="1" si="70"/>
        <v>9.3134137191469551E-3</v>
      </c>
      <c r="W178" s="17">
        <f ca="1">(G178*T178-'Scenarios &amp; Pics'!$H$5*EXP(-'Scenarios &amp; Pics'!$J$5*'Scenarios &amp; Pics'!P178)*'Scenarios &amp; Pics'!U178)*$E$5</f>
        <v>42672.838218781864</v>
      </c>
      <c r="Y178" s="6">
        <f>LN(G178/'Scenarios &amp; Pics'!$H$6)</f>
        <v>0.2959808752664761</v>
      </c>
      <c r="Z178" s="19">
        <f ca="1">'Scenarios &amp; Pics'!$T$6</f>
        <v>0.1095890410958904</v>
      </c>
      <c r="AA178" s="6">
        <f>'Scenarios &amp; Pics'!$F$6*'Scenarios &amp; Pics'!$F$6/2</f>
        <v>3.125E-2</v>
      </c>
      <c r="AB178" s="22">
        <f ca="1">(Y178+Z178*('Scenarios &amp; Pics'!$J$6+$AA178))/(H179*SQRT(Z178))</f>
        <v>3.6706975944502611</v>
      </c>
      <c r="AC178" s="22">
        <f t="shared" ca="1" si="65"/>
        <v>3.5879370055900242</v>
      </c>
      <c r="AD178" s="6">
        <f t="shared" ca="1" si="94"/>
        <v>0.99987905530475218</v>
      </c>
      <c r="AE178" s="6">
        <f t="shared" ca="1" si="94"/>
        <v>0.99983334760519327</v>
      </c>
      <c r="AF178" s="6">
        <f t="shared" ca="1" si="71"/>
        <v>4.7322057409674096E-4</v>
      </c>
      <c r="AG178" s="6">
        <f ca="1">G179*AD178-'Scenarios &amp; Pics'!$H$6*EXP(-'Scenarios &amp; Pics'!$J$6*'Scenarios &amp; Pics'!Z178)*'Scenarios &amp; Pics'!AE178</f>
        <v>31.893895438643582</v>
      </c>
      <c r="AH178" s="9">
        <f ca="1">(AG178+'Scenarios &amp; Pics'!$H$5*EXP(-'Scenarios &amp; Pics'!$J$5*'Scenarios &amp; Pics'!$T$5)-G178)*$E$6</f>
        <v>21131.336325374265</v>
      </c>
      <c r="AJ178" s="9">
        <f t="shared" si="66"/>
        <v>121</v>
      </c>
      <c r="AK178">
        <f t="shared" ca="1" si="67"/>
        <v>42672.838218781864</v>
      </c>
      <c r="AL178" s="9">
        <f t="shared" ca="1" si="68"/>
        <v>21131.336325374265</v>
      </c>
      <c r="AM178" s="9">
        <f t="shared" ca="1" si="72"/>
        <v>63804.174544156129</v>
      </c>
      <c r="AN178" s="9">
        <f t="shared" si="73"/>
        <v>121</v>
      </c>
      <c r="AO178" s="9">
        <f t="shared" ca="1" si="74"/>
        <v>6.4615759980904608</v>
      </c>
      <c r="AP178" s="9">
        <f t="shared" ca="1" si="75"/>
        <v>2.1478270967857553</v>
      </c>
      <c r="AR178">
        <f t="shared" si="91"/>
        <v>0.4465753424657522</v>
      </c>
      <c r="AS178">
        <f t="shared" si="76"/>
        <v>101.802351156207</v>
      </c>
      <c r="AT178">
        <f t="shared" si="77"/>
        <v>-1.7863013698630158E-2</v>
      </c>
      <c r="AU178">
        <f t="shared" si="78"/>
        <v>0.4465753424657522</v>
      </c>
      <c r="AV178">
        <f t="shared" si="79"/>
        <v>3.125E-2</v>
      </c>
      <c r="AW178">
        <f t="shared" si="80"/>
        <v>4.1766433071388914E-2</v>
      </c>
      <c r="AX178">
        <f t="shared" si="81"/>
        <v>-0.12529929921416841</v>
      </c>
      <c r="AY178" s="17">
        <f t="shared" si="95"/>
        <v>0.51665755291013138</v>
      </c>
      <c r="AZ178" s="17">
        <f t="shared" si="95"/>
        <v>0.45014330347918413</v>
      </c>
      <c r="BA178" s="17">
        <f t="shared" si="82"/>
        <v>0.39859446768285334</v>
      </c>
      <c r="BB178">
        <f t="shared" si="83"/>
        <v>6.6514249430947245</v>
      </c>
      <c r="BC178">
        <f t="shared" si="84"/>
        <v>1033.3151058202627</v>
      </c>
      <c r="BD178">
        <f t="shared" si="92"/>
        <v>163</v>
      </c>
      <c r="BE178">
        <f t="shared" si="85"/>
        <v>11.929270659812966</v>
      </c>
      <c r="BF178">
        <f t="shared" si="86"/>
        <v>532.73181302726243</v>
      </c>
      <c r="BG178" s="9">
        <f t="shared" si="87"/>
        <v>121</v>
      </c>
      <c r="BH178" s="9">
        <f t="shared" ca="1" si="88"/>
        <v>2.2423386001322303</v>
      </c>
    </row>
    <row r="179" spans="1:60" x14ac:dyDescent="0.3">
      <c r="A179" s="16"/>
      <c r="F179" s="5"/>
      <c r="G179" s="5">
        <f t="shared" si="89"/>
        <v>121.5</v>
      </c>
      <c r="H179" s="5">
        <f>'Scenarios &amp; Pics'!$F$5</f>
        <v>0.25</v>
      </c>
      <c r="I179" s="5">
        <f>'Scenarios &amp; Pics'!$F$6</f>
        <v>0.25</v>
      </c>
      <c r="K179" s="9">
        <f ca="1">'Scenarios &amp; Pics'!$E$4*'Scenarios &amp; Pics'!G179+'Scenarios &amp; Pics'!$E$5*W178+'Scenarios &amp; Pics'!$E$6*'Scenarios &amp; Pics'!AG178</f>
        <v>85409464.228441015</v>
      </c>
      <c r="L179" s="9">
        <f t="shared" ca="1" si="90"/>
        <v>85381960.285485134</v>
      </c>
      <c r="O179" s="17">
        <f>LN(G179/'Scenarios &amp; Pics'!$H$5)</f>
        <v>0.19474407679251185</v>
      </c>
      <c r="P179" s="18">
        <f ca="1">'Scenarios &amp; Pics'!$T$5</f>
        <v>8.2191780821917804E-2</v>
      </c>
      <c r="Q179" s="17">
        <f>'Scenarios &amp; Pics'!$F$5*'Scenarios &amp; Pics'!$F$5/2</f>
        <v>3.125E-2</v>
      </c>
      <c r="R179" s="21">
        <f ca="1">(O179+P179*('Scenarios &amp; Pics'!$J$5+$Q179))/(I180*SQRT(P179))</f>
        <v>2.7988346829696185</v>
      </c>
      <c r="S179" s="21">
        <f t="shared" ca="1" si="69"/>
        <v>2.7271619105844938</v>
      </c>
      <c r="T179" s="17">
        <f t="shared" ca="1" si="93"/>
        <v>0.99743563059629636</v>
      </c>
      <c r="U179" s="17">
        <f t="shared" ca="1" si="93"/>
        <v>0.99680591576284139</v>
      </c>
      <c r="V179" s="17">
        <f t="shared" ca="1" si="70"/>
        <v>7.9413156020004348E-3</v>
      </c>
      <c r="W179" s="17">
        <f ca="1">(G179*T179-'Scenarios &amp; Pics'!$H$5*EXP(-'Scenarios &amp; Pics'!$J$5*'Scenarios &amp; Pics'!P179)*'Scenarios &amp; Pics'!U179)*$E$5</f>
        <v>43670.03286310799</v>
      </c>
      <c r="Y179" s="6">
        <f>LN(G179/'Scenarios &amp; Pics'!$H$6)</f>
        <v>0.30010459245033816</v>
      </c>
      <c r="Z179" s="19">
        <f ca="1">'Scenarios &amp; Pics'!$T$6</f>
        <v>0.1095890410958904</v>
      </c>
      <c r="AA179" s="6">
        <f>'Scenarios &amp; Pics'!$F$6*'Scenarios &amp; Pics'!$F$6/2</f>
        <v>3.125E-2</v>
      </c>
      <c r="AB179" s="22">
        <f ca="1">(Y179+Z179*('Scenarios &amp; Pics'!$J$6+$AA179))/(H180*SQRT(Z179))</f>
        <v>3.7205246587649681</v>
      </c>
      <c r="AC179" s="22">
        <f t="shared" ca="1" si="65"/>
        <v>3.6377640699047311</v>
      </c>
      <c r="AD179" s="6">
        <f t="shared" ca="1" si="94"/>
        <v>0.99990059533595499</v>
      </c>
      <c r="AE179" s="6">
        <f t="shared" ca="1" si="94"/>
        <v>0.99986249241614922</v>
      </c>
      <c r="AF179" s="6">
        <f t="shared" ca="1" si="71"/>
        <v>3.9363345401400386E-4</v>
      </c>
      <c r="AG179" s="6">
        <f ca="1">G180*AD179-'Scenarios &amp; Pics'!$H$6*EXP(-'Scenarios &amp; Pics'!$J$6*'Scenarios &amp; Pics'!Z179)*'Scenarios &amp; Pics'!AE179</f>
        <v>32.393851290178645</v>
      </c>
      <c r="AH179" s="9">
        <f ca="1">(AG179+'Scenarios &amp; Pics'!$H$5*EXP(-'Scenarios &amp; Pics'!$J$5*'Scenarios &amp; Pics'!$T$5)-G179)*$E$6</f>
        <v>21131.248028444359</v>
      </c>
      <c r="AJ179" s="9">
        <f t="shared" si="66"/>
        <v>121.5</v>
      </c>
      <c r="AK179">
        <f t="shared" ca="1" si="67"/>
        <v>43670.03286310799</v>
      </c>
      <c r="AL179" s="9">
        <f t="shared" ca="1" si="68"/>
        <v>21131.248028444359</v>
      </c>
      <c r="AM179" s="9">
        <f t="shared" ca="1" si="72"/>
        <v>64801.280891552349</v>
      </c>
      <c r="AN179" s="9">
        <f t="shared" si="73"/>
        <v>121.5</v>
      </c>
      <c r="AO179" s="9">
        <f t="shared" ca="1" si="74"/>
        <v>5.5323917462435777</v>
      </c>
      <c r="AP179" s="9">
        <f t="shared" ca="1" si="75"/>
        <v>1.8238619789249886</v>
      </c>
      <c r="AR179">
        <f t="shared" si="91"/>
        <v>0.44931506849314945</v>
      </c>
      <c r="AS179">
        <f t="shared" si="76"/>
        <v>101.81350818958464</v>
      </c>
      <c r="AT179">
        <f t="shared" si="77"/>
        <v>-1.7972602739726062E-2</v>
      </c>
      <c r="AU179">
        <f t="shared" si="78"/>
        <v>0.44931506849314945</v>
      </c>
      <c r="AV179">
        <f t="shared" si="79"/>
        <v>3.125E-2</v>
      </c>
      <c r="AW179">
        <f t="shared" si="80"/>
        <v>4.1894355064869111E-2</v>
      </c>
      <c r="AX179">
        <f t="shared" si="81"/>
        <v>-0.12568306519460928</v>
      </c>
      <c r="AY179" s="17">
        <f t="shared" si="95"/>
        <v>0.51670854177267556</v>
      </c>
      <c r="AZ179" s="17">
        <f t="shared" si="95"/>
        <v>0.44999140378699021</v>
      </c>
      <c r="BA179" s="17">
        <f t="shared" si="82"/>
        <v>0.39859233479864292</v>
      </c>
      <c r="BB179">
        <f t="shared" si="83"/>
        <v>6.6717137985685326</v>
      </c>
      <c r="BC179">
        <f t="shared" si="84"/>
        <v>1033.417083545351</v>
      </c>
      <c r="BD179">
        <f t="shared" si="92"/>
        <v>164</v>
      </c>
      <c r="BE179">
        <f t="shared" si="85"/>
        <v>11.892781682086374</v>
      </c>
      <c r="BF179">
        <f t="shared" si="86"/>
        <v>534.36060160607121</v>
      </c>
      <c r="BG179" s="9">
        <f t="shared" si="87"/>
        <v>121.5</v>
      </c>
      <c r="BH179" s="9">
        <f t="shared" ca="1" si="88"/>
        <v>1.9021548368936476</v>
      </c>
    </row>
    <row r="180" spans="1:60" x14ac:dyDescent="0.3">
      <c r="A180" s="16"/>
      <c r="F180" s="5"/>
      <c r="G180" s="5">
        <f t="shared" si="89"/>
        <v>122</v>
      </c>
      <c r="H180" s="5">
        <f>'Scenarios &amp; Pics'!$F$5</f>
        <v>0.25</v>
      </c>
      <c r="I180" s="5">
        <f>'Scenarios &amp; Pics'!$F$6</f>
        <v>0.25</v>
      </c>
      <c r="K180" s="9">
        <f ca="1">'Scenarios &amp; Pics'!$E$4*'Scenarios &amp; Pics'!G180+'Scenarios &amp; Pics'!$E$5*W179+'Scenarios &amp; Pics'!$E$6*'Scenarios &amp; Pics'!AG179</f>
        <v>87404853.428796336</v>
      </c>
      <c r="L180" s="9">
        <f t="shared" ca="1" si="90"/>
        <v>87377349.485840455</v>
      </c>
      <c r="O180" s="17">
        <f>LN(G180/'Scenarios &amp; Pics'!$H$5)</f>
        <v>0.19885085874516517</v>
      </c>
      <c r="P180" s="18">
        <f ca="1">'Scenarios &amp; Pics'!$T$5</f>
        <v>8.2191780821917804E-2</v>
      </c>
      <c r="Q180" s="17">
        <f>'Scenarios &amp; Pics'!$F$5*'Scenarios &amp; Pics'!$F$5/2</f>
        <v>3.125E-2</v>
      </c>
      <c r="R180" s="21">
        <f ca="1">(O180+P180*('Scenarios &amp; Pics'!$J$5+$Q180))/(I181*SQRT(P180))</f>
        <v>2.8561337355385081</v>
      </c>
      <c r="S180" s="21">
        <f t="shared" ca="1" si="69"/>
        <v>2.7844609631533839</v>
      </c>
      <c r="T180" s="17">
        <f t="shared" ca="1" si="93"/>
        <v>0.99785582768993664</v>
      </c>
      <c r="U180" s="17">
        <f t="shared" ca="1" si="93"/>
        <v>0.99731916126741371</v>
      </c>
      <c r="V180" s="17">
        <f t="shared" ca="1" si="70"/>
        <v>6.7535398398123128E-3</v>
      </c>
      <c r="W180" s="17">
        <f ca="1">(G180*T180-'Scenarios &amp; Pics'!$H$5*EXP(-'Scenarios &amp; Pics'!$J$5*'Scenarios &amp; Pics'!P180)*'Scenarios &amp; Pics'!U180)*$E$5</f>
        <v>44667.684405985769</v>
      </c>
      <c r="Y180" s="6">
        <f>LN(G180/'Scenarios &amp; Pics'!$H$6)</f>
        <v>0.30421137440299156</v>
      </c>
      <c r="Z180" s="19">
        <f ca="1">'Scenarios &amp; Pics'!$T$6</f>
        <v>0.1095890410958904</v>
      </c>
      <c r="AA180" s="6">
        <f>'Scenarios &amp; Pics'!$F$6*'Scenarios &amp; Pics'!$F$6/2</f>
        <v>3.125E-2</v>
      </c>
      <c r="AB180" s="22">
        <f ca="1">(Y180+Z180*('Scenarios &amp; Pics'!$J$6+$AA180))/(H181*SQRT(Z180))</f>
        <v>3.7701470939024078</v>
      </c>
      <c r="AC180" s="22">
        <f t="shared" ca="1" si="65"/>
        <v>3.6873865050421708</v>
      </c>
      <c r="AD180" s="6">
        <f t="shared" ca="1" si="94"/>
        <v>0.99991842432045264</v>
      </c>
      <c r="AE180" s="6">
        <f t="shared" ca="1" si="94"/>
        <v>0.99988671545403818</v>
      </c>
      <c r="AF180" s="6">
        <f t="shared" ca="1" si="71"/>
        <v>3.2687161199414894E-4</v>
      </c>
      <c r="AG180" s="6">
        <f ca="1">G181*AD180-'Scenarios &amp; Pics'!$H$6*EXP(-'Scenarios &amp; Pics'!$J$6*'Scenarios &amp; Pics'!Z180)*'Scenarios &amp; Pics'!AE180</f>
        <v>32.893815100608606</v>
      </c>
      <c r="AH180" s="9">
        <f ca="1">(AG180+'Scenarios &amp; Pics'!$H$5*EXP(-'Scenarios &amp; Pics'!$J$5*'Scenarios &amp; Pics'!$T$5)-G180)*$E$6</f>
        <v>21131.175649304281</v>
      </c>
      <c r="AJ180" s="9">
        <f t="shared" si="66"/>
        <v>122</v>
      </c>
      <c r="AK180">
        <f t="shared" ca="1" si="67"/>
        <v>44667.684405985769</v>
      </c>
      <c r="AL180" s="9">
        <f t="shared" ca="1" si="68"/>
        <v>21131.175649304281</v>
      </c>
      <c r="AM180" s="9">
        <f t="shared" ca="1" si="72"/>
        <v>65798.860055290046</v>
      </c>
      <c r="AN180" s="9">
        <f t="shared" si="73"/>
        <v>122</v>
      </c>
      <c r="AO180" s="9">
        <f t="shared" ca="1" si="74"/>
        <v>4.7242784556315227</v>
      </c>
      <c r="AP180" s="9">
        <f t="shared" ca="1" si="75"/>
        <v>1.5447116691798852</v>
      </c>
      <c r="AR180">
        <f t="shared" si="91"/>
        <v>0.4520547945205467</v>
      </c>
      <c r="AS180">
        <f t="shared" si="76"/>
        <v>101.82466644571787</v>
      </c>
      <c r="AT180">
        <f t="shared" si="77"/>
        <v>-1.8082191780821863E-2</v>
      </c>
      <c r="AU180">
        <f t="shared" si="78"/>
        <v>0.4520547945205467</v>
      </c>
      <c r="AV180">
        <f t="shared" si="79"/>
        <v>3.125E-2</v>
      </c>
      <c r="AW180">
        <f t="shared" si="80"/>
        <v>4.202188764317815E-2</v>
      </c>
      <c r="AX180">
        <f t="shared" si="81"/>
        <v>-0.12606566292953431</v>
      </c>
      <c r="AY180" s="17">
        <f t="shared" si="95"/>
        <v>0.51675937514489001</v>
      </c>
      <c r="AZ180" s="17">
        <f t="shared" si="95"/>
        <v>0.44983997379488999</v>
      </c>
      <c r="BA180" s="17">
        <f t="shared" si="82"/>
        <v>0.3985902019258456</v>
      </c>
      <c r="BB180">
        <f t="shared" si="83"/>
        <v>6.691940135000003</v>
      </c>
      <c r="BC180">
        <f t="shared" si="84"/>
        <v>1033.51875028978</v>
      </c>
      <c r="BD180">
        <f t="shared" si="92"/>
        <v>165</v>
      </c>
      <c r="BE180">
        <f t="shared" si="85"/>
        <v>11.856624734186388</v>
      </c>
      <c r="BF180">
        <f t="shared" si="86"/>
        <v>535.98440579198598</v>
      </c>
      <c r="BG180" s="9">
        <f t="shared" si="87"/>
        <v>122</v>
      </c>
      <c r="BH180" s="9">
        <f t="shared" ca="1" si="88"/>
        <v>1.60945928746166</v>
      </c>
    </row>
    <row r="181" spans="1:60" x14ac:dyDescent="0.3">
      <c r="A181" s="16"/>
      <c r="F181" s="5"/>
      <c r="G181" s="5">
        <f t="shared" si="89"/>
        <v>122.5</v>
      </c>
      <c r="H181" s="5">
        <f>'Scenarios &amp; Pics'!$F$5</f>
        <v>0.25</v>
      </c>
      <c r="I181" s="5">
        <f>'Scenarios &amp; Pics'!$F$6</f>
        <v>0.25</v>
      </c>
      <c r="K181" s="9">
        <f ca="1">'Scenarios &amp; Pics'!$E$4*'Scenarios &amp; Pics'!G181+'Scenarios &amp; Pics'!$E$5*W180+'Scenarios &amp; Pics'!$E$6*'Scenarios &amp; Pics'!AG180</f>
        <v>89401156.442172751</v>
      </c>
      <c r="L181" s="9">
        <f t="shared" ca="1" si="90"/>
        <v>89373652.499216869</v>
      </c>
      <c r="O181" s="17">
        <f>LN(G181/'Scenarios &amp; Pics'!$H$5)</f>
        <v>0.20294084399669038</v>
      </c>
      <c r="P181" s="18">
        <f ca="1">'Scenarios &amp; Pics'!$T$5</f>
        <v>8.2191780821917804E-2</v>
      </c>
      <c r="Q181" s="17">
        <f>'Scenarios &amp; Pics'!$F$5*'Scenarios &amp; Pics'!$F$5/2</f>
        <v>3.125E-2</v>
      </c>
      <c r="R181" s="21">
        <f ca="1">(O181+P181*('Scenarios &amp; Pics'!$J$5+$Q181))/(I182*SQRT(P181))</f>
        <v>2.9131984354994387</v>
      </c>
      <c r="S181" s="21">
        <f t="shared" ca="1" si="69"/>
        <v>2.8415256631143144</v>
      </c>
      <c r="T181" s="17">
        <f t="shared" ca="1" si="93"/>
        <v>0.99821126406018057</v>
      </c>
      <c r="U181" s="17">
        <f t="shared" ca="1" si="93"/>
        <v>0.99775508809006674</v>
      </c>
      <c r="V181" s="17">
        <f t="shared" ca="1" si="70"/>
        <v>5.7285026759418389E-3</v>
      </c>
      <c r="W181" s="17">
        <f ca="1">(G181*T181-'Scenarios &amp; Pics'!$H$5*EXP(-'Scenarios &amp; Pics'!$J$5*'Scenarios &amp; Pics'!P181)*'Scenarios &amp; Pics'!U181)*$E$5</f>
        <v>45665.722946001893</v>
      </c>
      <c r="Y181" s="6">
        <f>LN(G181/'Scenarios &amp; Pics'!$H$6)</f>
        <v>0.30830135965451666</v>
      </c>
      <c r="Z181" s="19">
        <f ca="1">'Scenarios &amp; Pics'!$T$6</f>
        <v>0.1095890410958904</v>
      </c>
      <c r="AA181" s="6">
        <f>'Scenarios &amp; Pics'!$F$6*'Scenarios &amp; Pics'!$F$6/2</f>
        <v>3.125E-2</v>
      </c>
      <c r="AB181" s="22">
        <f ca="1">(Y181+Z181*('Scenarios &amp; Pics'!$J$6+$AA181))/(H182*SQRT(Z181))</f>
        <v>3.8195665737279092</v>
      </c>
      <c r="AC181" s="22">
        <f t="shared" ca="1" si="65"/>
        <v>3.7368059848676722</v>
      </c>
      <c r="AD181" s="6">
        <f t="shared" ca="1" si="94"/>
        <v>0.99993315681232997</v>
      </c>
      <c r="AE181" s="6">
        <f t="shared" ca="1" si="94"/>
        <v>0.99990681369172263</v>
      </c>
      <c r="AF181" s="6">
        <f t="shared" ca="1" si="71"/>
        <v>2.7097528546906339E-4</v>
      </c>
      <c r="AG181" s="6">
        <f ca="1">G182*AD181-'Scenarios &amp; Pics'!$H$6*EXP(-'Scenarios &amp; Pics'!$J$6*'Scenarios &amp; Pics'!Z181)*'Scenarios &amp; Pics'!AE181</f>
        <v>33.393785479692255</v>
      </c>
      <c r="AH181" s="9">
        <f ca="1">(AG181+'Scenarios &amp; Pics'!$H$5*EXP(-'Scenarios &amp; Pics'!$J$5*'Scenarios &amp; Pics'!$T$5)-G181)*$E$6</f>
        <v>21131.116407471607</v>
      </c>
      <c r="AJ181" s="9">
        <f t="shared" si="66"/>
        <v>122.5</v>
      </c>
      <c r="AK181">
        <f t="shared" ca="1" si="67"/>
        <v>45665.722946001893</v>
      </c>
      <c r="AL181" s="9">
        <f t="shared" ca="1" si="68"/>
        <v>21131.116407471607</v>
      </c>
      <c r="AM181" s="9">
        <f t="shared" ca="1" si="72"/>
        <v>66796.839353473508</v>
      </c>
      <c r="AN181" s="9">
        <f t="shared" si="73"/>
        <v>122.5</v>
      </c>
      <c r="AO181" s="9">
        <f t="shared" ca="1" si="74"/>
        <v>4.0236611503234885</v>
      </c>
      <c r="AP181" s="9">
        <f t="shared" ca="1" si="75"/>
        <v>1.3049107937186823</v>
      </c>
      <c r="AR181">
        <f t="shared" si="91"/>
        <v>0.45479452054794395</v>
      </c>
      <c r="AS181">
        <f t="shared" si="76"/>
        <v>101.8358259247407</v>
      </c>
      <c r="AT181">
        <f t="shared" si="77"/>
        <v>-1.8191780821917795E-2</v>
      </c>
      <c r="AU181">
        <f t="shared" si="78"/>
        <v>0.45479452054794395</v>
      </c>
      <c r="AV181">
        <f t="shared" si="79"/>
        <v>3.125E-2</v>
      </c>
      <c r="AW181">
        <f t="shared" si="80"/>
        <v>4.2149034341137488E-2</v>
      </c>
      <c r="AX181">
        <f t="shared" si="81"/>
        <v>-0.12644710302341336</v>
      </c>
      <c r="AY181" s="17">
        <f t="shared" si="95"/>
        <v>0.51681005443737882</v>
      </c>
      <c r="AZ181" s="17">
        <f t="shared" si="95"/>
        <v>0.44968900926100963</v>
      </c>
      <c r="BA181" s="17">
        <f t="shared" si="82"/>
        <v>0.39858806906446131</v>
      </c>
      <c r="BB181">
        <f t="shared" si="83"/>
        <v>6.7121045176369165</v>
      </c>
      <c r="BC181">
        <f t="shared" si="84"/>
        <v>1033.6201088747575</v>
      </c>
      <c r="BD181">
        <f t="shared" si="92"/>
        <v>166</v>
      </c>
      <c r="BE181">
        <f t="shared" si="85"/>
        <v>11.820794808679548</v>
      </c>
      <c r="BF181">
        <f t="shared" si="86"/>
        <v>537.6032707509039</v>
      </c>
      <c r="BG181" s="9">
        <f t="shared" si="87"/>
        <v>122.5</v>
      </c>
      <c r="BH181" s="9">
        <f t="shared" ca="1" si="88"/>
        <v>1.3583672317926514</v>
      </c>
    </row>
    <row r="182" spans="1:60" x14ac:dyDescent="0.3">
      <c r="A182" s="16"/>
      <c r="F182" s="5"/>
      <c r="G182" s="5">
        <f t="shared" si="89"/>
        <v>123</v>
      </c>
      <c r="H182" s="5">
        <f>'Scenarios &amp; Pics'!$F$5</f>
        <v>0.25</v>
      </c>
      <c r="I182" s="5">
        <f>'Scenarios &amp; Pics'!$F$6</f>
        <v>0.25</v>
      </c>
      <c r="K182" s="9">
        <f ca="1">'Scenarios &amp; Pics'!$E$4*'Scenarios &amp; Pics'!G182+'Scenarios &amp; Pics'!$E$5*W181+'Scenarios &amp; Pics'!$E$6*'Scenarios &amp; Pics'!AG181</f>
        <v>91398233.462963179</v>
      </c>
      <c r="L182" s="9">
        <f t="shared" ca="1" si="90"/>
        <v>91370729.520007297</v>
      </c>
      <c r="O182" s="17">
        <f>LN(G182/'Scenarios &amp; Pics'!$H$5)</f>
        <v>0.20701416938432612</v>
      </c>
      <c r="P182" s="18">
        <f ca="1">'Scenarios &amp; Pics'!$T$5</f>
        <v>8.2191780821917804E-2</v>
      </c>
      <c r="Q182" s="17">
        <f>'Scenarios &amp; Pics'!$F$5*'Scenarios &amp; Pics'!$F$5/2</f>
        <v>3.125E-2</v>
      </c>
      <c r="R182" s="21">
        <f ca="1">(O182+P182*('Scenarios &amp; Pics'!$J$5+$Q182))/(I183*SQRT(P182))</f>
        <v>2.9700306920465729</v>
      </c>
      <c r="S182" s="21">
        <f t="shared" ca="1" si="69"/>
        <v>2.8983579196614482</v>
      </c>
      <c r="T182" s="17">
        <f t="shared" ca="1" si="93"/>
        <v>0.99851115001334201</v>
      </c>
      <c r="U182" s="17">
        <f t="shared" ca="1" si="93"/>
        <v>0.99812438885725396</v>
      </c>
      <c r="V182" s="17">
        <f t="shared" ca="1" si="70"/>
        <v>4.8465910907150404E-3</v>
      </c>
      <c r="W182" s="17">
        <f ca="1">(G182*T182-'Scenarios &amp; Pics'!$H$5*EXP(-'Scenarios &amp; Pics'!$J$5*'Scenarios &amp; Pics'!P182)*'Scenarios &amp; Pics'!U182)*$E$5</f>
        <v>46664.088430271986</v>
      </c>
      <c r="Y182" s="6">
        <f>LN(G182/'Scenarios &amp; Pics'!$H$6)</f>
        <v>0.31237468504215243</v>
      </c>
      <c r="Z182" s="19">
        <f ca="1">'Scenarios &amp; Pics'!$T$6</f>
        <v>0.1095890410958904</v>
      </c>
      <c r="AA182" s="6">
        <f>'Scenarios &amp; Pics'!$F$6*'Scenarios &amp; Pics'!$F$6/2</f>
        <v>3.125E-2</v>
      </c>
      <c r="AB182" s="22">
        <f ca="1">(Y182+Z182*('Scenarios &amp; Pics'!$J$6+$AA182))/(H183*SQRT(Z182))</f>
        <v>3.8687847516521221</v>
      </c>
      <c r="AC182" s="22">
        <f t="shared" ca="1" si="65"/>
        <v>3.7860241627918851</v>
      </c>
      <c r="AD182" s="6">
        <f t="shared" ca="1" si="94"/>
        <v>0.99994531042654444</v>
      </c>
      <c r="AE182" s="6">
        <f t="shared" ca="1" si="94"/>
        <v>0.99992346160176193</v>
      </c>
      <c r="AF182" s="6">
        <f t="shared" ca="1" si="71"/>
        <v>2.2426408256013834E-4</v>
      </c>
      <c r="AG182" s="6">
        <f ca="1">G183*AD182-'Scenarios &amp; Pics'!$H$6*EXP(-'Scenarios &amp; Pics'!$J$6*'Scenarios &amp; Pics'!Z182)*'Scenarios &amp; Pics'!AE182</f>
        <v>33.893761271118493</v>
      </c>
      <c r="AH182" s="9">
        <f ca="1">(AG182+'Scenarios &amp; Pics'!$H$5*EXP(-'Scenarios &amp; Pics'!$J$5*'Scenarios &amp; Pics'!$T$5)-G182)*$E$6</f>
        <v>21131.067990324027</v>
      </c>
      <c r="AJ182" s="9">
        <f t="shared" si="66"/>
        <v>123</v>
      </c>
      <c r="AK182">
        <f t="shared" ca="1" si="67"/>
        <v>46664.088430271986</v>
      </c>
      <c r="AL182" s="9">
        <f t="shared" ca="1" si="68"/>
        <v>21131.067990324027</v>
      </c>
      <c r="AM182" s="9">
        <f t="shared" ca="1" si="72"/>
        <v>67795.156420596017</v>
      </c>
      <c r="AN182" s="9">
        <f t="shared" si="73"/>
        <v>123</v>
      </c>
      <c r="AO182" s="9">
        <f t="shared" ca="1" si="74"/>
        <v>3.4181072216717387</v>
      </c>
      <c r="AP182" s="9">
        <f t="shared" ca="1" si="75"/>
        <v>1.0995299410934272</v>
      </c>
      <c r="AR182">
        <f t="shared" si="91"/>
        <v>0.4575342465753412</v>
      </c>
      <c r="AS182">
        <f t="shared" si="76"/>
        <v>101.84698662678716</v>
      </c>
      <c r="AT182">
        <f t="shared" si="77"/>
        <v>-1.830136986301379E-2</v>
      </c>
      <c r="AU182">
        <f t="shared" si="78"/>
        <v>0.4575342465753412</v>
      </c>
      <c r="AV182">
        <f t="shared" si="79"/>
        <v>3.125E-2</v>
      </c>
      <c r="AW182">
        <f t="shared" si="80"/>
        <v>4.2275798640414294E-2</v>
      </c>
      <c r="AX182">
        <f t="shared" si="81"/>
        <v>-0.12682739592124626</v>
      </c>
      <c r="AY182" s="17">
        <f t="shared" si="95"/>
        <v>0.5168605810395368</v>
      </c>
      <c r="AZ182" s="17">
        <f t="shared" si="95"/>
        <v>0.44953850600719603</v>
      </c>
      <c r="BA182" s="17">
        <f t="shared" si="82"/>
        <v>0.39858593621449007</v>
      </c>
      <c r="BB182">
        <f t="shared" si="83"/>
        <v>6.732207503234072</v>
      </c>
      <c r="BC182">
        <f t="shared" si="84"/>
        <v>1033.7211620790736</v>
      </c>
      <c r="BD182">
        <f t="shared" si="92"/>
        <v>167</v>
      </c>
      <c r="BE182">
        <f t="shared" si="85"/>
        <v>11.785287003231407</v>
      </c>
      <c r="BF182">
        <f t="shared" si="86"/>
        <v>539.21724096976436</v>
      </c>
      <c r="BG182" s="9">
        <f t="shared" si="87"/>
        <v>123</v>
      </c>
      <c r="BH182" s="9">
        <f t="shared" ca="1" si="88"/>
        <v>1.1435916194641615</v>
      </c>
    </row>
    <row r="183" spans="1:60" x14ac:dyDescent="0.3">
      <c r="A183" s="16"/>
      <c r="F183" s="5"/>
      <c r="G183" s="5">
        <f t="shared" si="89"/>
        <v>123.5</v>
      </c>
      <c r="H183" s="5">
        <f>'Scenarios &amp; Pics'!$F$5</f>
        <v>0.25</v>
      </c>
      <c r="I183" s="5">
        <f>'Scenarios &amp; Pics'!$F$6</f>
        <v>0.25</v>
      </c>
      <c r="K183" s="9">
        <f ca="1">'Scenarios &amp; Pics'!$E$4*'Scenarios &amp; Pics'!G183+'Scenarios &amp; Pics'!$E$5*W182+'Scenarios &amp; Pics'!$E$6*'Scenarios &amp; Pics'!AG182</f>
        <v>93395964.383086205</v>
      </c>
      <c r="L183" s="9">
        <f t="shared" ca="1" si="90"/>
        <v>93368460.440130323</v>
      </c>
      <c r="O183" s="17">
        <f>LN(G183/'Scenarios &amp; Pics'!$H$5)</f>
        <v>0.21107097007994061</v>
      </c>
      <c r="P183" s="18">
        <f ca="1">'Scenarios &amp; Pics'!$T$5</f>
        <v>8.2191780821917804E-2</v>
      </c>
      <c r="Q183" s="17">
        <f>'Scenarios &amp; Pics'!$F$5*'Scenarios &amp; Pics'!$F$5/2</f>
        <v>3.125E-2</v>
      </c>
      <c r="R183" s="21">
        <f ca="1">(O183+P183*('Scenarios &amp; Pics'!$J$5+$Q183))/(I184*SQRT(P183))</f>
        <v>3.0266323911383255</v>
      </c>
      <c r="S183" s="21">
        <f t="shared" ca="1" si="69"/>
        <v>2.9549596187532012</v>
      </c>
      <c r="T183" s="17">
        <f t="shared" ca="1" si="93"/>
        <v>0.99876352749399466</v>
      </c>
      <c r="U183" s="17">
        <f t="shared" ca="1" si="93"/>
        <v>0.99843645011004445</v>
      </c>
      <c r="V183" s="17">
        <f t="shared" ca="1" si="70"/>
        <v>4.0900816379464732E-3</v>
      </c>
      <c r="W183" s="17">
        <f ca="1">(G183*T183-'Scenarios &amp; Pics'!$H$5*EXP(-'Scenarios &amp; Pics'!$J$5*'Scenarios &amp; Pics'!P183)*'Scenarios &amp; Pics'!U183)*$E$5</f>
        <v>47662.729421478303</v>
      </c>
      <c r="Y183" s="6">
        <f>LN(G183/'Scenarios &amp; Pics'!$H$6)</f>
        <v>0.3164314857377668</v>
      </c>
      <c r="Z183" s="19">
        <f ca="1">'Scenarios &amp; Pics'!$T$6</f>
        <v>0.1095890410958904</v>
      </c>
      <c r="AA183" s="6">
        <f>'Scenarios &amp; Pics'!$F$6*'Scenarios &amp; Pics'!$F$6/2</f>
        <v>3.125E-2</v>
      </c>
      <c r="AB183" s="22">
        <f ca="1">(Y183+Z183*('Scenarios &amp; Pics'!$J$6+$AA183))/(H184*SQRT(Z183))</f>
        <v>3.9178032609629412</v>
      </c>
      <c r="AC183" s="22">
        <f t="shared" ca="1" si="65"/>
        <v>3.8350426721027042</v>
      </c>
      <c r="AD183" s="6">
        <f t="shared" ca="1" si="94"/>
        <v>0.99995532020499267</v>
      </c>
      <c r="AE183" s="6">
        <f t="shared" ca="1" si="94"/>
        <v>0.99993722875173907</v>
      </c>
      <c r="AF183" s="6">
        <f t="shared" ca="1" si="71"/>
        <v>1.8530087010827799E-4</v>
      </c>
      <c r="AG183" s="6">
        <f ca="1">G184*AD183-'Scenarios &amp; Pics'!$H$6*EXP(-'Scenarios &amp; Pics'!$J$6*'Scenarios &amp; Pics'!Z183)*'Scenarios &amp; Pics'!AE183</f>
        <v>34.393741514897826</v>
      </c>
      <c r="AH183" s="9">
        <f ca="1">(AG183+'Scenarios &amp; Pics'!$H$5*EXP(-'Scenarios &amp; Pics'!$J$5*'Scenarios &amp; Pics'!$T$5)-G183)*$E$6</f>
        <v>21131.028477882752</v>
      </c>
      <c r="AJ183" s="9">
        <f t="shared" si="66"/>
        <v>123.5</v>
      </c>
      <c r="AK183">
        <f t="shared" ca="1" si="67"/>
        <v>47662.729421478303</v>
      </c>
      <c r="AL183" s="9">
        <f t="shared" ca="1" si="68"/>
        <v>21131.028477882752</v>
      </c>
      <c r="AM183" s="9">
        <f t="shared" ca="1" si="72"/>
        <v>68793.757899361051</v>
      </c>
      <c r="AN183" s="9">
        <f t="shared" si="73"/>
        <v>123.5</v>
      </c>
      <c r="AO183" s="9">
        <f t="shared" ca="1" si="74"/>
        <v>2.8962972038983734</v>
      </c>
      <c r="AP183" s="9">
        <f t="shared" ca="1" si="75"/>
        <v>0.92414647405937378</v>
      </c>
      <c r="AR183">
        <f t="shared" si="91"/>
        <v>0.46027397260273845</v>
      </c>
      <c r="AS183">
        <f t="shared" si="76"/>
        <v>101.85814855199125</v>
      </c>
      <c r="AT183">
        <f t="shared" si="77"/>
        <v>-1.8410958904109574E-2</v>
      </c>
      <c r="AU183">
        <f t="shared" si="78"/>
        <v>0.46027397260273845</v>
      </c>
      <c r="AV183">
        <f t="shared" si="79"/>
        <v>3.125E-2</v>
      </c>
      <c r="AW183">
        <f t="shared" si="80"/>
        <v>4.2402183970633285E-2</v>
      </c>
      <c r="AX183">
        <f t="shared" si="81"/>
        <v>-0.12720655191190064</v>
      </c>
      <c r="AY183" s="17">
        <f t="shared" si="95"/>
        <v>0.51691095631999318</v>
      </c>
      <c r="AZ183" s="17">
        <f t="shared" si="95"/>
        <v>0.44938845991768384</v>
      </c>
      <c r="BA183" s="17">
        <f t="shared" si="82"/>
        <v>0.39858380337593158</v>
      </c>
      <c r="BB183">
        <f t="shared" si="83"/>
        <v>6.7522496402309358</v>
      </c>
      <c r="BC183">
        <f t="shared" si="84"/>
        <v>1033.8219126399863</v>
      </c>
      <c r="BD183">
        <f t="shared" si="92"/>
        <v>168</v>
      </c>
      <c r="BE183">
        <f t="shared" si="85"/>
        <v>11.750096517787242</v>
      </c>
      <c r="BF183">
        <f t="shared" si="86"/>
        <v>540.82636027075364</v>
      </c>
      <c r="BG183" s="9">
        <f t="shared" si="87"/>
        <v>123.5</v>
      </c>
      <c r="BH183" s="9">
        <f t="shared" ca="1" si="88"/>
        <v>0.9604055660831049</v>
      </c>
    </row>
    <row r="184" spans="1:60" x14ac:dyDescent="0.3">
      <c r="A184" s="16"/>
      <c r="F184" s="5"/>
      <c r="G184" s="5">
        <f t="shared" si="89"/>
        <v>124</v>
      </c>
      <c r="H184" s="5">
        <f>'Scenarios &amp; Pics'!$F$5</f>
        <v>0.25</v>
      </c>
      <c r="I184" s="5">
        <f>'Scenarios &amp; Pics'!$F$6</f>
        <v>0.25</v>
      </c>
      <c r="K184" s="9">
        <f ca="1">'Scenarios &amp; Pics'!$E$4*'Scenarios &amp; Pics'!G184+'Scenarios &amp; Pics'!$E$5*W183+'Scenarios &amp; Pics'!$E$6*'Scenarios &amp; Pics'!AG183</f>
        <v>95394246.3259864</v>
      </c>
      <c r="L184" s="9">
        <f t="shared" ca="1" si="90"/>
        <v>95366742.383030519</v>
      </c>
      <c r="O184" s="17">
        <f>LN(G184/'Scenarios &amp; Pics'!$H$5)</f>
        <v>0.21511137961694549</v>
      </c>
      <c r="P184" s="18">
        <f ca="1">'Scenarios &amp; Pics'!$T$5</f>
        <v>8.2191780821917804E-2</v>
      </c>
      <c r="Q184" s="17">
        <f>'Scenarios &amp; Pics'!$F$5*'Scenarios &amp; Pics'!$F$5/2</f>
        <v>3.125E-2</v>
      </c>
      <c r="R184" s="21">
        <f ca="1">(O184+P184*('Scenarios &amp; Pics'!$J$5+$Q184))/(I185*SQRT(P184))</f>
        <v>3.0830053958728745</v>
      </c>
      <c r="S184" s="21">
        <f t="shared" ca="1" si="69"/>
        <v>3.0113326234877498</v>
      </c>
      <c r="T184" s="17">
        <f t="shared" ca="1" si="93"/>
        <v>0.99897539280360892</v>
      </c>
      <c r="U184" s="17">
        <f t="shared" ca="1" si="93"/>
        <v>0.99869948122098584</v>
      </c>
      <c r="V184" s="17">
        <f t="shared" ca="1" si="70"/>
        <v>3.4430427827443393E-3</v>
      </c>
      <c r="W184" s="17">
        <f ca="1">(G184*T184-'Scenarios &amp; Pics'!$H$5*EXP(-'Scenarios &amp; Pics'!$J$5*'Scenarios &amp; Pics'!P184)*'Scenarios &amp; Pics'!U184)*$E$5</f>
        <v>48661.601991538446</v>
      </c>
      <c r="Y184" s="6">
        <f>LN(G184/'Scenarios &amp; Pics'!$H$6)</f>
        <v>0.32047189527477177</v>
      </c>
      <c r="Z184" s="19">
        <f ca="1">'Scenarios &amp; Pics'!$T$6</f>
        <v>0.1095890410958904</v>
      </c>
      <c r="AA184" s="6">
        <f>'Scenarios &amp; Pics'!$F$6*'Scenarios &amp; Pics'!$F$6/2</f>
        <v>3.125E-2</v>
      </c>
      <c r="AB184" s="22">
        <f ca="1">(Y184+Z184*('Scenarios &amp; Pics'!$J$6+$AA184))/(H185*SQRT(Z184))</f>
        <v>3.966623715150722</v>
      </c>
      <c r="AC184" s="22">
        <f t="shared" ca="1" si="65"/>
        <v>3.883863126290485</v>
      </c>
      <c r="AD184" s="6">
        <f t="shared" ca="1" si="94"/>
        <v>0.99996355102788037</v>
      </c>
      <c r="AE184" s="6">
        <f t="shared" ca="1" si="94"/>
        <v>0.99994859510099532</v>
      </c>
      <c r="AF184" s="6">
        <f t="shared" ca="1" si="71"/>
        <v>1.5285964936200287E-4</v>
      </c>
      <c r="AG184" s="6">
        <f ca="1">G185*AD184-'Scenarios &amp; Pics'!$H$6*EXP(-'Scenarios &amp; Pics'!$J$6*'Scenarios &amp; Pics'!Z184)*'Scenarios &amp; Pics'!AE184</f>
        <v>34.893725415460949</v>
      </c>
      <c r="AH184" s="9">
        <f ca="1">(AG184+'Scenarios &amp; Pics'!$H$5*EXP(-'Scenarios &amp; Pics'!$J$5*'Scenarios &amp; Pics'!$T$5)-G184)*$E$6</f>
        <v>21130.99627900897</v>
      </c>
      <c r="AJ184" s="9">
        <f t="shared" si="66"/>
        <v>124</v>
      </c>
      <c r="AK184">
        <f t="shared" ca="1" si="67"/>
        <v>48661.601991538446</v>
      </c>
      <c r="AL184" s="9">
        <f t="shared" ca="1" si="68"/>
        <v>21130.99627900897</v>
      </c>
      <c r="AM184" s="9">
        <f t="shared" ca="1" si="72"/>
        <v>69792.598270547416</v>
      </c>
      <c r="AN184" s="9">
        <f t="shared" si="73"/>
        <v>124</v>
      </c>
      <c r="AO184" s="9">
        <f t="shared" ca="1" si="74"/>
        <v>2.4479824230644156</v>
      </c>
      <c r="AP184" s="9">
        <f t="shared" ca="1" si="75"/>
        <v>0.77481233473682942</v>
      </c>
      <c r="AR184">
        <f t="shared" si="91"/>
        <v>0.46301369863013569</v>
      </c>
      <c r="AS184">
        <f t="shared" si="76"/>
        <v>101.86931170048706</v>
      </c>
      <c r="AT184">
        <f t="shared" si="77"/>
        <v>-1.8520547945205364E-2</v>
      </c>
      <c r="AU184">
        <f t="shared" si="78"/>
        <v>0.46301369863013569</v>
      </c>
      <c r="AV184">
        <f t="shared" si="79"/>
        <v>3.125E-2</v>
      </c>
      <c r="AW184">
        <f t="shared" si="80"/>
        <v>4.2528193710455187E-2</v>
      </c>
      <c r="AX184">
        <f t="shared" si="81"/>
        <v>-0.12758458113136403</v>
      </c>
      <c r="AY184" s="17">
        <f t="shared" si="95"/>
        <v>0.51696118162704163</v>
      </c>
      <c r="AZ184" s="17">
        <f t="shared" si="95"/>
        <v>0.44923886693779652</v>
      </c>
      <c r="BA184" s="17">
        <f t="shared" si="82"/>
        <v>0.39858167054878602</v>
      </c>
      <c r="BB184">
        <f t="shared" si="83"/>
        <v>6.7722314689245167</v>
      </c>
      <c r="BC184">
        <f t="shared" si="84"/>
        <v>1033.9223632540832</v>
      </c>
      <c r="BD184">
        <f t="shared" si="92"/>
        <v>169</v>
      </c>
      <c r="BE184">
        <f t="shared" si="85"/>
        <v>11.715218651844651</v>
      </c>
      <c r="BF184">
        <f t="shared" si="86"/>
        <v>542.43067182513448</v>
      </c>
      <c r="BG184" s="9">
        <f t="shared" si="87"/>
        <v>124</v>
      </c>
      <c r="BH184" s="9">
        <f t="shared" ca="1" si="88"/>
        <v>0.80460282136180727</v>
      </c>
    </row>
    <row r="185" spans="1:60" x14ac:dyDescent="0.3">
      <c r="A185" s="16"/>
      <c r="F185" s="5"/>
      <c r="G185" s="5">
        <f t="shared" si="89"/>
        <v>124.5</v>
      </c>
      <c r="H185" s="5">
        <f>'Scenarios &amp; Pics'!$F$5</f>
        <v>0.25</v>
      </c>
      <c r="I185" s="5">
        <f>'Scenarios &amp; Pics'!$F$6</f>
        <v>0.25</v>
      </c>
      <c r="K185" s="9">
        <f ca="1">'Scenarios &amp; Pics'!$E$4*'Scenarios &amp; Pics'!G185+'Scenarios &amp; Pics'!$E$5*W184+'Scenarios &amp; Pics'!$E$6*'Scenarios &amp; Pics'!AG184</f>
        <v>97392991.433907807</v>
      </c>
      <c r="L185" s="9">
        <f t="shared" ca="1" si="90"/>
        <v>97365487.490951926</v>
      </c>
      <c r="O185" s="17">
        <f>LN(G185/'Scenarios &amp; Pics'!$H$5)</f>
        <v>0.21913552991667101</v>
      </c>
      <c r="P185" s="18">
        <f ca="1">'Scenarios &amp; Pics'!$T$5</f>
        <v>8.2191780821917804E-2</v>
      </c>
      <c r="Q185" s="17">
        <f>'Scenarios &amp; Pics'!$F$5*'Scenarios &amp; Pics'!$F$5/2</f>
        <v>3.125E-2</v>
      </c>
      <c r="R185" s="21">
        <f ca="1">(O185+P185*('Scenarios &amp; Pics'!$J$5+$Q185))/(I186*SQRT(P185))</f>
        <v>3.1391515468561555</v>
      </c>
      <c r="S185" s="21">
        <f t="shared" ca="1" si="69"/>
        <v>3.0674787744710308</v>
      </c>
      <c r="T185" s="17">
        <f t="shared" ca="1" si="93"/>
        <v>0.99915281102118569</v>
      </c>
      <c r="U185" s="17">
        <f t="shared" ca="1" si="93"/>
        <v>0.99892063604462589</v>
      </c>
      <c r="V185" s="17">
        <f t="shared" ca="1" si="70"/>
        <v>2.8912256966861804E-3</v>
      </c>
      <c r="W185" s="17">
        <f ca="1">(G185*T185-'Scenarios &amp; Pics'!$H$5*EXP(-'Scenarios &amp; Pics'!$J$5*'Scenarios &amp; Pics'!P185)*'Scenarios &amp; Pics'!U185)*$E$5</f>
        <v>49660.668733881321</v>
      </c>
      <c r="Y185" s="6">
        <f>LN(G185/'Scenarios &amp; Pics'!$H$6)</f>
        <v>0.32449604557449724</v>
      </c>
      <c r="Z185" s="19">
        <f ca="1">'Scenarios &amp; Pics'!$T$6</f>
        <v>0.1095890410958904</v>
      </c>
      <c r="AA185" s="6">
        <f>'Scenarios &amp; Pics'!$F$6*'Scenarios &amp; Pics'!$F$6/2</f>
        <v>3.125E-2</v>
      </c>
      <c r="AB185" s="22">
        <f ca="1">(Y185+Z185*('Scenarios &amp; Pics'!$J$6+$AA185))/(H186*SQRT(Z185))</f>
        <v>4.0152477082269593</v>
      </c>
      <c r="AC185" s="22">
        <f t="shared" ca="1" si="65"/>
        <v>3.9324871193667224</v>
      </c>
      <c r="AD185" s="6">
        <f t="shared" ca="1" si="94"/>
        <v>0.99997030830386413</v>
      </c>
      <c r="AE185" s="6">
        <f t="shared" ca="1" si="94"/>
        <v>0.99995796425705341</v>
      </c>
      <c r="AF185" s="6">
        <f t="shared" ca="1" si="71"/>
        <v>1.2589710489963282E-4</v>
      </c>
      <c r="AG185" s="6">
        <f ca="1">G186*AD185-'Scenarios &amp; Pics'!$H$6*EXP(-'Scenarios &amp; Pics'!$J$6*'Scenarios &amp; Pics'!Z185)*'Scenarios &amp; Pics'!AE185</f>
        <v>35.393712314662508</v>
      </c>
      <c r="AH185" s="9">
        <f ca="1">(AG185+'Scenarios &amp; Pics'!$H$5*EXP(-'Scenarios &amp; Pics'!$J$5*'Scenarios &amp; Pics'!$T$5)-G185)*$E$6</f>
        <v>21130.970077412087</v>
      </c>
      <c r="AJ185" s="9">
        <f t="shared" si="66"/>
        <v>124.5</v>
      </c>
      <c r="AK185">
        <f t="shared" ca="1" si="67"/>
        <v>49660.668733881321</v>
      </c>
      <c r="AL185" s="9">
        <f t="shared" ca="1" si="68"/>
        <v>21130.970077412087</v>
      </c>
      <c r="AM185" s="9">
        <f t="shared" ca="1" si="72"/>
        <v>70791.638811293407</v>
      </c>
      <c r="AN185" s="9">
        <f t="shared" si="73"/>
        <v>124.5</v>
      </c>
      <c r="AO185" s="9">
        <f t="shared" ca="1" si="74"/>
        <v>2.063932726275211</v>
      </c>
      <c r="AP185" s="9">
        <f t="shared" ca="1" si="75"/>
        <v>0.64802003846428458</v>
      </c>
      <c r="AR185">
        <f t="shared" si="91"/>
        <v>0.46575342465753294</v>
      </c>
      <c r="AS185">
        <f t="shared" si="76"/>
        <v>101.88047607240864</v>
      </c>
      <c r="AT185">
        <f t="shared" si="77"/>
        <v>-1.8630136986301182E-2</v>
      </c>
      <c r="AU185">
        <f t="shared" si="78"/>
        <v>0.46575342465753294</v>
      </c>
      <c r="AV185">
        <f t="shared" si="79"/>
        <v>3.125E-2</v>
      </c>
      <c r="AW185">
        <f t="shared" si="80"/>
        <v>4.2653831188634819E-2</v>
      </c>
      <c r="AX185">
        <f t="shared" si="81"/>
        <v>-0.12796149356590125</v>
      </c>
      <c r="AY185" s="17">
        <f t="shared" si="95"/>
        <v>0.51701125828906291</v>
      </c>
      <c r="AZ185" s="17">
        <f t="shared" si="95"/>
        <v>0.44908972307268524</v>
      </c>
      <c r="BA185" s="17">
        <f t="shared" si="82"/>
        <v>0.39857953773305327</v>
      </c>
      <c r="BB185">
        <f t="shared" si="83"/>
        <v>6.7921535216377649</v>
      </c>
      <c r="BC185">
        <f t="shared" si="84"/>
        <v>1034.0225165781258</v>
      </c>
      <c r="BD185">
        <f t="shared" si="92"/>
        <v>170</v>
      </c>
      <c r="BE185">
        <f t="shared" si="85"/>
        <v>11.680648801814517</v>
      </c>
      <c r="BF185">
        <f t="shared" si="86"/>
        <v>544.03021816670196</v>
      </c>
      <c r="BG185" s="9">
        <f t="shared" si="87"/>
        <v>124.5</v>
      </c>
      <c r="BH185" s="9">
        <f t="shared" ca="1" si="88"/>
        <v>0.672457315676248</v>
      </c>
    </row>
    <row r="186" spans="1:60" x14ac:dyDescent="0.3">
      <c r="A186" s="16"/>
      <c r="F186" s="5"/>
      <c r="G186" s="5">
        <f t="shared" si="89"/>
        <v>125</v>
      </c>
      <c r="H186" s="5">
        <f>'Scenarios &amp; Pics'!$F$5</f>
        <v>0.25</v>
      </c>
      <c r="I186" s="5">
        <f>'Scenarios &amp; Pics'!$F$6</f>
        <v>0.25</v>
      </c>
      <c r="K186" s="9">
        <f ca="1">'Scenarios &amp; Pics'!$E$4*'Scenarios &amp; Pics'!G186+'Scenarios &amp; Pics'!$E$5*W185+'Scenarios &amp; Pics'!$E$6*'Scenarios &amp; Pics'!AG185</f>
        <v>99392124.89239198</v>
      </c>
      <c r="L186" s="9">
        <f t="shared" ca="1" si="90"/>
        <v>99364620.949436098</v>
      </c>
      <c r="O186" s="17">
        <f>LN(G186/'Scenarios &amp; Pics'!$H$5)</f>
        <v>0.22314355131420976</v>
      </c>
      <c r="P186" s="18">
        <f ca="1">'Scenarios &amp; Pics'!$T$5</f>
        <v>8.2191780821917804E-2</v>
      </c>
      <c r="Q186" s="17">
        <f>'Scenarios &amp; Pics'!$F$5*'Scenarios &amp; Pics'!$F$5/2</f>
        <v>3.125E-2</v>
      </c>
      <c r="R186" s="21">
        <f ca="1">(O186+P186*('Scenarios &amp; Pics'!$J$5+$Q186))/(I187*SQRT(P186))</f>
        <v>3.1950726625624402</v>
      </c>
      <c r="S186" s="21">
        <f t="shared" ca="1" si="69"/>
        <v>3.1233998901773159</v>
      </c>
      <c r="T186" s="17">
        <f t="shared" ca="1" si="93"/>
        <v>0.99930102180253255</v>
      </c>
      <c r="U186" s="17">
        <f t="shared" ca="1" si="93"/>
        <v>0.99910612664732457</v>
      </c>
      <c r="V186" s="17">
        <f t="shared" ca="1" si="70"/>
        <v>2.4219477849546267E-3</v>
      </c>
      <c r="W186" s="17">
        <f ca="1">(G186*T186-'Scenarios &amp; Pics'!$H$5*EXP(-'Scenarios &amp; Pics'!$J$5*'Scenarios &amp; Pics'!P186)*'Scenarios &amp; Pics'!U186)*$E$5</f>
        <v>50659.897885849947</v>
      </c>
      <c r="Y186" s="6">
        <f>LN(G186/'Scenarios &amp; Pics'!$H$6)</f>
        <v>0.32850406697203605</v>
      </c>
      <c r="Z186" s="19">
        <f ca="1">'Scenarios &amp; Pics'!$T$6</f>
        <v>0.1095890410958904</v>
      </c>
      <c r="AA186" s="6">
        <f>'Scenarios &amp; Pics'!$F$6*'Scenarios &amp; Pics'!$F$6/2</f>
        <v>3.125E-2</v>
      </c>
      <c r="AB186" s="22">
        <f ca="1">(Y186+Z186*('Scenarios &amp; Pics'!$J$6+$AA186))/(H187*SQRT(Z186))</f>
        <v>4.0636768150365716</v>
      </c>
      <c r="AC186" s="22">
        <f t="shared" ca="1" si="65"/>
        <v>3.9809162261763347</v>
      </c>
      <c r="AD186" s="6">
        <f t="shared" ca="1" si="94"/>
        <v>0.99997584715062715</v>
      </c>
      <c r="AE186" s="6">
        <f t="shared" ca="1" si="94"/>
        <v>0.99996567492876798</v>
      </c>
      <c r="AF186" s="6">
        <f t="shared" ca="1" si="71"/>
        <v>1.0352751225044295E-4</v>
      </c>
      <c r="AG186" s="6">
        <f ca="1">G187*AD186-'Scenarios &amp; Pics'!$H$6*EXP(-'Scenarios &amp; Pics'!$J$6*'Scenarios &amp; Pics'!Z186)*'Scenarios &amp; Pics'!AE186</f>
        <v>35.893701668989621</v>
      </c>
      <c r="AH186" s="9">
        <f ca="1">(AG186+'Scenarios &amp; Pics'!$H$5*EXP(-'Scenarios &amp; Pics'!$J$5*'Scenarios &amp; Pics'!$T$5)-G186)*$E$6</f>
        <v>21130.948786066314</v>
      </c>
      <c r="AJ186" s="9">
        <f t="shared" si="66"/>
        <v>125</v>
      </c>
      <c r="AK186">
        <f t="shared" ca="1" si="67"/>
        <v>50659.897885849947</v>
      </c>
      <c r="AL186" s="9">
        <f t="shared" ca="1" si="68"/>
        <v>21130.948786066314</v>
      </c>
      <c r="AM186" s="9">
        <f t="shared" ca="1" si="72"/>
        <v>71790.846671916253</v>
      </c>
      <c r="AN186" s="9">
        <f t="shared" si="73"/>
        <v>125</v>
      </c>
      <c r="AO186" s="9">
        <f t="shared" ca="1" si="74"/>
        <v>1.7358771231970938</v>
      </c>
      <c r="AP186" s="9">
        <f t="shared" ca="1" si="75"/>
        <v>0.54066786130512146</v>
      </c>
      <c r="AR186">
        <f t="shared" si="91"/>
        <v>0.46849315068493019</v>
      </c>
      <c r="AS186">
        <f t="shared" si="76"/>
        <v>101.89164166789008</v>
      </c>
      <c r="AT186">
        <f t="shared" si="77"/>
        <v>-1.8739726027397079E-2</v>
      </c>
      <c r="AU186">
        <f t="shared" si="78"/>
        <v>0.46849315068493019</v>
      </c>
      <c r="AV186">
        <f t="shared" si="79"/>
        <v>3.125E-2</v>
      </c>
      <c r="AW186">
        <f t="shared" si="80"/>
        <v>4.2779099685045646E-2</v>
      </c>
      <c r="AX186">
        <f t="shared" si="81"/>
        <v>-0.12833729905513394</v>
      </c>
      <c r="AY186" s="17">
        <f t="shared" si="95"/>
        <v>0.51706118761493336</v>
      </c>
      <c r="AZ186" s="17">
        <f t="shared" si="95"/>
        <v>0.44894102438609906</v>
      </c>
      <c r="BA186" s="17">
        <f t="shared" si="82"/>
        <v>0.39857740492873323</v>
      </c>
      <c r="BB186">
        <f t="shared" si="83"/>
        <v>6.8120163228834301</v>
      </c>
      <c r="BC186">
        <f t="shared" si="84"/>
        <v>1034.1223752298667</v>
      </c>
      <c r="BD186">
        <f t="shared" si="92"/>
        <v>171</v>
      </c>
      <c r="BE186">
        <f t="shared" si="85"/>
        <v>11.646382458466963</v>
      </c>
      <c r="BF186">
        <f t="shared" si="86"/>
        <v>545.62504120488904</v>
      </c>
      <c r="BG186" s="9">
        <f t="shared" si="87"/>
        <v>125</v>
      </c>
      <c r="BH186" s="9">
        <f t="shared" ca="1" si="88"/>
        <v>0.56068270434598511</v>
      </c>
    </row>
    <row r="187" spans="1:60" x14ac:dyDescent="0.3">
      <c r="A187" s="16"/>
      <c r="F187" s="5"/>
      <c r="G187" s="5">
        <f t="shared" si="89"/>
        <v>125.5</v>
      </c>
      <c r="H187" s="5">
        <f>'Scenarios &amp; Pics'!$F$5</f>
        <v>0.25</v>
      </c>
      <c r="I187" s="5">
        <f>'Scenarios &amp; Pics'!$F$6</f>
        <v>0.25</v>
      </c>
      <c r="K187" s="9">
        <f ca="1">'Scenarios &amp; Pics'!$E$4*'Scenarios &amp; Pics'!G187+'Scenarios &amp; Pics'!$E$5*W186+'Scenarios &amp; Pics'!$E$6*'Scenarios &amp; Pics'!AG186</f>
        <v>101391583.17503788</v>
      </c>
      <c r="L187" s="9">
        <f t="shared" ca="1" si="90"/>
        <v>101364079.23208199</v>
      </c>
      <c r="O187" s="17">
        <f>LN(G187/'Scenarios &amp; Pics'!$H$5)</f>
        <v>0.22713557258374711</v>
      </c>
      <c r="P187" s="18">
        <f ca="1">'Scenarios &amp; Pics'!$T$5</f>
        <v>8.2191780821917804E-2</v>
      </c>
      <c r="Q187" s="17">
        <f>'Scenarios &amp; Pics'!$F$5*'Scenarios &amp; Pics'!$F$5/2</f>
        <v>3.125E-2</v>
      </c>
      <c r="R187" s="21">
        <f ca="1">(O187+P187*('Scenarios &amp; Pics'!$J$5+$Q187))/(I188*SQRT(P187))</f>
        <v>3.2507705396877555</v>
      </c>
      <c r="S187" s="21">
        <f t="shared" ca="1" si="69"/>
        <v>3.1790977673026308</v>
      </c>
      <c r="T187" s="17">
        <f t="shared" ca="1" si="93"/>
        <v>0.99942453646349139</v>
      </c>
      <c r="U187" s="17">
        <f t="shared" ca="1" si="93"/>
        <v>0.99926132873796003</v>
      </c>
      <c r="V187" s="17">
        <f t="shared" ca="1" si="70"/>
        <v>2.0239725618326843E-3</v>
      </c>
      <c r="W187" s="17">
        <f ca="1">(G187*T187-'Scenarios &amp; Pics'!$H$5*EXP(-'Scenarios &amp; Pics'!$J$5*'Scenarios &amp; Pics'!P187)*'Scenarios &amp; Pics'!U187)*$E$5</f>
        <v>51659.262552544933</v>
      </c>
      <c r="Y187" s="6">
        <f>LN(G187/'Scenarios &amp; Pics'!$H$6)</f>
        <v>0.33249608824157345</v>
      </c>
      <c r="Z187" s="19">
        <f ca="1">'Scenarios &amp; Pics'!$T$6</f>
        <v>0.1095890410958904</v>
      </c>
      <c r="AA187" s="6">
        <f>'Scenarios &amp; Pics'!$F$6*'Scenarios &amp; Pics'!$F$6/2</f>
        <v>3.125E-2</v>
      </c>
      <c r="AB187" s="22">
        <f ca="1">(Y187+Z187*('Scenarios &amp; Pics'!$J$6+$AA187))/(H188*SQRT(Z187))</f>
        <v>4.1119125915639589</v>
      </c>
      <c r="AC187" s="22">
        <f t="shared" ca="1" si="65"/>
        <v>4.0291520027037224</v>
      </c>
      <c r="AD187" s="6">
        <f t="shared" ca="1" si="94"/>
        <v>0.99998038025659008</v>
      </c>
      <c r="AE187" s="6">
        <f t="shared" ca="1" si="94"/>
        <v>0.99997201079221387</v>
      </c>
      <c r="AF187" s="6">
        <f t="shared" ca="1" si="71"/>
        <v>8.5000695977593556E-5</v>
      </c>
      <c r="AG187" s="6">
        <f ca="1">G188*AD187-'Scenarios &amp; Pics'!$H$6*EXP(-'Scenarios &amp; Pics'!$J$6*'Scenarios &amp; Pics'!Z187)*'Scenarios &amp; Pics'!AE187</f>
        <v>36.393693030363806</v>
      </c>
      <c r="AH187" s="9">
        <f ca="1">(AG187+'Scenarios &amp; Pics'!$H$5*EXP(-'Scenarios &amp; Pics'!$J$5*'Scenarios &amp; Pics'!$T$5)-G187)*$E$6</f>
        <v>21130.931508814683</v>
      </c>
      <c r="AJ187" s="9">
        <f t="shared" si="66"/>
        <v>125.5</v>
      </c>
      <c r="AK187">
        <f t="shared" ca="1" si="67"/>
        <v>51659.262552544933</v>
      </c>
      <c r="AL187" s="9">
        <f t="shared" ca="1" si="68"/>
        <v>21130.931508814683</v>
      </c>
      <c r="AM187" s="9">
        <f t="shared" ca="1" si="72"/>
        <v>72790.194061359623</v>
      </c>
      <c r="AN187" s="9">
        <f t="shared" si="73"/>
        <v>125.5</v>
      </c>
      <c r="AO187" s="9">
        <f t="shared" ca="1" si="74"/>
        <v>1.4564397963692315</v>
      </c>
      <c r="AP187" s="9">
        <f t="shared" ca="1" si="75"/>
        <v>0.45002504779269703</v>
      </c>
      <c r="AR187">
        <f t="shared" si="91"/>
        <v>0.47123287671232744</v>
      </c>
      <c r="AS187">
        <f t="shared" si="76"/>
        <v>101.9028084870655</v>
      </c>
      <c r="AT187">
        <f t="shared" si="77"/>
        <v>-1.8849315068493137E-2</v>
      </c>
      <c r="AU187">
        <f t="shared" si="78"/>
        <v>0.47123287671232744</v>
      </c>
      <c r="AV187">
        <f t="shared" si="79"/>
        <v>3.125E-2</v>
      </c>
      <c r="AW187">
        <f t="shared" si="80"/>
        <v>4.2904002431678918E-2</v>
      </c>
      <c r="AX187">
        <f t="shared" si="81"/>
        <v>-0.12871200729503762</v>
      </c>
      <c r="AY187" s="17">
        <f t="shared" si="95"/>
        <v>0.5171109708944237</v>
      </c>
      <c r="AZ187" s="17">
        <f t="shared" si="95"/>
        <v>0.44879276699918769</v>
      </c>
      <c r="BA187" s="17">
        <f t="shared" si="82"/>
        <v>0.39857527213582589</v>
      </c>
      <c r="BB187">
        <f t="shared" si="83"/>
        <v>6.8318203895235996</v>
      </c>
      <c r="BC187">
        <f t="shared" si="84"/>
        <v>1034.2219417888475</v>
      </c>
      <c r="BD187">
        <f t="shared" si="92"/>
        <v>172</v>
      </c>
      <c r="BE187">
        <f t="shared" si="85"/>
        <v>11.612415204459133</v>
      </c>
      <c r="BF187">
        <f t="shared" si="86"/>
        <v>547.21518223752469</v>
      </c>
      <c r="BG187" s="9">
        <f t="shared" si="87"/>
        <v>125.5</v>
      </c>
      <c r="BH187" s="9">
        <f t="shared" ca="1" si="88"/>
        <v>0.46639265444265399</v>
      </c>
    </row>
    <row r="188" spans="1:60" x14ac:dyDescent="0.3">
      <c r="A188" s="16"/>
      <c r="F188" s="5"/>
      <c r="G188" s="5">
        <f t="shared" si="89"/>
        <v>126</v>
      </c>
      <c r="H188" s="5">
        <f>'Scenarios &amp; Pics'!$F$5</f>
        <v>0.25</v>
      </c>
      <c r="I188" s="5">
        <f>'Scenarios &amp; Pics'!$F$6</f>
        <v>0.25</v>
      </c>
      <c r="K188" s="9">
        <f ca="1">'Scenarios &amp; Pics'!$E$4*'Scenarios &amp; Pics'!G188+'Scenarios &amp; Pics'!$E$5*W187+'Scenarios &amp; Pics'!$E$6*'Scenarios &amp; Pics'!AG187</f>
        <v>103391312.4911506</v>
      </c>
      <c r="L188" s="9">
        <f t="shared" ca="1" si="90"/>
        <v>103363808.54819472</v>
      </c>
      <c r="O188" s="17">
        <f>LN(G188/'Scenarios &amp; Pics'!$H$5)</f>
        <v>0.23111172096338664</v>
      </c>
      <c r="P188" s="18">
        <f ca="1">'Scenarios &amp; Pics'!$T$5</f>
        <v>8.2191780821917804E-2</v>
      </c>
      <c r="Q188" s="17">
        <f>'Scenarios &amp; Pics'!$F$5*'Scenarios &amp; Pics'!$F$5/2</f>
        <v>3.125E-2</v>
      </c>
      <c r="R188" s="21">
        <f ca="1">(O188+P188*('Scenarios &amp; Pics'!$J$5+$Q188))/(I189*SQRT(P188))</f>
        <v>3.3062469534962542</v>
      </c>
      <c r="S188" s="21">
        <f t="shared" ca="1" si="69"/>
        <v>3.2345741811111299</v>
      </c>
      <c r="T188" s="17">
        <f t="shared" ca="1" si="93"/>
        <v>0.99952722643828473</v>
      </c>
      <c r="U188" s="17">
        <f t="shared" ca="1" si="93"/>
        <v>0.99939087865227472</v>
      </c>
      <c r="V188" s="17">
        <f t="shared" ca="1" si="70"/>
        <v>1.6873888704127757E-3</v>
      </c>
      <c r="W188" s="17">
        <f ca="1">(G188*T188-'Scenarios &amp; Pics'!$H$5*EXP(-'Scenarios &amp; Pics'!$J$5*'Scenarios &amp; Pics'!P188)*'Scenarios &amp; Pics'!U188)*$E$5</f>
        <v>52658.740023424369</v>
      </c>
      <c r="Y188" s="6">
        <f>LN(G188/'Scenarios &amp; Pics'!$H$6)</f>
        <v>0.33647223662121289</v>
      </c>
      <c r="Z188" s="19">
        <f ca="1">'Scenarios &amp; Pics'!$T$6</f>
        <v>0.1095890410958904</v>
      </c>
      <c r="AA188" s="6">
        <f>'Scenarios &amp; Pics'!$F$6*'Scenarios &amp; Pics'!$F$6/2</f>
        <v>3.125E-2</v>
      </c>
      <c r="AB188" s="22">
        <f ca="1">(Y188+Z188*('Scenarios &amp; Pics'!$J$6+$AA188))/(H189*SQRT(Z188))</f>
        <v>4.1599565752329761</v>
      </c>
      <c r="AC188" s="22">
        <f t="shared" ca="1" si="65"/>
        <v>4.0771959863727396</v>
      </c>
      <c r="AD188" s="6">
        <f t="shared" ca="1" si="94"/>
        <v>0.99998408459459742</v>
      </c>
      <c r="AE188" s="6">
        <f t="shared" ca="1" si="94"/>
        <v>0.99997720896489573</v>
      </c>
      <c r="AF188" s="6">
        <f t="shared" ca="1" si="71"/>
        <v>6.9682741146890931E-5</v>
      </c>
      <c r="AG188" s="6">
        <f ca="1">G189*AD188-'Scenarios &amp; Pics'!$H$6*EXP(-'Scenarios &amp; Pics'!$J$6*'Scenarios &amp; Pics'!Z188)*'Scenarios &amp; Pics'!AE188</f>
        <v>36.893686030006279</v>
      </c>
      <c r="AH188" s="9">
        <f ca="1">(AG188+'Scenarios &amp; Pics'!$H$5*EXP(-'Scenarios &amp; Pics'!$J$5*'Scenarios &amp; Pics'!$T$5)-G188)*$E$6</f>
        <v>21130.917508099628</v>
      </c>
      <c r="AJ188" s="9">
        <f t="shared" si="66"/>
        <v>126</v>
      </c>
      <c r="AK188">
        <f t="shared" ca="1" si="67"/>
        <v>52658.740023424369</v>
      </c>
      <c r="AL188" s="9">
        <f t="shared" ca="1" si="68"/>
        <v>21130.917508099628</v>
      </c>
      <c r="AM188" s="9">
        <f t="shared" ca="1" si="72"/>
        <v>73789.65753152399</v>
      </c>
      <c r="AN188" s="9">
        <f t="shared" si="73"/>
        <v>126</v>
      </c>
      <c r="AO188" s="9">
        <f t="shared" ca="1" si="74"/>
        <v>1.2190735714176149</v>
      </c>
      <c r="AP188" s="9">
        <f t="shared" ca="1" si="75"/>
        <v>0.37369770182869694</v>
      </c>
      <c r="AR188">
        <f t="shared" si="91"/>
        <v>0.47397260273972469</v>
      </c>
      <c r="AS188">
        <f t="shared" si="76"/>
        <v>101.91397653006895</v>
      </c>
      <c r="AT188">
        <f t="shared" si="77"/>
        <v>-1.8958904109589017E-2</v>
      </c>
      <c r="AU188">
        <f t="shared" si="78"/>
        <v>0.47397260273972469</v>
      </c>
      <c r="AV188">
        <f t="shared" si="79"/>
        <v>3.125E-2</v>
      </c>
      <c r="AW188">
        <f t="shared" si="80"/>
        <v>4.302854261361911E-2</v>
      </c>
      <c r="AX188">
        <f t="shared" si="81"/>
        <v>-0.12908562784085797</v>
      </c>
      <c r="AY188" s="17">
        <f t="shared" si="95"/>
        <v>0.51716060939858788</v>
      </c>
      <c r="AZ188" s="17">
        <f t="shared" si="95"/>
        <v>0.44864494708933689</v>
      </c>
      <c r="BA188" s="17">
        <f t="shared" si="82"/>
        <v>0.39857313935433109</v>
      </c>
      <c r="BB188">
        <f t="shared" si="83"/>
        <v>6.8515662309250942</v>
      </c>
      <c r="BC188">
        <f t="shared" si="84"/>
        <v>1034.3212187971758</v>
      </c>
      <c r="BD188">
        <f t="shared" si="92"/>
        <v>173</v>
      </c>
      <c r="BE188">
        <f t="shared" si="85"/>
        <v>11.578742711941628</v>
      </c>
      <c r="BF188">
        <f t="shared" si="86"/>
        <v>548.80068196325908</v>
      </c>
      <c r="BG188" s="9">
        <f t="shared" si="87"/>
        <v>126</v>
      </c>
      <c r="BH188" s="9">
        <f t="shared" ca="1" si="88"/>
        <v>0.38706246000082351</v>
      </c>
    </row>
    <row r="189" spans="1:60" x14ac:dyDescent="0.3">
      <c r="A189" s="16"/>
      <c r="F189" s="5"/>
      <c r="G189" s="5">
        <f t="shared" si="89"/>
        <v>126.5</v>
      </c>
      <c r="H189" s="5">
        <f>'Scenarios &amp; Pics'!$F$5</f>
        <v>0.25</v>
      </c>
      <c r="I189" s="5">
        <f>'Scenarios &amp; Pics'!$F$6</f>
        <v>0.25</v>
      </c>
      <c r="K189" s="9">
        <f ca="1">'Scenarios &amp; Pics'!$E$4*'Scenarios &amp; Pics'!G189+'Scenarios &amp; Pics'!$E$5*W188+'Scenarios &amp; Pics'!$E$6*'Scenarios &amp; Pics'!AG188</f>
        <v>105391267.41890876</v>
      </c>
      <c r="L189" s="9">
        <f t="shared" ca="1" si="90"/>
        <v>105363763.47595288</v>
      </c>
      <c r="O189" s="17">
        <f>LN(G189/'Scenarios &amp; Pics'!$H$5)</f>
        <v>0.23507212217948348</v>
      </c>
      <c r="P189" s="18">
        <f ca="1">'Scenarios &amp; Pics'!$T$5</f>
        <v>8.2191780821917804E-2</v>
      </c>
      <c r="Q189" s="17">
        <f>'Scenarios &amp; Pics'!$F$5*'Scenarios &amp; Pics'!$F$5/2</f>
        <v>3.125E-2</v>
      </c>
      <c r="R189" s="21">
        <f ca="1">(O189+P189*('Scenarios &amp; Pics'!$J$5+$Q189))/(I190*SQRT(P189))</f>
        <v>3.3615036581597231</v>
      </c>
      <c r="S189" s="21">
        <f t="shared" ca="1" si="69"/>
        <v>3.2898308857745988</v>
      </c>
      <c r="T189" s="17">
        <f t="shared" ca="1" si="93"/>
        <v>0.99961240335111201</v>
      </c>
      <c r="U189" s="17">
        <f t="shared" ca="1" si="93"/>
        <v>0.99949876193294862</v>
      </c>
      <c r="V189" s="17">
        <f t="shared" ca="1" si="70"/>
        <v>1.403491869614104E-3</v>
      </c>
      <c r="W189" s="17">
        <f ca="1">(G189*T189-'Scenarios &amp; Pics'!$H$5*EXP(-'Scenarios &amp; Pics'!$J$5*'Scenarios &amp; Pics'!P189)*'Scenarios &amp; Pics'!U189)*$E$5</f>
        <v>53658.311173143855</v>
      </c>
      <c r="Y189" s="6">
        <f>LN(G189/'Scenarios &amp; Pics'!$H$6)</f>
        <v>0.34043263783730976</v>
      </c>
      <c r="Z189" s="19">
        <f ca="1">'Scenarios &amp; Pics'!$T$6</f>
        <v>0.1095890410958904</v>
      </c>
      <c r="AA189" s="6">
        <f>'Scenarios &amp; Pics'!$F$6*'Scenarios &amp; Pics'!$F$6/2</f>
        <v>3.125E-2</v>
      </c>
      <c r="AB189" s="22">
        <f ca="1">(Y189+Z189*('Scenarios &amp; Pics'!$J$6+$AA189))/(H190*SQRT(Z189))</f>
        <v>4.2078102852009547</v>
      </c>
      <c r="AC189" s="22">
        <f t="shared" ca="1" si="65"/>
        <v>4.1250496963407182</v>
      </c>
      <c r="AD189" s="6">
        <f t="shared" ca="1" si="94"/>
        <v>0.99998710713980099</v>
      </c>
      <c r="AE189" s="6">
        <f t="shared" ca="1" si="94"/>
        <v>0.99998146726430914</v>
      </c>
      <c r="AF189" s="6">
        <f t="shared" ca="1" si="71"/>
        <v>5.7039175808305028E-5</v>
      </c>
      <c r="AG189" s="6">
        <f ca="1">G190*AD189-'Scenarios &amp; Pics'!$H$6*EXP(-'Scenarios &amp; Pics'!$J$6*'Scenarios &amp; Pics'!Z189)*'Scenarios &amp; Pics'!AE189</f>
        <v>37.393680364907055</v>
      </c>
      <c r="AH189" s="9">
        <f ca="1">(AG189+'Scenarios &amp; Pics'!$H$5*EXP(-'Scenarios &amp; Pics'!$J$5*'Scenarios &amp; Pics'!$T$5)-G189)*$E$6</f>
        <v>21130.906177901183</v>
      </c>
      <c r="AJ189" s="9">
        <f t="shared" si="66"/>
        <v>126.5</v>
      </c>
      <c r="AK189">
        <f t="shared" ca="1" si="67"/>
        <v>53658.311173143855</v>
      </c>
      <c r="AL189" s="9">
        <f t="shared" ca="1" si="68"/>
        <v>21130.906177901183</v>
      </c>
      <c r="AM189" s="9">
        <f t="shared" ca="1" si="72"/>
        <v>74789.217351045038</v>
      </c>
      <c r="AN189" s="9">
        <f t="shared" si="73"/>
        <v>126.5</v>
      </c>
      <c r="AO189" s="9">
        <f t="shared" ca="1" si="74"/>
        <v>1.0179925915500718</v>
      </c>
      <c r="AP189" s="9">
        <f t="shared" ca="1" si="75"/>
        <v>0.30959587634303609</v>
      </c>
      <c r="AR189">
        <f t="shared" si="91"/>
        <v>0.47671232876712194</v>
      </c>
      <c r="AS189">
        <f t="shared" si="76"/>
        <v>101.9251457970346</v>
      </c>
      <c r="AT189">
        <f t="shared" si="77"/>
        <v>-1.906849315068487E-2</v>
      </c>
      <c r="AU189">
        <f t="shared" si="78"/>
        <v>0.47671232876712194</v>
      </c>
      <c r="AV189">
        <f t="shared" si="79"/>
        <v>3.125E-2</v>
      </c>
      <c r="AW189">
        <f t="shared" si="80"/>
        <v>4.3152723369986441E-2</v>
      </c>
      <c r="AX189">
        <f t="shared" si="81"/>
        <v>-0.12945817010995916</v>
      </c>
      <c r="AY189" s="17">
        <f t="shared" si="95"/>
        <v>0.51721010438013959</v>
      </c>
      <c r="AZ189" s="17">
        <f t="shared" si="95"/>
        <v>0.44849756088903053</v>
      </c>
      <c r="BA189" s="17">
        <f t="shared" si="82"/>
        <v>0.39857100658424888</v>
      </c>
      <c r="BB189">
        <f t="shared" si="83"/>
        <v>6.8712543491109059</v>
      </c>
      <c r="BC189">
        <f t="shared" si="84"/>
        <v>1034.4202087602791</v>
      </c>
      <c r="BD189">
        <f t="shared" si="92"/>
        <v>174</v>
      </c>
      <c r="BE189">
        <f t="shared" si="85"/>
        <v>11.545360740240765</v>
      </c>
      <c r="BF189">
        <f t="shared" si="86"/>
        <v>550.3815804936678</v>
      </c>
      <c r="BG189" s="9">
        <f t="shared" si="87"/>
        <v>126.5</v>
      </c>
      <c r="BH189" s="9">
        <f t="shared" ca="1" si="88"/>
        <v>0.32049242944323675</v>
      </c>
    </row>
    <row r="190" spans="1:60" x14ac:dyDescent="0.3">
      <c r="A190" s="16"/>
      <c r="F190" s="5"/>
      <c r="G190" s="5">
        <f t="shared" si="89"/>
        <v>127</v>
      </c>
      <c r="H190" s="5">
        <f>'Scenarios &amp; Pics'!$F$5</f>
        <v>0.25</v>
      </c>
      <c r="I190" s="5">
        <f>'Scenarios &amp; Pics'!$F$6</f>
        <v>0.25</v>
      </c>
      <c r="K190" s="9">
        <f ca="1">'Scenarios &amp; Pics'!$E$4*'Scenarios &amp; Pics'!G190+'Scenarios &amp; Pics'!$E$5*W189+'Scenarios &amp; Pics'!$E$6*'Scenarios &amp; Pics'!AG189</f>
        <v>107391409.70701753</v>
      </c>
      <c r="L190" s="9">
        <f t="shared" ca="1" si="90"/>
        <v>107363905.76406164</v>
      </c>
      <c r="O190" s="17">
        <f>LN(G190/'Scenarios &amp; Pics'!$H$5)</f>
        <v>0.23901690047049992</v>
      </c>
      <c r="P190" s="18">
        <f ca="1">'Scenarios &amp; Pics'!$T$5</f>
        <v>8.2191780821917804E-2</v>
      </c>
      <c r="Q190" s="17">
        <f>'Scenarios &amp; Pics'!$F$5*'Scenarios &amp; Pics'!$F$5/2</f>
        <v>3.125E-2</v>
      </c>
      <c r="R190" s="21">
        <f ca="1">(O190+P190*('Scenarios &amp; Pics'!$J$5+$Q190))/(I191*SQRT(P190))</f>
        <v>3.4165423870904204</v>
      </c>
      <c r="S190" s="21">
        <f t="shared" ca="1" si="69"/>
        <v>3.3448696147052956</v>
      </c>
      <c r="T190" s="17">
        <f t="shared" ca="1" si="93"/>
        <v>0.99968289105139863</v>
      </c>
      <c r="U190" s="17">
        <f t="shared" ca="1" si="93"/>
        <v>0.99958839369860619</v>
      </c>
      <c r="V190" s="17">
        <f t="shared" ca="1" si="70"/>
        <v>1.1646676931355514E-3</v>
      </c>
      <c r="W190" s="17">
        <f ca="1">(G190*T190-'Scenarios &amp; Pics'!$H$5*EXP(-'Scenarios &amp; Pics'!$J$5*'Scenarios &amp; Pics'!P190)*'Scenarios &amp; Pics'!U190)*$E$5</f>
        <v>54657.95993841681</v>
      </c>
      <c r="Y190" s="6">
        <f>LN(G190/'Scenarios &amp; Pics'!$H$6)</f>
        <v>0.34437741612832629</v>
      </c>
      <c r="Z190" s="19">
        <f ca="1">'Scenarios &amp; Pics'!$T$6</f>
        <v>0.1095890410958904</v>
      </c>
      <c r="AA190" s="6">
        <f>'Scenarios &amp; Pics'!$F$6*'Scenarios &amp; Pics'!$F$6/2</f>
        <v>3.125E-2</v>
      </c>
      <c r="AB190" s="22">
        <f ca="1">(Y190+Z190*('Scenarios &amp; Pics'!$J$6+$AA190))/(H191*SQRT(Z190))</f>
        <v>4.255475222646945</v>
      </c>
      <c r="AC190" s="22">
        <f t="shared" ca="1" si="65"/>
        <v>4.1727146337867085</v>
      </c>
      <c r="AD190" s="6">
        <f t="shared" ca="1" si="94"/>
        <v>0.99998956972670527</v>
      </c>
      <c r="AE190" s="6">
        <f t="shared" ca="1" si="94"/>
        <v>0.99998495040841517</v>
      </c>
      <c r="AF190" s="6">
        <f t="shared" ca="1" si="71"/>
        <v>4.6620359249088225E-5</v>
      </c>
      <c r="AG190" s="6">
        <f ca="1">G191*AD190-'Scenarios &amp; Pics'!$H$6*EXP(-'Scenarios &amp; Pics'!$J$6*'Scenarios &amp; Pics'!Z190)*'Scenarios &amp; Pics'!AE190</f>
        <v>37.893675786502143</v>
      </c>
      <c r="AH190" s="9">
        <f ca="1">(AG190+'Scenarios &amp; Pics'!$H$5*EXP(-'Scenarios &amp; Pics'!$J$5*'Scenarios &amp; Pics'!$T$5)-G190)*$E$6</f>
        <v>21130.897021091358</v>
      </c>
      <c r="AJ190" s="9">
        <f t="shared" si="66"/>
        <v>127</v>
      </c>
      <c r="AK190">
        <f t="shared" ca="1" si="67"/>
        <v>54657.95993841681</v>
      </c>
      <c r="AL190" s="9">
        <f t="shared" ca="1" si="68"/>
        <v>21130.897021091358</v>
      </c>
      <c r="AM190" s="9">
        <f t="shared" ca="1" si="72"/>
        <v>75788.856959508164</v>
      </c>
      <c r="AN190" s="9">
        <f t="shared" si="73"/>
        <v>127</v>
      </c>
      <c r="AO190" s="9">
        <f t="shared" ca="1" si="74"/>
        <v>0.84810561874002977</v>
      </c>
      <c r="AP190" s="9">
        <f t="shared" ca="1" si="75"/>
        <v>0.25590224716565263</v>
      </c>
      <c r="AR190">
        <f t="shared" si="91"/>
        <v>0.47945205479451919</v>
      </c>
      <c r="AS190">
        <f t="shared" si="76"/>
        <v>101.93631628809658</v>
      </c>
      <c r="AT190">
        <f t="shared" si="77"/>
        <v>-1.917808219178075E-2</v>
      </c>
      <c r="AU190">
        <f t="shared" si="78"/>
        <v>0.47945205479451919</v>
      </c>
      <c r="AV190">
        <f t="shared" si="79"/>
        <v>3.125E-2</v>
      </c>
      <c r="AW190">
        <f t="shared" si="80"/>
        <v>4.3276547794863431E-2</v>
      </c>
      <c r="AX190">
        <f t="shared" si="81"/>
        <v>-0.12982964338458991</v>
      </c>
      <c r="AY190" s="17">
        <f t="shared" si="95"/>
        <v>0.5172594570738217</v>
      </c>
      <c r="AZ190" s="17">
        <f t="shared" si="95"/>
        <v>0.44835060468474608</v>
      </c>
      <c r="BA190" s="17">
        <f t="shared" si="82"/>
        <v>0.3985688738255791</v>
      </c>
      <c r="BB190">
        <f t="shared" si="83"/>
        <v>6.8908852389075648</v>
      </c>
      <c r="BC190">
        <f t="shared" si="84"/>
        <v>1034.5189141476435</v>
      </c>
      <c r="BD190">
        <f t="shared" si="92"/>
        <v>175</v>
      </c>
      <c r="BE190">
        <f t="shared" si="85"/>
        <v>11.512265133613743</v>
      </c>
      <c r="BF190">
        <f t="shared" si="86"/>
        <v>551.95791736504088</v>
      </c>
      <c r="BG190" s="9">
        <f t="shared" si="87"/>
        <v>127</v>
      </c>
      <c r="BH190" s="9">
        <f t="shared" ca="1" si="88"/>
        <v>0.26477336439576643</v>
      </c>
    </row>
    <row r="191" spans="1:60" x14ac:dyDescent="0.3">
      <c r="A191" s="16"/>
      <c r="F191" s="5"/>
      <c r="G191" s="5">
        <f t="shared" si="89"/>
        <v>127.5</v>
      </c>
      <c r="H191" s="5">
        <f>'Scenarios &amp; Pics'!$F$5</f>
        <v>0.25</v>
      </c>
      <c r="I191" s="5">
        <f>'Scenarios &amp; Pics'!$F$6</f>
        <v>0.25</v>
      </c>
      <c r="K191" s="9">
        <f ca="1">'Scenarios &amp; Pics'!$E$4*'Scenarios &amp; Pics'!G191+'Scenarios &amp; Pics'!$E$5*W190+'Scenarios &amp; Pics'!$E$6*'Scenarios &amp; Pics'!AG190</f>
        <v>109391707.22840662</v>
      </c>
      <c r="L191" s="9">
        <f t="shared" ca="1" si="90"/>
        <v>109364203.28545074</v>
      </c>
      <c r="O191" s="17">
        <f>LN(G191/'Scenarios &amp; Pics'!$H$5)</f>
        <v>0.24294617861038939</v>
      </c>
      <c r="P191" s="18">
        <f ca="1">'Scenarios &amp; Pics'!$T$5</f>
        <v>8.2191780821917804E-2</v>
      </c>
      <c r="Q191" s="17">
        <f>'Scenarios &amp; Pics'!$F$5*'Scenarios &amp; Pics'!$F$5/2</f>
        <v>3.125E-2</v>
      </c>
      <c r="R191" s="21">
        <f ca="1">(O191+P191*('Scenarios &amp; Pics'!$J$5+$Q191))/(I192*SQRT(P191))</f>
        <v>3.4713648532673389</v>
      </c>
      <c r="S191" s="21">
        <f t="shared" ca="1" si="69"/>
        <v>3.3996920808822146</v>
      </c>
      <c r="T191" s="17">
        <f t="shared" ca="1" si="93"/>
        <v>0.99974109004499101</v>
      </c>
      <c r="U191" s="17">
        <f t="shared" ca="1" si="93"/>
        <v>0.99966269111180639</v>
      </c>
      <c r="V191" s="17">
        <f t="shared" ca="1" si="70"/>
        <v>9.6428322421243727E-4</v>
      </c>
      <c r="W191" s="17">
        <f ca="1">(G191*T191-'Scenarios &amp; Pics'!$H$5*EXP(-'Scenarios &amp; Pics'!$J$5*'Scenarios &amp; Pics'!P191)*'Scenarios &amp; Pics'!U191)*$E$5</f>
        <v>55657.672863069311</v>
      </c>
      <c r="Y191" s="6">
        <f>LN(G191/'Scenarios &amp; Pics'!$H$6)</f>
        <v>0.34830669426821581</v>
      </c>
      <c r="Z191" s="19">
        <f ca="1">'Scenarios &amp; Pics'!$T$6</f>
        <v>0.1095890410958904</v>
      </c>
      <c r="AA191" s="6">
        <f>'Scenarios &amp; Pics'!$F$6*'Scenarios &amp; Pics'!$F$6/2</f>
        <v>3.125E-2</v>
      </c>
      <c r="AB191" s="22">
        <f ca="1">(Y191+Z191*('Scenarios &amp; Pics'!$J$6+$AA191))/(H192*SQRT(Z191))</f>
        <v>4.3029528710542699</v>
      </c>
      <c r="AC191" s="22">
        <f t="shared" ca="1" si="65"/>
        <v>4.2201922821940334</v>
      </c>
      <c r="AD191" s="6">
        <f t="shared" ca="1" si="94"/>
        <v>0.99999157316446807</v>
      </c>
      <c r="AE191" s="6">
        <f t="shared" ca="1" si="94"/>
        <v>0.99998779529832527</v>
      </c>
      <c r="AF191" s="6">
        <f t="shared" ca="1" si="71"/>
        <v>3.8048829417169141E-5</v>
      </c>
      <c r="AG191" s="6">
        <f ca="1">G192*AD191-'Scenarios &amp; Pics'!$H$6*EXP(-'Scenarios &amp; Pics'!$J$6*'Scenarios &amp; Pics'!Z191)*'Scenarios &amp; Pics'!AE191</f>
        <v>38.393672091218363</v>
      </c>
      <c r="AH191" s="9">
        <f ca="1">(AG191+'Scenarios &amp; Pics'!$H$5*EXP(-'Scenarios &amp; Pics'!$J$5*'Scenarios &amp; Pics'!$T$5)-G191)*$E$6</f>
        <v>21130.889630523823</v>
      </c>
      <c r="AJ191" s="9">
        <f t="shared" si="66"/>
        <v>127.5</v>
      </c>
      <c r="AK191">
        <f t="shared" ca="1" si="67"/>
        <v>55657.672863069311</v>
      </c>
      <c r="AL191" s="9">
        <f t="shared" ca="1" si="68"/>
        <v>21130.889630523823</v>
      </c>
      <c r="AM191" s="9">
        <f t="shared" ca="1" si="72"/>
        <v>76788.562493593141</v>
      </c>
      <c r="AN191" s="9">
        <f t="shared" si="73"/>
        <v>127.5</v>
      </c>
      <c r="AO191" s="9">
        <f t="shared" ca="1" si="74"/>
        <v>0.70495109084647412</v>
      </c>
      <c r="AP191" s="9">
        <f t="shared" ca="1" si="75"/>
        <v>0.21104264362647235</v>
      </c>
      <c r="AR191">
        <f t="shared" si="91"/>
        <v>0.48219178082191644</v>
      </c>
      <c r="AS191">
        <f t="shared" si="76"/>
        <v>101.94748800338904</v>
      </c>
      <c r="AT191">
        <f t="shared" si="77"/>
        <v>-1.9287671232876644E-2</v>
      </c>
      <c r="AU191">
        <f t="shared" si="78"/>
        <v>0.48219178082191644</v>
      </c>
      <c r="AV191">
        <f t="shared" si="79"/>
        <v>3.125E-2</v>
      </c>
      <c r="AW191">
        <f t="shared" si="80"/>
        <v>4.3400018938194236E-2</v>
      </c>
      <c r="AX191">
        <f t="shared" si="81"/>
        <v>-0.13020005681458238</v>
      </c>
      <c r="AY191" s="17">
        <f t="shared" si="95"/>
        <v>0.51730866869676506</v>
      </c>
      <c r="AZ191" s="17">
        <f t="shared" si="95"/>
        <v>0.44820407481587632</v>
      </c>
      <c r="BA191" s="17">
        <f t="shared" si="82"/>
        <v>0.39856674107832174</v>
      </c>
      <c r="BB191">
        <f t="shared" si="83"/>
        <v>6.9104593880888743</v>
      </c>
      <c r="BC191">
        <f t="shared" si="84"/>
        <v>1034.6173373935301</v>
      </c>
      <c r="BD191">
        <f t="shared" si="92"/>
        <v>176</v>
      </c>
      <c r="BE191">
        <f t="shared" si="85"/>
        <v>11.479451819074075</v>
      </c>
      <c r="BF191">
        <f t="shared" si="86"/>
        <v>553.5297315498716</v>
      </c>
      <c r="BG191" s="9">
        <f t="shared" si="87"/>
        <v>127.5</v>
      </c>
      <c r="BH191" s="9">
        <f t="shared" ca="1" si="88"/>
        <v>0.21825434174551725</v>
      </c>
    </row>
    <row r="192" spans="1:60" x14ac:dyDescent="0.3">
      <c r="A192" s="16"/>
      <c r="F192" s="5"/>
      <c r="G192" s="5">
        <f t="shared" si="89"/>
        <v>128</v>
      </c>
      <c r="H192" s="5">
        <f>'Scenarios &amp; Pics'!$F$5</f>
        <v>0.25</v>
      </c>
      <c r="I192" s="5">
        <f>'Scenarios &amp; Pics'!$F$6</f>
        <v>0.25</v>
      </c>
      <c r="K192" s="9">
        <f ca="1">'Scenarios &amp; Pics'!$E$4*'Scenarios &amp; Pics'!G192+'Scenarios &amp; Pics'!$E$5*W191+'Scenarios &amp; Pics'!$E$6*'Scenarios &amp; Pics'!AG191</f>
        <v>111392133.07032105</v>
      </c>
      <c r="L192" s="9">
        <f t="shared" ca="1" si="90"/>
        <v>111364629.12736517</v>
      </c>
      <c r="O192" s="17">
        <f>LN(G192/'Scenarios &amp; Pics'!$H$5)</f>
        <v>0.24686007793152581</v>
      </c>
      <c r="P192" s="18">
        <f ca="1">'Scenarios &amp; Pics'!$T$5</f>
        <v>8.2191780821917804E-2</v>
      </c>
      <c r="Q192" s="17">
        <f>'Scenarios &amp; Pics'!$F$5*'Scenarios &amp; Pics'!$F$5/2</f>
        <v>3.125E-2</v>
      </c>
      <c r="R192" s="21">
        <f ca="1">(O192+P192*('Scenarios &amp; Pics'!$J$5+$Q192))/(I193*SQRT(P192))</f>
        <v>3.5259727495561215</v>
      </c>
      <c r="S192" s="21">
        <f t="shared" ca="1" si="69"/>
        <v>3.4542999771709972</v>
      </c>
      <c r="T192" s="17">
        <f t="shared" ca="1" si="93"/>
        <v>0.99978903480935577</v>
      </c>
      <c r="U192" s="17">
        <f t="shared" ca="1" si="93"/>
        <v>0.99972413834270801</v>
      </c>
      <c r="V192" s="17">
        <f t="shared" ca="1" si="70"/>
        <v>7.9658202787584204E-4</v>
      </c>
      <c r="W192" s="17">
        <f ca="1">(G192*T192-'Scenarios &amp; Pics'!$H$5*EXP(-'Scenarios &amp; Pics'!$J$5*'Scenarios &amp; Pics'!P192)*'Scenarios &amp; Pics'!U192)*$E$5</f>
        <v>56657.438703925778</v>
      </c>
      <c r="Y192" s="6">
        <f>LN(G192/'Scenarios &amp; Pics'!$H$6)</f>
        <v>0.35222059358935215</v>
      </c>
      <c r="Z192" s="19">
        <f ca="1">'Scenarios &amp; Pics'!$T$6</f>
        <v>0.1095890410958904</v>
      </c>
      <c r="AA192" s="6">
        <f>'Scenarios &amp; Pics'!$F$6*'Scenarios &amp; Pics'!$F$6/2</f>
        <v>3.125E-2</v>
      </c>
      <c r="AB192" s="22">
        <f ca="1">(Y192+Z192*('Scenarios &amp; Pics'!$J$6+$AA192))/(H193*SQRT(Z192))</f>
        <v>4.3502446964875814</v>
      </c>
      <c r="AC192" s="22">
        <f t="shared" ca="1" si="65"/>
        <v>4.2674841076273449</v>
      </c>
      <c r="AD192" s="6">
        <f t="shared" ca="1" si="94"/>
        <v>0.9999932007150828</v>
      </c>
      <c r="AE192" s="6">
        <f t="shared" ca="1" si="94"/>
        <v>0.9999901155075207</v>
      </c>
      <c r="AF192" s="6">
        <f t="shared" ca="1" si="71"/>
        <v>3.1008382312146464E-5</v>
      </c>
      <c r="AG192" s="6">
        <f ca="1">G193*AD192-'Scenarios &amp; Pics'!$H$6*EXP(-'Scenarios &amp; Pics'!$J$6*'Scenarios &amp; Pics'!Z192)*'Scenarios &amp; Pics'!AE192</f>
        <v>38.893669112593827</v>
      </c>
      <c r="AH192" s="9">
        <f ca="1">(AG192+'Scenarios &amp; Pics'!$H$5*EXP(-'Scenarios &amp; Pics'!$J$5*'Scenarios &amp; Pics'!$T$5)-G192)*$E$6</f>
        <v>21130.883673274751</v>
      </c>
      <c r="AJ192" s="9">
        <f t="shared" si="66"/>
        <v>128</v>
      </c>
      <c r="AK192">
        <f t="shared" ca="1" si="67"/>
        <v>56657.438703925778</v>
      </c>
      <c r="AL192" s="9">
        <f t="shared" ca="1" si="68"/>
        <v>21130.883673274751</v>
      </c>
      <c r="AM192" s="9">
        <f t="shared" ca="1" si="72"/>
        <v>77788.322377200529</v>
      </c>
      <c r="AN192" s="9">
        <f t="shared" si="73"/>
        <v>128</v>
      </c>
      <c r="AO192" s="9">
        <f t="shared" ca="1" si="74"/>
        <v>0.58463480186906736</v>
      </c>
      <c r="AP192" s="9">
        <f t="shared" ca="1" si="75"/>
        <v>0.17365861220882944</v>
      </c>
      <c r="AR192">
        <f t="shared" si="91"/>
        <v>0.48493150684931369</v>
      </c>
      <c r="AS192">
        <f t="shared" si="76"/>
        <v>101.95866094304616</v>
      </c>
      <c r="AT192">
        <f t="shared" si="77"/>
        <v>-1.9397260273972559E-2</v>
      </c>
      <c r="AU192">
        <f t="shared" si="78"/>
        <v>0.48493150684931369</v>
      </c>
      <c r="AV192">
        <f t="shared" si="79"/>
        <v>3.125E-2</v>
      </c>
      <c r="AW192">
        <f t="shared" si="80"/>
        <v>4.3523139806660623E-2</v>
      </c>
      <c r="AX192">
        <f t="shared" si="81"/>
        <v>-0.1305694194199821</v>
      </c>
      <c r="AY192" s="17">
        <f t="shared" si="95"/>
        <v>0.5173577404488382</v>
      </c>
      <c r="AZ192" s="17">
        <f t="shared" si="95"/>
        <v>0.44805796767367928</v>
      </c>
      <c r="BA192" s="17">
        <f t="shared" si="82"/>
        <v>0.39856460834247676</v>
      </c>
      <c r="BB192">
        <f t="shared" si="83"/>
        <v>6.9299772775158885</v>
      </c>
      <c r="BC192">
        <f t="shared" si="84"/>
        <v>1034.7154808976763</v>
      </c>
      <c r="BD192">
        <f t="shared" si="92"/>
        <v>177</v>
      </c>
      <c r="BE192">
        <f t="shared" si="85"/>
        <v>11.446916804284687</v>
      </c>
      <c r="BF192">
        <f t="shared" si="86"/>
        <v>555.09706146805036</v>
      </c>
      <c r="BG192" s="9">
        <f t="shared" si="87"/>
        <v>128</v>
      </c>
      <c r="BH192" s="9">
        <f t="shared" ca="1" si="88"/>
        <v>0.17951292016264916</v>
      </c>
    </row>
    <row r="193" spans="1:60" x14ac:dyDescent="0.3">
      <c r="A193" s="16"/>
      <c r="F193" s="5"/>
      <c r="G193" s="5">
        <f t="shared" si="89"/>
        <v>128.5</v>
      </c>
      <c r="H193" s="5">
        <f>'Scenarios &amp; Pics'!$F$5</f>
        <v>0.25</v>
      </c>
      <c r="I193" s="5">
        <f>'Scenarios &amp; Pics'!$F$6</f>
        <v>0.25</v>
      </c>
      <c r="K193" s="9">
        <f ca="1">'Scenarios &amp; Pics'!$E$4*'Scenarios &amp; Pics'!G193+'Scenarios &amp; Pics'!$E$5*W192+'Scenarios &amp; Pics'!$E$6*'Scenarios &amp; Pics'!AG192</f>
        <v>113392664.74607675</v>
      </c>
      <c r="L193" s="9">
        <f t="shared" ca="1" si="90"/>
        <v>113365160.80312087</v>
      </c>
      <c r="O193" s="17">
        <f>LN(G193/'Scenarios &amp; Pics'!$H$5)</f>
        <v>0.25075871834718305</v>
      </c>
      <c r="P193" s="18">
        <f ca="1">'Scenarios &amp; Pics'!$T$5</f>
        <v>8.2191780821917804E-2</v>
      </c>
      <c r="Q193" s="17">
        <f>'Scenarios &amp; Pics'!$F$5*'Scenarios &amp; Pics'!$F$5/2</f>
        <v>3.125E-2</v>
      </c>
      <c r="R193" s="21">
        <f ca="1">(O193+P193*('Scenarios &amp; Pics'!$J$5+$Q193))/(I194*SQRT(P193))</f>
        <v>3.5803677490227028</v>
      </c>
      <c r="S193" s="21">
        <f t="shared" ca="1" si="69"/>
        <v>3.5086949766375781</v>
      </c>
      <c r="T193" s="17">
        <f t="shared" ca="1" si="93"/>
        <v>0.99982844451455855</v>
      </c>
      <c r="U193" s="17">
        <f t="shared" ca="1" si="93"/>
        <v>0.99977484448562004</v>
      </c>
      <c r="V193" s="17">
        <f t="shared" ca="1" si="70"/>
        <v>6.5658713770700707E-4</v>
      </c>
      <c r="W193" s="17">
        <f ca="1">(G193*T193-'Scenarios &amp; Pics'!$H$5*EXP(-'Scenarios &amp; Pics'!$J$5*'Scenarios &amp; Pics'!P193)*'Scenarios &amp; Pics'!U193)*$E$5</f>
        <v>57657.248090668189</v>
      </c>
      <c r="Y193" s="6">
        <f>LN(G193/'Scenarios &amp; Pics'!$H$6)</f>
        <v>0.35611923400500944</v>
      </c>
      <c r="Z193" s="19">
        <f ca="1">'Scenarios &amp; Pics'!$T$6</f>
        <v>0.1095890410958904</v>
      </c>
      <c r="AA193" s="6">
        <f>'Scenarios &amp; Pics'!$F$6*'Scenarios &amp; Pics'!$F$6/2</f>
        <v>3.125E-2</v>
      </c>
      <c r="AB193" s="22">
        <f ca="1">(Y193+Z193*('Scenarios &amp; Pics'!$J$6+$AA193))/(H194*SQRT(Z193))</f>
        <v>4.3973521478644821</v>
      </c>
      <c r="AC193" s="22">
        <f t="shared" ca="1" si="65"/>
        <v>4.3145915590042456</v>
      </c>
      <c r="AD193" s="6">
        <f t="shared" ca="1" si="94"/>
        <v>0.99999452102597153</v>
      </c>
      <c r="AE193" s="6">
        <f t="shared" ca="1" si="94"/>
        <v>0.99999200508727315</v>
      </c>
      <c r="AF193" s="6">
        <f t="shared" ca="1" si="71"/>
        <v>2.5234675702132291E-5</v>
      </c>
      <c r="AG193" s="6">
        <f ca="1">G194*AD193-'Scenarios &amp; Pics'!$H$6*EXP(-'Scenarios &amp; Pics'!$J$6*'Scenarios &amp; Pics'!Z193)*'Scenarios &amp; Pics'!AE193</f>
        <v>39.393666714724802</v>
      </c>
      <c r="AH193" s="9">
        <f ca="1">(AG193+'Scenarios &amp; Pics'!$H$5*EXP(-'Scenarios &amp; Pics'!$J$5*'Scenarios &amp; Pics'!$T$5)-G193)*$E$6</f>
        <v>21130.878877536703</v>
      </c>
      <c r="AJ193" s="9">
        <f t="shared" si="66"/>
        <v>128.5</v>
      </c>
      <c r="AK193">
        <f t="shared" ca="1" si="67"/>
        <v>57657.248090668189</v>
      </c>
      <c r="AL193" s="9">
        <f t="shared" ca="1" si="68"/>
        <v>21130.878877536703</v>
      </c>
      <c r="AM193" s="9">
        <f t="shared" ca="1" si="72"/>
        <v>78788.126968204888</v>
      </c>
      <c r="AN193" s="9">
        <f t="shared" si="73"/>
        <v>128.5</v>
      </c>
      <c r="AO193" s="9">
        <f t="shared" ca="1" si="74"/>
        <v>0.48377084245087199</v>
      </c>
      <c r="AP193" s="9">
        <f t="shared" ca="1" si="75"/>
        <v>0.14258210923774228</v>
      </c>
      <c r="AR193">
        <f t="shared" si="91"/>
        <v>0.48767123287671094</v>
      </c>
      <c r="AS193">
        <f t="shared" si="76"/>
        <v>101.9698351072021</v>
      </c>
      <c r="AT193">
        <f t="shared" si="77"/>
        <v>-1.9506849315068318E-2</v>
      </c>
      <c r="AU193">
        <f t="shared" si="78"/>
        <v>0.48767123287671094</v>
      </c>
      <c r="AV193">
        <f t="shared" si="79"/>
        <v>3.125E-2</v>
      </c>
      <c r="AW193">
        <f t="shared" si="80"/>
        <v>4.3645913364537485E-2</v>
      </c>
      <c r="AX193">
        <f t="shared" si="81"/>
        <v>-0.1309377400936097</v>
      </c>
      <c r="AY193" s="17">
        <f t="shared" si="95"/>
        <v>0.51740667351298841</v>
      </c>
      <c r="AZ193" s="17">
        <f t="shared" si="95"/>
        <v>0.44791227970025455</v>
      </c>
      <c r="BA193" s="17">
        <f t="shared" si="82"/>
        <v>0.39856247561804409</v>
      </c>
      <c r="BB193">
        <f t="shared" si="83"/>
        <v>6.9494393812733932</v>
      </c>
      <c r="BC193">
        <f t="shared" si="84"/>
        <v>1034.8133470259768</v>
      </c>
      <c r="BD193">
        <f t="shared" si="92"/>
        <v>178</v>
      </c>
      <c r="BE193">
        <f t="shared" si="85"/>
        <v>11.414656175516201</v>
      </c>
      <c r="BF193">
        <f t="shared" si="86"/>
        <v>556.6599449977748</v>
      </c>
      <c r="BG193" s="9">
        <f t="shared" si="87"/>
        <v>128.5</v>
      </c>
      <c r="BH193" s="9">
        <f t="shared" ca="1" si="88"/>
        <v>0.14732781735661565</v>
      </c>
    </row>
    <row r="194" spans="1:60" x14ac:dyDescent="0.3">
      <c r="A194" s="16"/>
      <c r="F194" s="5"/>
      <c r="G194" s="5">
        <f t="shared" si="89"/>
        <v>129</v>
      </c>
      <c r="H194" s="5">
        <f>'Scenarios &amp; Pics'!$F$5</f>
        <v>0.25</v>
      </c>
      <c r="I194" s="5">
        <f>'Scenarios &amp; Pics'!$F$6</f>
        <v>0.25</v>
      </c>
      <c r="K194" s="9">
        <f ca="1">'Scenarios &amp; Pics'!$E$4*'Scenarios &amp; Pics'!G194+'Scenarios &amp; Pics'!$E$5*W193+'Scenarios &amp; Pics'!$E$6*'Scenarios &amp; Pics'!AG193</f>
        <v>115393283.51476583</v>
      </c>
      <c r="L194" s="9">
        <f t="shared" ca="1" si="90"/>
        <v>115365779.57180995</v>
      </c>
      <c r="O194" s="17">
        <f>LN(G194/'Scenarios &amp; Pics'!$H$5)</f>
        <v>0.25464221837358075</v>
      </c>
      <c r="P194" s="18">
        <f ca="1">'Scenarios &amp; Pics'!$T$5</f>
        <v>8.2191780821917804E-2</v>
      </c>
      <c r="Q194" s="17">
        <f>'Scenarios &amp; Pics'!$F$5*'Scenarios &amp; Pics'!$F$5/2</f>
        <v>3.125E-2</v>
      </c>
      <c r="R194" s="21">
        <f ca="1">(O194+P194*('Scenarios &amp; Pics'!$J$5+$Q194))/(I195*SQRT(P194))</f>
        <v>3.6345515052408968</v>
      </c>
      <c r="S194" s="21">
        <f t="shared" ca="1" si="69"/>
        <v>3.5628787328557721</v>
      </c>
      <c r="T194" s="17">
        <f t="shared" ca="1" si="93"/>
        <v>0.99986076768729504</v>
      </c>
      <c r="U194" s="17">
        <f t="shared" ca="1" si="93"/>
        <v>0.99981659492397523</v>
      </c>
      <c r="V194" s="17">
        <f t="shared" ca="1" si="70"/>
        <v>5.4001110417566502E-4</v>
      </c>
      <c r="W194" s="17">
        <f ca="1">(G194*T194-'Scenarios &amp; Pics'!$H$5*EXP(-'Scenarios &amp; Pics'!$J$5*'Scenarios &amp; Pics'!P194)*'Scenarios &amp; Pics'!U194)*$E$5</f>
        <v>58657.093233343003</v>
      </c>
      <c r="Y194" s="6">
        <f>LN(G194/'Scenarios &amp; Pics'!$H$6)</f>
        <v>0.36000273403140703</v>
      </c>
      <c r="Z194" s="19">
        <f ca="1">'Scenarios &amp; Pics'!$T$6</f>
        <v>0.1095890410958904</v>
      </c>
      <c r="AA194" s="6">
        <f>'Scenarios &amp; Pics'!$F$6*'Scenarios &amp; Pics'!$F$6/2</f>
        <v>3.125E-2</v>
      </c>
      <c r="AB194" s="22">
        <f ca="1">(Y194+Z194*('Scenarios &amp; Pics'!$J$6+$AA194))/(H195*SQRT(Z194))</f>
        <v>4.4442766572219004</v>
      </c>
      <c r="AC194" s="22">
        <f t="shared" ca="1" si="65"/>
        <v>4.3615160683616638</v>
      </c>
      <c r="AD194" s="6">
        <f t="shared" ca="1" si="94"/>
        <v>0.99999559059673915</v>
      </c>
      <c r="AE194" s="6">
        <f t="shared" ca="1" si="94"/>
        <v>0.99999354178458022</v>
      </c>
      <c r="AF194" s="6">
        <f t="shared" ca="1" si="71"/>
        <v>2.0507168784014036E-5</v>
      </c>
      <c r="AG194" s="6">
        <f ca="1">G195*AD194-'Scenarios &amp; Pics'!$H$6*EXP(-'Scenarios &amp; Pics'!$J$6*'Scenarios &amp; Pics'!Z194)*'Scenarios &amp; Pics'!AE194</f>
        <v>39.893664786826378</v>
      </c>
      <c r="AH194" s="9">
        <f ca="1">(AG194+'Scenarios &amp; Pics'!$H$5*EXP(-'Scenarios &amp; Pics'!$J$5*'Scenarios &amp; Pics'!$T$5)-G194)*$E$6</f>
        <v>21130.875021739826</v>
      </c>
      <c r="AJ194" s="9">
        <f t="shared" si="66"/>
        <v>129</v>
      </c>
      <c r="AK194">
        <f t="shared" ca="1" si="67"/>
        <v>58657.093233343003</v>
      </c>
      <c r="AL194" s="9">
        <f t="shared" ca="1" si="68"/>
        <v>21130.875021739826</v>
      </c>
      <c r="AM194" s="9">
        <f t="shared" ca="1" si="72"/>
        <v>79787.968255082829</v>
      </c>
      <c r="AN194" s="9">
        <f t="shared" si="73"/>
        <v>129</v>
      </c>
      <c r="AO194" s="9">
        <f t="shared" ca="1" si="74"/>
        <v>0.39942623929582899</v>
      </c>
      <c r="AP194" s="9">
        <f t="shared" ca="1" si="75"/>
        <v>0.11681235289784474</v>
      </c>
      <c r="AR194">
        <f t="shared" si="91"/>
        <v>0.49041095890410819</v>
      </c>
      <c r="AS194">
        <f t="shared" si="76"/>
        <v>101.98101049599111</v>
      </c>
      <c r="AT194">
        <f t="shared" si="77"/>
        <v>-1.9616438356164445E-2</v>
      </c>
      <c r="AU194">
        <f t="shared" si="78"/>
        <v>0.49041095890410819</v>
      </c>
      <c r="AV194">
        <f t="shared" si="79"/>
        <v>3.125E-2</v>
      </c>
      <c r="AW194">
        <f t="shared" si="80"/>
        <v>4.3768342534520464E-2</v>
      </c>
      <c r="AX194">
        <f t="shared" si="81"/>
        <v>-0.13130502760356411</v>
      </c>
      <c r="AY194" s="17">
        <f t="shared" si="95"/>
        <v>0.51745546905557238</v>
      </c>
      <c r="AZ194" s="17">
        <f t="shared" si="95"/>
        <v>0.44776700738754388</v>
      </c>
      <c r="BA194" s="17">
        <f t="shared" si="82"/>
        <v>0.39856034290502368</v>
      </c>
      <c r="BB194">
        <f t="shared" si="83"/>
        <v>6.9688461668028481</v>
      </c>
      <c r="BC194">
        <f t="shared" si="84"/>
        <v>1034.9109381111448</v>
      </c>
      <c r="BD194">
        <f t="shared" si="92"/>
        <v>179</v>
      </c>
      <c r="BE194">
        <f t="shared" si="85"/>
        <v>11.38266609566805</v>
      </c>
      <c r="BF194">
        <f t="shared" si="86"/>
        <v>558.21841948618498</v>
      </c>
      <c r="BG194" s="9">
        <f t="shared" si="87"/>
        <v>129</v>
      </c>
      <c r="BH194" s="9">
        <f t="shared" ca="1" si="88"/>
        <v>0.12065404380025567</v>
      </c>
    </row>
    <row r="195" spans="1:60" x14ac:dyDescent="0.3">
      <c r="A195" s="16"/>
      <c r="F195" s="5"/>
      <c r="G195" s="5">
        <f t="shared" si="89"/>
        <v>129.5</v>
      </c>
      <c r="H195" s="5">
        <f>'Scenarios &amp; Pics'!$F$5</f>
        <v>0.25</v>
      </c>
      <c r="I195" s="5">
        <f>'Scenarios &amp; Pics'!$F$6</f>
        <v>0.25</v>
      </c>
      <c r="K195" s="9">
        <f ca="1">'Scenarios &amp; Pics'!$E$4*'Scenarios &amp; Pics'!G195+'Scenarios &amp; Pics'!$E$5*W194+'Scenarios &amp; Pics'!$E$6*'Scenarios &amp; Pics'!AG194</f>
        <v>117393973.79625966</v>
      </c>
      <c r="L195" s="9">
        <f t="shared" ca="1" si="90"/>
        <v>117366469.85330378</v>
      </c>
      <c r="O195" s="17">
        <f>LN(G195/'Scenarios &amp; Pics'!$H$5)</f>
        <v>0.25851069515150099</v>
      </c>
      <c r="P195" s="18">
        <f ca="1">'Scenarios &amp; Pics'!$T$5</f>
        <v>8.2191780821917804E-2</v>
      </c>
      <c r="Q195" s="17">
        <f>'Scenarios &amp; Pics'!$F$5*'Scenarios &amp; Pics'!$F$5/2</f>
        <v>3.125E-2</v>
      </c>
      <c r="R195" s="21">
        <f ca="1">(O195+P195*('Scenarios &amp; Pics'!$J$5+$Q195))/(I196*SQRT(P195))</f>
        <v>3.6885256525940013</v>
      </c>
      <c r="S195" s="21">
        <f t="shared" ca="1" si="69"/>
        <v>3.6168528802088771</v>
      </c>
      <c r="T195" s="17">
        <f t="shared" ca="1" si="93"/>
        <v>0.99988722135600416</v>
      </c>
      <c r="U195" s="17">
        <f t="shared" ca="1" si="93"/>
        <v>0.99985089665911497</v>
      </c>
      <c r="V195" s="17">
        <f t="shared" ca="1" si="70"/>
        <v>4.4317347279399449E-4</v>
      </c>
      <c r="W195" s="17">
        <f ca="1">(G195*T195-'Scenarios &amp; Pics'!$H$5*EXP(-'Scenarios &amp; Pics'!$J$5*'Scenarios &amp; Pics'!P195)*'Scenarios &amp; Pics'!U195)*$E$5</f>
        <v>59656.967671728184</v>
      </c>
      <c r="Y195" s="6">
        <f>LN(G195/'Scenarios &amp; Pics'!$H$6)</f>
        <v>0.36387121080932738</v>
      </c>
      <c r="Z195" s="19">
        <f ca="1">'Scenarios &amp; Pics'!$T$6</f>
        <v>0.1095890410958904</v>
      </c>
      <c r="AA195" s="6">
        <f>'Scenarios &amp; Pics'!$F$6*'Scenarios &amp; Pics'!$F$6/2</f>
        <v>3.125E-2</v>
      </c>
      <c r="AB195" s="22">
        <f ca="1">(Y195+Z195*('Scenarios &amp; Pics'!$J$6+$AA195))/(H196*SQRT(Z195))</f>
        <v>4.4910196399772948</v>
      </c>
      <c r="AC195" s="22">
        <f t="shared" ca="1" si="65"/>
        <v>4.4082590511170583</v>
      </c>
      <c r="AD195" s="6">
        <f t="shared" ca="1" si="94"/>
        <v>0.99999645584931041</v>
      </c>
      <c r="AE195" s="6">
        <f t="shared" ca="1" si="94"/>
        <v>0.99999478975686718</v>
      </c>
      <c r="AF195" s="6">
        <f t="shared" ca="1" si="71"/>
        <v>1.6642228012779668E-5</v>
      </c>
      <c r="AG195" s="6">
        <f ca="1">G196*AD195-'Scenarios &amp; Pics'!$H$6*EXP(-'Scenarios &amp; Pics'!$J$6*'Scenarios &amp; Pics'!Z195)*'Scenarios &amp; Pics'!AE195</f>
        <v>40.393663238726347</v>
      </c>
      <c r="AH195" s="9">
        <f ca="1">(AG195+'Scenarios &amp; Pics'!$H$5*EXP(-'Scenarios &amp; Pics'!$J$5*'Scenarios &amp; Pics'!$T$5)-G195)*$E$6</f>
        <v>21130.871925539737</v>
      </c>
      <c r="AJ195" s="9">
        <f t="shared" si="66"/>
        <v>129.5</v>
      </c>
      <c r="AK195">
        <f t="shared" ca="1" si="67"/>
        <v>59656.967671728184</v>
      </c>
      <c r="AL195" s="9">
        <f t="shared" ca="1" si="68"/>
        <v>21130.871925539737</v>
      </c>
      <c r="AM195" s="9">
        <f t="shared" ca="1" si="72"/>
        <v>80787.839597267914</v>
      </c>
      <c r="AN195" s="9">
        <f t="shared" si="73"/>
        <v>129.5</v>
      </c>
      <c r="AO195" s="9">
        <f t="shared" ca="1" si="74"/>
        <v>0.32906956414625932</v>
      </c>
      <c r="AP195" s="9">
        <f t="shared" ca="1" si="75"/>
        <v>9.5494812471199217E-2</v>
      </c>
      <c r="AR195">
        <f t="shared" si="91"/>
        <v>0.49315068493150543</v>
      </c>
      <c r="AS195">
        <f t="shared" si="76"/>
        <v>101.99218710954734</v>
      </c>
      <c r="AT195">
        <f t="shared" si="77"/>
        <v>-1.9726027397260253E-2</v>
      </c>
      <c r="AU195">
        <f t="shared" si="78"/>
        <v>0.49315068493150543</v>
      </c>
      <c r="AV195">
        <f t="shared" si="79"/>
        <v>3.125E-2</v>
      </c>
      <c r="AW195">
        <f t="shared" si="80"/>
        <v>4.3890430198548706E-2</v>
      </c>
      <c r="AX195">
        <f t="shared" si="81"/>
        <v>-0.13167129059564689</v>
      </c>
      <c r="AY195" s="17">
        <f t="shared" si="95"/>
        <v>0.51750412822668401</v>
      </c>
      <c r="AZ195" s="17">
        <f t="shared" si="95"/>
        <v>0.44762214727636246</v>
      </c>
      <c r="BA195" s="17">
        <f t="shared" si="82"/>
        <v>0.39855821020341542</v>
      </c>
      <c r="BB195">
        <f t="shared" si="83"/>
        <v>6.9881980950321534</v>
      </c>
      <c r="BC195">
        <f t="shared" si="84"/>
        <v>1035.0082564533679</v>
      </c>
      <c r="BD195">
        <f t="shared" si="92"/>
        <v>180</v>
      </c>
      <c r="BE195">
        <f t="shared" si="85"/>
        <v>11.350942802350126</v>
      </c>
      <c r="BF195">
        <f t="shared" si="86"/>
        <v>559.77252175973069</v>
      </c>
      <c r="BG195" s="9">
        <f t="shared" si="87"/>
        <v>129.5</v>
      </c>
      <c r="BH195" s="9">
        <f t="shared" ca="1" si="88"/>
        <v>9.8600431099484312E-2</v>
      </c>
    </row>
    <row r="196" spans="1:60" x14ac:dyDescent="0.3">
      <c r="A196" s="16"/>
      <c r="F196" s="5"/>
      <c r="G196" s="5">
        <f t="shared" si="89"/>
        <v>130</v>
      </c>
      <c r="H196" s="5">
        <f>'Scenarios &amp; Pics'!$F$5</f>
        <v>0.25</v>
      </c>
      <c r="I196" s="5">
        <f>'Scenarios &amp; Pics'!$F$6</f>
        <v>0.25</v>
      </c>
      <c r="K196" s="9">
        <f ca="1">'Scenarios &amp; Pics'!$E$4*'Scenarios &amp; Pics'!G196+'Scenarios &amp; Pics'!$E$5*W195+'Scenarios &amp; Pics'!$E$6*'Scenarios &amp; Pics'!AG195</f>
        <v>119394722.66993383</v>
      </c>
      <c r="L196" s="9">
        <f t="shared" ca="1" si="90"/>
        <v>119367218.72697794</v>
      </c>
      <c r="O196" s="17">
        <f>LN(G196/'Scenarios &amp; Pics'!$H$5)</f>
        <v>0.26236426446749106</v>
      </c>
      <c r="P196" s="18">
        <f ca="1">'Scenarios &amp; Pics'!$T$5</f>
        <v>8.2191780821917804E-2</v>
      </c>
      <c r="Q196" s="17">
        <f>'Scenarios &amp; Pics'!$F$5*'Scenarios &amp; Pics'!$F$5/2</f>
        <v>3.125E-2</v>
      </c>
      <c r="R196" s="21">
        <f ca="1">(O196+P196*('Scenarios &amp; Pics'!$J$5+$Q196))/(I197*SQRT(P196))</f>
        <v>3.7422918065706248</v>
      </c>
      <c r="S196" s="21">
        <f t="shared" ca="1" si="69"/>
        <v>3.6706190341855001</v>
      </c>
      <c r="T196" s="17">
        <f t="shared" ca="1" si="93"/>
        <v>0.99990882520426316</v>
      </c>
      <c r="U196" s="17">
        <f t="shared" ca="1" si="93"/>
        <v>0.99987901812305791</v>
      </c>
      <c r="V196" s="17">
        <f t="shared" ca="1" si="70"/>
        <v>3.6292566801825979E-4</v>
      </c>
      <c r="W196" s="17">
        <f ca="1">(G196*T196-'Scenarios &amp; Pics'!$H$5*EXP(-'Scenarios &amp; Pics'!$J$5*'Scenarios &amp; Pics'!P196)*'Scenarios &amp; Pics'!U196)*$E$5</f>
        <v>60656.866061305947</v>
      </c>
      <c r="Y196" s="6">
        <f>LN(G196/'Scenarios &amp; Pics'!$H$6)</f>
        <v>0.36772478012531734</v>
      </c>
      <c r="Z196" s="19">
        <f ca="1">'Scenarios &amp; Pics'!$T$6</f>
        <v>0.1095890410958904</v>
      </c>
      <c r="AA196" s="6">
        <f>'Scenarios &amp; Pics'!$F$6*'Scenarios &amp; Pics'!$F$6/2</f>
        <v>3.125E-2</v>
      </c>
      <c r="AB196" s="22">
        <f ca="1">(Y196+Z196*('Scenarios &amp; Pics'!$J$6+$AA196))/(H197*SQRT(Z196))</f>
        <v>4.5375824951848349</v>
      </c>
      <c r="AC196" s="22">
        <f t="shared" ca="1" si="65"/>
        <v>4.4548219063245984</v>
      </c>
      <c r="AD196" s="6">
        <f t="shared" ca="1" si="94"/>
        <v>0.99999715486131802</v>
      </c>
      <c r="AE196" s="6">
        <f t="shared" ca="1" si="94"/>
        <v>0.99999580185685588</v>
      </c>
      <c r="AF196" s="6">
        <f t="shared" ca="1" si="71"/>
        <v>1.3487247029088321E-5</v>
      </c>
      <c r="AG196" s="6">
        <f ca="1">G197*AD196-'Scenarios &amp; Pics'!$H$6*EXP(-'Scenarios &amp; Pics'!$J$6*'Scenarios &amp; Pics'!Z196)*'Scenarios &amp; Pics'!AE196</f>
        <v>40.893661997139361</v>
      </c>
      <c r="AH196" s="9">
        <f ca="1">(AG196+'Scenarios &amp; Pics'!$H$5*EXP(-'Scenarios &amp; Pics'!$J$5*'Scenarios &amp; Pics'!$T$5)-G196)*$E$6</f>
        <v>21130.869442365794</v>
      </c>
      <c r="AJ196" s="9">
        <f t="shared" si="66"/>
        <v>130</v>
      </c>
      <c r="AK196">
        <f t="shared" ca="1" si="67"/>
        <v>60656.866061305947</v>
      </c>
      <c r="AL196" s="9">
        <f t="shared" ca="1" si="68"/>
        <v>21130.869442365794</v>
      </c>
      <c r="AM196" s="9">
        <f t="shared" ca="1" si="72"/>
        <v>81787.735503671749</v>
      </c>
      <c r="AN196" s="9">
        <f t="shared" si="73"/>
        <v>130</v>
      </c>
      <c r="AO196" s="9">
        <f t="shared" ca="1" si="74"/>
        <v>0.27052364348455665</v>
      </c>
      <c r="AP196" s="9">
        <f t="shared" ca="1" si="75"/>
        <v>7.7902272088254995E-2</v>
      </c>
      <c r="AR196">
        <f t="shared" si="91"/>
        <v>0.49589041095890268</v>
      </c>
      <c r="AS196">
        <f t="shared" si="76"/>
        <v>102.00336494800506</v>
      </c>
      <c r="AT196">
        <f t="shared" si="77"/>
        <v>-1.9835616438356102E-2</v>
      </c>
      <c r="AU196">
        <f t="shared" si="78"/>
        <v>0.49589041095890268</v>
      </c>
      <c r="AV196">
        <f t="shared" si="79"/>
        <v>3.125E-2</v>
      </c>
      <c r="AW196">
        <f t="shared" si="80"/>
        <v>4.4012179198583391E-2</v>
      </c>
      <c r="AX196">
        <f t="shared" si="81"/>
        <v>-0.13203653759575004</v>
      </c>
      <c r="AY196" s="17">
        <f t="shared" si="95"/>
        <v>0.5175526521604652</v>
      </c>
      <c r="AZ196" s="17">
        <f t="shared" si="95"/>
        <v>0.44747769595544534</v>
      </c>
      <c r="BA196" s="17">
        <f t="shared" si="82"/>
        <v>0.39855607751321925</v>
      </c>
      <c r="BB196">
        <f t="shared" si="83"/>
        <v>7.0074956205019845</v>
      </c>
      <c r="BC196">
        <f t="shared" si="84"/>
        <v>1035.1053043209304</v>
      </c>
      <c r="BD196">
        <f t="shared" si="92"/>
        <v>181</v>
      </c>
      <c r="BE196">
        <f t="shared" si="85"/>
        <v>11.319482606022827</v>
      </c>
      <c r="BF196">
        <f t="shared" si="86"/>
        <v>561.32228813428105</v>
      </c>
      <c r="BG196" s="9">
        <f t="shared" si="87"/>
        <v>130</v>
      </c>
      <c r="BH196" s="9">
        <f t="shared" ca="1" si="88"/>
        <v>8.0409457102250392E-2</v>
      </c>
    </row>
    <row r="197" spans="1:60" x14ac:dyDescent="0.3">
      <c r="A197" s="16"/>
      <c r="F197" s="5"/>
      <c r="G197" s="5">
        <f t="shared" si="89"/>
        <v>130.5</v>
      </c>
      <c r="H197" s="5">
        <f>'Scenarios &amp; Pics'!$F$5</f>
        <v>0.25</v>
      </c>
      <c r="I197" s="5">
        <f>'Scenarios &amp; Pics'!$F$6</f>
        <v>0.25</v>
      </c>
      <c r="K197" s="9">
        <f ca="1">'Scenarios &amp; Pics'!$E$4*'Scenarios &amp; Pics'!G197+'Scenarios &amp; Pics'!$E$5*W196+'Scenarios &amp; Pics'!$E$6*'Scenarios &amp; Pics'!AG196</f>
        <v>121395519.44660617</v>
      </c>
      <c r="L197" s="9">
        <f t="shared" ca="1" si="90"/>
        <v>121368015.50365029</v>
      </c>
      <c r="O197" s="17">
        <f>LN(G197/'Scenarios &amp; Pics'!$H$5)</f>
        <v>0.26620304077465667</v>
      </c>
      <c r="P197" s="18">
        <f ca="1">'Scenarios &amp; Pics'!$T$5</f>
        <v>8.2191780821917804E-2</v>
      </c>
      <c r="Q197" s="17">
        <f>'Scenarios &amp; Pics'!$F$5*'Scenarios &amp; Pics'!$F$5/2</f>
        <v>3.125E-2</v>
      </c>
      <c r="R197" s="21">
        <f ca="1">(O197+P197*('Scenarios &amp; Pics'!$J$5+$Q197))/(I198*SQRT(P197))</f>
        <v>3.7958515640547978</v>
      </c>
      <c r="S197" s="21">
        <f t="shared" ca="1" si="69"/>
        <v>3.7241787916696731</v>
      </c>
      <c r="T197" s="17">
        <f t="shared" ca="1" si="93"/>
        <v>0.99992643124000213</v>
      </c>
      <c r="U197" s="17">
        <f t="shared" ca="1" si="93"/>
        <v>0.99990202398824424</v>
      </c>
      <c r="V197" s="17">
        <f t="shared" ca="1" si="70"/>
        <v>2.9658310818775146E-4</v>
      </c>
      <c r="W197" s="17">
        <f ca="1">(G197*T197-'Scenarios &amp; Pics'!$H$5*EXP(-'Scenarios &amp; Pics'!$J$5*'Scenarios &amp; Pics'!P197)*'Scenarios &amp; Pics'!U197)*$E$5</f>
        <v>61656.783991105753</v>
      </c>
      <c r="Y197" s="6">
        <f>LN(G197/'Scenarios &amp; Pics'!$H$6)</f>
        <v>0.37156355643248301</v>
      </c>
      <c r="Z197" s="19">
        <f ca="1">'Scenarios &amp; Pics'!$T$6</f>
        <v>0.1095890410958904</v>
      </c>
      <c r="AA197" s="6">
        <f>'Scenarios &amp; Pics'!$F$6*'Scenarios &amp; Pics'!$F$6/2</f>
        <v>3.125E-2</v>
      </c>
      <c r="AB197" s="22">
        <f ca="1">(Y197+Z197*('Scenarios &amp; Pics'!$J$6+$AA197))/(H198*SQRT(Z197))</f>
        <v>4.5839666057866628</v>
      </c>
      <c r="AC197" s="22">
        <f t="shared" ca="1" si="65"/>
        <v>4.5012060169264263</v>
      </c>
      <c r="AD197" s="6">
        <f t="shared" ca="1" si="94"/>
        <v>0.99999771881433297</v>
      </c>
      <c r="AE197" s="6">
        <f t="shared" ca="1" si="94"/>
        <v>0.99999662155131952</v>
      </c>
      <c r="AF197" s="6">
        <f t="shared" ca="1" si="71"/>
        <v>1.0915645240457149E-5</v>
      </c>
      <c r="AG197" s="6">
        <f ca="1">G198*AD197-'Scenarios &amp; Pics'!$H$6*EXP(-'Scenarios &amp; Pics'!$J$6*'Scenarios &amp; Pics'!Z197)*'Scenarios &amp; Pics'!AE197</f>
        <v>41.393661002591799</v>
      </c>
      <c r="AH197" s="9">
        <f ca="1">(AG197+'Scenarios &amp; Pics'!$H$5*EXP(-'Scenarios &amp; Pics'!$J$5*'Scenarios &amp; Pics'!$T$5)-G197)*$E$6</f>
        <v>21130.867453270639</v>
      </c>
      <c r="AJ197" s="9">
        <f t="shared" si="66"/>
        <v>130.5</v>
      </c>
      <c r="AK197">
        <f t="shared" ca="1" si="67"/>
        <v>61656.783991105753</v>
      </c>
      <c r="AL197" s="9">
        <f t="shared" ca="1" si="68"/>
        <v>21130.867453270639</v>
      </c>
      <c r="AM197" s="9">
        <f t="shared" ca="1" si="72"/>
        <v>82787.651444376388</v>
      </c>
      <c r="AN197" s="9">
        <f t="shared" si="73"/>
        <v>130.5</v>
      </c>
      <c r="AO197" s="9">
        <f t="shared" ca="1" si="74"/>
        <v>0.22192238685095653</v>
      </c>
      <c r="AP197" s="9">
        <f t="shared" ca="1" si="75"/>
        <v>6.3417875995634546E-2</v>
      </c>
      <c r="AR197">
        <f t="shared" si="91"/>
        <v>0.49863013698629993</v>
      </c>
      <c r="AS197">
        <f t="shared" si="76"/>
        <v>102.0145440114985</v>
      </c>
      <c r="AT197">
        <f t="shared" si="77"/>
        <v>-1.9945205479451934E-2</v>
      </c>
      <c r="AU197">
        <f t="shared" si="78"/>
        <v>0.49863013698629993</v>
      </c>
      <c r="AV197">
        <f t="shared" si="79"/>
        <v>3.125E-2</v>
      </c>
      <c r="AW197">
        <f t="shared" si="80"/>
        <v>4.4133592337388144E-2</v>
      </c>
      <c r="AX197">
        <f t="shared" si="81"/>
        <v>-0.13240077701216302</v>
      </c>
      <c r="AY197" s="17">
        <f t="shared" si="95"/>
        <v>0.51760104197541756</v>
      </c>
      <c r="AZ197" s="17">
        <f t="shared" si="95"/>
        <v>0.447333650060526</v>
      </c>
      <c r="BA197" s="17">
        <f t="shared" si="82"/>
        <v>0.39855394483443513</v>
      </c>
      <c r="BB197">
        <f t="shared" si="83"/>
        <v>7.0267391914891633</v>
      </c>
      <c r="BC197">
        <f t="shared" si="84"/>
        <v>1035.2020839508352</v>
      </c>
      <c r="BD197">
        <f t="shared" si="92"/>
        <v>182</v>
      </c>
      <c r="BE197">
        <f t="shared" si="85"/>
        <v>11.28828188819336</v>
      </c>
      <c r="BF197">
        <f t="shared" si="86"/>
        <v>562.86775442498242</v>
      </c>
      <c r="BG197" s="9">
        <f t="shared" si="87"/>
        <v>130.5</v>
      </c>
      <c r="BH197" s="9">
        <f t="shared" ca="1" si="88"/>
        <v>6.5439243708613745E-2</v>
      </c>
    </row>
    <row r="198" spans="1:60" x14ac:dyDescent="0.3">
      <c r="A198" s="16"/>
      <c r="F198" s="5"/>
      <c r="G198" s="5">
        <f t="shared" si="89"/>
        <v>131</v>
      </c>
      <c r="H198" s="5">
        <f>'Scenarios &amp; Pics'!$F$5</f>
        <v>0.25</v>
      </c>
      <c r="I198" s="5">
        <f>'Scenarios &amp; Pics'!$F$6</f>
        <v>0.25</v>
      </c>
      <c r="K198" s="9">
        <f ca="1">'Scenarios &amp; Pics'!$E$4*'Scenarios &amp; Pics'!G198+'Scenarios &amp; Pics'!$E$5*W197+'Scenarios &amp; Pics'!$E$6*'Scenarios &amp; Pics'!AG197</f>
        <v>123396355.30421668</v>
      </c>
      <c r="L198" s="9">
        <f t="shared" ca="1" si="90"/>
        <v>123368851.3612608</v>
      </c>
      <c r="O198" s="17">
        <f>LN(G198/'Scenarios &amp; Pics'!$H$5)</f>
        <v>0.27002713721306021</v>
      </c>
      <c r="P198" s="18">
        <f ca="1">'Scenarios &amp; Pics'!$T$5</f>
        <v>8.2191780821917804E-2</v>
      </c>
      <c r="Q198" s="17">
        <f>'Scenarios &amp; Pics'!$F$5*'Scenarios &amp; Pics'!$F$5/2</f>
        <v>3.125E-2</v>
      </c>
      <c r="R198" s="21">
        <f ca="1">(O198+P198*('Scenarios &amp; Pics'!$J$5+$Q198))/(I199*SQRT(P198))</f>
        <v>3.8492065036105783</v>
      </c>
      <c r="S198" s="21">
        <f t="shared" ca="1" si="69"/>
        <v>3.7775337312254536</v>
      </c>
      <c r="T198" s="17">
        <f t="shared" ca="1" si="93"/>
        <v>0.99994074946197498</v>
      </c>
      <c r="U198" s="17">
        <f t="shared" ca="1" si="93"/>
        <v>0.99992080547082574</v>
      </c>
      <c r="V198" s="17">
        <f t="shared" ca="1" si="70"/>
        <v>2.4186426274351241E-4</v>
      </c>
      <c r="W198" s="17">
        <f ca="1">(G198*T198-'Scenarios &amp; Pics'!$H$5*EXP(-'Scenarios &amp; Pics'!$J$5*'Scenarios &amp; Pics'!P198)*'Scenarios &amp; Pics'!U198)*$E$5</f>
        <v>62656.717829176072</v>
      </c>
      <c r="Y198" s="6">
        <f>LN(G198/'Scenarios &amp; Pics'!$H$6)</f>
        <v>0.37538765287088643</v>
      </c>
      <c r="Z198" s="19">
        <f ca="1">'Scenarios &amp; Pics'!$T$6</f>
        <v>0.1095890410958904</v>
      </c>
      <c r="AA198" s="6">
        <f>'Scenarios &amp; Pics'!$F$6*'Scenarios &amp; Pics'!$F$6/2</f>
        <v>3.125E-2</v>
      </c>
      <c r="AB198" s="22">
        <f ca="1">(Y198+Z198*('Scenarios &amp; Pics'!$J$6+$AA198))/(H199*SQRT(Z198))</f>
        <v>4.6301733388593505</v>
      </c>
      <c r="AC198" s="22">
        <f t="shared" ca="1" si="65"/>
        <v>4.5474127499991139</v>
      </c>
      <c r="AD198" s="6">
        <f t="shared" ca="1" si="94"/>
        <v>0.99999817320125406</v>
      </c>
      <c r="AE198" s="6">
        <f t="shared" ca="1" si="94"/>
        <v>0.99999728452883452</v>
      </c>
      <c r="AF198" s="6">
        <f t="shared" ca="1" si="71"/>
        <v>8.8226250532099009E-6</v>
      </c>
      <c r="AG198" s="6">
        <f ca="1">G199*AD198-'Scenarios &amp; Pics'!$H$6*EXP(-'Scenarios &amp; Pics'!$J$6*'Scenarios &amp; Pics'!Z198)*'Scenarios &amp; Pics'!AE198</f>
        <v>41.893660206888569</v>
      </c>
      <c r="AH198" s="9">
        <f ca="1">(AG198+'Scenarios &amp; Pics'!$H$5*EXP(-'Scenarios &amp; Pics'!$J$5*'Scenarios &amp; Pics'!$T$5)-G198)*$E$6</f>
        <v>21130.865861864208</v>
      </c>
      <c r="AJ198" s="9">
        <f t="shared" si="66"/>
        <v>131</v>
      </c>
      <c r="AK198">
        <f t="shared" ca="1" si="67"/>
        <v>62656.717829176072</v>
      </c>
      <c r="AL198" s="9">
        <f t="shared" ca="1" si="68"/>
        <v>21130.865861864208</v>
      </c>
      <c r="AM198" s="9">
        <f t="shared" ca="1" si="72"/>
        <v>83787.583691040287</v>
      </c>
      <c r="AN198" s="9">
        <f t="shared" si="73"/>
        <v>131</v>
      </c>
      <c r="AO198" s="9">
        <f t="shared" ca="1" si="74"/>
        <v>0.18167166199793872</v>
      </c>
      <c r="AP198" s="9">
        <f t="shared" ca="1" si="75"/>
        <v>5.1520040890583409E-2</v>
      </c>
      <c r="AR198">
        <f t="shared" si="91"/>
        <v>0.50136986301369724</v>
      </c>
      <c r="AS198">
        <f t="shared" si="76"/>
        <v>102.02572430016193</v>
      </c>
      <c r="AT198">
        <f t="shared" si="77"/>
        <v>-2.0054794520547838E-2</v>
      </c>
      <c r="AU198">
        <f t="shared" si="78"/>
        <v>0.50136986301369724</v>
      </c>
      <c r="AV198">
        <f t="shared" si="79"/>
        <v>3.125E-2</v>
      </c>
      <c r="AW198">
        <f t="shared" si="80"/>
        <v>4.4254672379278548E-2</v>
      </c>
      <c r="AX198">
        <f t="shared" si="81"/>
        <v>-0.13276401713783453</v>
      </c>
      <c r="AY198" s="17">
        <f t="shared" si="95"/>
        <v>0.51764929877470078</v>
      </c>
      <c r="AZ198" s="17">
        <f t="shared" si="95"/>
        <v>0.44719000627343264</v>
      </c>
      <c r="BA198" s="17">
        <f t="shared" si="82"/>
        <v>0.39855181216706298</v>
      </c>
      <c r="BB198">
        <f t="shared" si="83"/>
        <v>7.045929250126818</v>
      </c>
      <c r="BC198">
        <f t="shared" si="84"/>
        <v>1035.2985975494016</v>
      </c>
      <c r="BD198">
        <f t="shared" si="92"/>
        <v>183</v>
      </c>
      <c r="BE198">
        <f t="shared" si="85"/>
        <v>11.257337099666344</v>
      </c>
      <c r="BF198">
        <f t="shared" si="86"/>
        <v>564.40895595587267</v>
      </c>
      <c r="BG198" s="9">
        <f t="shared" si="87"/>
        <v>131</v>
      </c>
      <c r="BH198" s="9">
        <f t="shared" ca="1" si="88"/>
        <v>5.3147585686395965E-2</v>
      </c>
    </row>
    <row r="199" spans="1:60" x14ac:dyDescent="0.3">
      <c r="A199" s="16"/>
      <c r="F199" s="5"/>
      <c r="G199" s="5">
        <f t="shared" si="89"/>
        <v>131.5</v>
      </c>
      <c r="H199" s="5">
        <f>'Scenarios &amp; Pics'!$F$5</f>
        <v>0.25</v>
      </c>
      <c r="I199" s="5">
        <f>'Scenarios &amp; Pics'!$F$6</f>
        <v>0.25</v>
      </c>
      <c r="K199" s="9">
        <f ca="1">'Scenarios &amp; Pics'!$E$4*'Scenarios &amp; Pics'!G199+'Scenarios &amp; Pics'!$E$5*W198+'Scenarios &amp; Pics'!$E$6*'Scenarios &amp; Pics'!AG198</f>
        <v>125397222.97876592</v>
      </c>
      <c r="L199" s="9">
        <f t="shared" ca="1" si="90"/>
        <v>125369719.03581004</v>
      </c>
      <c r="O199" s="17">
        <f>LN(G199/'Scenarios &amp; Pics'!$H$5)</f>
        <v>0.27383666562972786</v>
      </c>
      <c r="P199" s="18">
        <f ca="1">'Scenarios &amp; Pics'!$T$5</f>
        <v>8.2191780821917804E-2</v>
      </c>
      <c r="Q199" s="17">
        <f>'Scenarios &amp; Pics'!$F$5*'Scenarios &amp; Pics'!$F$5/2</f>
        <v>3.125E-2</v>
      </c>
      <c r="R199" s="21">
        <f ca="1">(O199+P199*('Scenarios &amp; Pics'!$J$5+$Q199))/(I200*SQRT(P199))</f>
        <v>3.9023581857611953</v>
      </c>
      <c r="S199" s="21">
        <f t="shared" ca="1" si="69"/>
        <v>3.830685413376071</v>
      </c>
      <c r="T199" s="17">
        <f t="shared" ca="1" si="93"/>
        <v>0.99995236997441861</v>
      </c>
      <c r="U199" s="17">
        <f t="shared" ca="1" si="93"/>
        <v>0.99993610660080734</v>
      </c>
      <c r="V199" s="17">
        <f t="shared" ca="1" si="70"/>
        <v>1.9683628050184328E-4</v>
      </c>
      <c r="W199" s="17">
        <f ca="1">(G199*T199-'Scenarios &amp; Pics'!$H$5*EXP(-'Scenarios &amp; Pics'!$J$5*'Scenarios &amp; Pics'!P199)*'Scenarios &amp; Pics'!U199)*$E$5</f>
        <v>63656.664591910841</v>
      </c>
      <c r="Y199" s="6">
        <f>LN(G199/'Scenarios &amp; Pics'!$H$6)</f>
        <v>0.37919718128755414</v>
      </c>
      <c r="Z199" s="19">
        <f ca="1">'Scenarios &amp; Pics'!$T$6</f>
        <v>0.1095890410958904</v>
      </c>
      <c r="AA199" s="6">
        <f>'Scenarios &amp; Pics'!$F$6*'Scenarios &amp; Pics'!$F$6/2</f>
        <v>3.125E-2</v>
      </c>
      <c r="AB199" s="22">
        <f ca="1">(Y199+Z199*('Scenarios &amp; Pics'!$J$6+$AA199))/(H200*SQRT(Z199))</f>
        <v>4.6762040458556617</v>
      </c>
      <c r="AC199" s="22">
        <f t="shared" ca="1" si="65"/>
        <v>4.5934434569954252</v>
      </c>
      <c r="AD199" s="6">
        <f t="shared" ca="1" si="94"/>
        <v>0.99999853883079626</v>
      </c>
      <c r="AE199" s="6">
        <f t="shared" ca="1" si="94"/>
        <v>0.99999782004403925</v>
      </c>
      <c r="AF199" s="6">
        <f t="shared" ca="1" si="71"/>
        <v>7.1215819556098836E-6</v>
      </c>
      <c r="AG199" s="6">
        <f ca="1">G200*AD199-'Scenarios &amp; Pics'!$H$6*EXP(-'Scenarios &amp; Pics'!$J$6*'Scenarios &amp; Pics'!Z199)*'Scenarios &amp; Pics'!AE199</f>
        <v>42.393659571029701</v>
      </c>
      <c r="AH199" s="9">
        <f ca="1">(AG199+'Scenarios &amp; Pics'!$H$5*EXP(-'Scenarios &amp; Pics'!$J$5*'Scenarios &amp; Pics'!$T$5)-G199)*$E$6</f>
        <v>21130.864590146473</v>
      </c>
      <c r="AJ199" s="9">
        <f t="shared" si="66"/>
        <v>131.5</v>
      </c>
      <c r="AK199">
        <f t="shared" ca="1" si="67"/>
        <v>63656.664591910841</v>
      </c>
      <c r="AL199" s="9">
        <f t="shared" ca="1" si="68"/>
        <v>21130.864590146473</v>
      </c>
      <c r="AM199" s="9">
        <f t="shared" ca="1" si="72"/>
        <v>84787.529182057318</v>
      </c>
      <c r="AN199" s="9">
        <f t="shared" si="73"/>
        <v>131.5</v>
      </c>
      <c r="AO199" s="9">
        <f t="shared" ca="1" si="74"/>
        <v>0.14841407629879372</v>
      </c>
      <c r="AP199" s="9">
        <f t="shared" ca="1" si="75"/>
        <v>4.1769106853501589E-2</v>
      </c>
      <c r="AR199">
        <f t="shared" si="91"/>
        <v>0.50410958904109449</v>
      </c>
      <c r="AS199">
        <f t="shared" si="76"/>
        <v>102.03690581412961</v>
      </c>
      <c r="AT199">
        <f t="shared" si="77"/>
        <v>-2.0164383561643923E-2</v>
      </c>
      <c r="AU199">
        <f t="shared" si="78"/>
        <v>0.50410958904109449</v>
      </c>
      <c r="AV199">
        <f t="shared" si="79"/>
        <v>3.125E-2</v>
      </c>
      <c r="AW199">
        <f t="shared" si="80"/>
        <v>4.4375422050857212E-2</v>
      </c>
      <c r="AX199">
        <f t="shared" si="81"/>
        <v>-0.13312626615257483</v>
      </c>
      <c r="AY199" s="17">
        <f t="shared" si="95"/>
        <v>0.51769742364642668</v>
      </c>
      <c r="AZ199" s="17">
        <f t="shared" si="95"/>
        <v>0.4470467613212088</v>
      </c>
      <c r="BA199" s="17">
        <f t="shared" si="82"/>
        <v>0.39854967951110287</v>
      </c>
      <c r="BB199">
        <f t="shared" si="83"/>
        <v>7.0650662325217795</v>
      </c>
      <c r="BC199">
        <f t="shared" si="84"/>
        <v>1035.3948472928535</v>
      </c>
      <c r="BD199">
        <f t="shared" si="92"/>
        <v>184</v>
      </c>
      <c r="BE199">
        <f t="shared" si="85"/>
        <v>11.226644758846771</v>
      </c>
      <c r="BF199">
        <f t="shared" si="86"/>
        <v>565.94592756926045</v>
      </c>
      <c r="BG199" s="9">
        <f t="shared" si="87"/>
        <v>131.5</v>
      </c>
      <c r="BH199" s="9">
        <f t="shared" ca="1" si="88"/>
        <v>4.3077858217370119E-2</v>
      </c>
    </row>
    <row r="200" spans="1:60" x14ac:dyDescent="0.3">
      <c r="A200" s="16"/>
      <c r="F200" s="5"/>
      <c r="G200" s="5">
        <f t="shared" si="89"/>
        <v>132</v>
      </c>
      <c r="H200" s="5">
        <f>'Scenarios &amp; Pics'!$F$5</f>
        <v>0.25</v>
      </c>
      <c r="I200" s="5">
        <f>'Scenarios &amp; Pics'!$F$6</f>
        <v>0.25</v>
      </c>
      <c r="K200" s="9">
        <f ca="1">'Scenarios &amp; Pics'!$E$4*'Scenarios &amp; Pics'!G200+'Scenarios &amp; Pics'!$E$5*W199+'Scenarios &amp; Pics'!$E$6*'Scenarios &amp; Pics'!AG199</f>
        <v>127398116.50296374</v>
      </c>
      <c r="L200" s="9">
        <f t="shared" ca="1" si="90"/>
        <v>127370612.56000786</v>
      </c>
      <c r="O200" s="17">
        <f>LN(G200/'Scenarios &amp; Pics'!$H$5)</f>
        <v>0.27763173659827955</v>
      </c>
      <c r="P200" s="18">
        <f ca="1">'Scenarios &amp; Pics'!$T$5</f>
        <v>8.2191780821917804E-2</v>
      </c>
      <c r="Q200" s="17">
        <f>'Scenarios &amp; Pics'!$F$5*'Scenarios &amp; Pics'!$F$5/2</f>
        <v>3.125E-2</v>
      </c>
      <c r="R200" s="21">
        <f ca="1">(O200+P200*('Scenarios &amp; Pics'!$J$5+$Q200))/(I201*SQRT(P200))</f>
        <v>3.9553081532629317</v>
      </c>
      <c r="S200" s="21">
        <f t="shared" ca="1" si="69"/>
        <v>3.8836353808778075</v>
      </c>
      <c r="T200" s="17">
        <f t="shared" ca="1" si="93"/>
        <v>0.99996178196761343</v>
      </c>
      <c r="U200" s="17">
        <f t="shared" ca="1" si="93"/>
        <v>0.99994854690427193</v>
      </c>
      <c r="V200" s="17">
        <f t="shared" ca="1" si="70"/>
        <v>1.5986676204958147E-4</v>
      </c>
      <c r="W200" s="17">
        <f ca="1">(G200*T200-'Scenarios &amp; Pics'!$H$5*EXP(-'Scenarios &amp; Pics'!$J$5*'Scenarios &amp; Pics'!P200)*'Scenarios &amp; Pics'!U200)*$E$5</f>
        <v>64656.621833889571</v>
      </c>
      <c r="Y200" s="6">
        <f>LN(G200/'Scenarios &amp; Pics'!$H$6)</f>
        <v>0.38299225225610573</v>
      </c>
      <c r="Z200" s="19">
        <f ca="1">'Scenarios &amp; Pics'!$T$6</f>
        <v>0.1095890410958904</v>
      </c>
      <c r="AA200" s="6">
        <f>'Scenarios &amp; Pics'!$F$6*'Scenarios &amp; Pics'!$F$6/2</f>
        <v>3.125E-2</v>
      </c>
      <c r="AB200" s="22">
        <f ca="1">(Y200+Z200*('Scenarios &amp; Pics'!$J$6+$AA200))/(H201*SQRT(Z200))</f>
        <v>4.7220600628417246</v>
      </c>
      <c r="AC200" s="22">
        <f t="shared" ca="1" si="65"/>
        <v>4.6392994739814881</v>
      </c>
      <c r="AD200" s="6">
        <f t="shared" ca="1" si="94"/>
        <v>0.99999883266146139</v>
      </c>
      <c r="AE200" s="6">
        <f t="shared" ca="1" si="94"/>
        <v>0.99999825203921411</v>
      </c>
      <c r="AF200" s="6">
        <f t="shared" ca="1" si="71"/>
        <v>5.7410746049617675E-6</v>
      </c>
      <c r="AG200" s="6">
        <f ca="1">G201*AD200-'Scenarios &amp; Pics'!$H$6*EXP(-'Scenarios &amp; Pics'!$J$6*'Scenarios &amp; Pics'!Z200)*'Scenarios &amp; Pics'!AE200</f>
        <v>42.893659063500465</v>
      </c>
      <c r="AH200" s="9">
        <f ca="1">(AG200+'Scenarios &amp; Pics'!$H$5*EXP(-'Scenarios &amp; Pics'!$J$5*'Scenarios &amp; Pics'!$T$5)-G200)*$E$6</f>
        <v>21130.863575088028</v>
      </c>
      <c r="AJ200" s="9">
        <f t="shared" si="66"/>
        <v>132</v>
      </c>
      <c r="AK200">
        <f t="shared" ca="1" si="67"/>
        <v>64656.621833889571</v>
      </c>
      <c r="AL200" s="9">
        <f t="shared" ca="1" si="68"/>
        <v>21130.863575088028</v>
      </c>
      <c r="AM200" s="9">
        <f t="shared" ca="1" si="72"/>
        <v>85787.485408977605</v>
      </c>
      <c r="AN200" s="9">
        <f t="shared" si="73"/>
        <v>132</v>
      </c>
      <c r="AO200" s="9">
        <f t="shared" ca="1" si="74"/>
        <v>0.12099747315032795</v>
      </c>
      <c r="AP200" s="9">
        <f t="shared" ca="1" si="75"/>
        <v>3.3795590526377185E-2</v>
      </c>
      <c r="AR200">
        <f t="shared" si="91"/>
        <v>0.50684931506849173</v>
      </c>
      <c r="AS200">
        <f t="shared" si="76"/>
        <v>102.04808855353582</v>
      </c>
      <c r="AT200">
        <f t="shared" si="77"/>
        <v>-2.0273972602739773E-2</v>
      </c>
      <c r="AU200">
        <f t="shared" si="78"/>
        <v>0.50684931506849173</v>
      </c>
      <c r="AV200">
        <f t="shared" si="79"/>
        <v>3.125E-2</v>
      </c>
      <c r="AW200">
        <f t="shared" si="80"/>
        <v>4.4495844041733207E-2</v>
      </c>
      <c r="AX200">
        <f t="shared" si="81"/>
        <v>-0.13348753212520192</v>
      </c>
      <c r="AY200" s="17">
        <f t="shared" si="95"/>
        <v>0.51774541766394566</v>
      </c>
      <c r="AZ200" s="17">
        <f t="shared" si="95"/>
        <v>0.44690391197525575</v>
      </c>
      <c r="BA200" s="17">
        <f t="shared" si="82"/>
        <v>0.39854754686655458</v>
      </c>
      <c r="BB200">
        <f t="shared" si="83"/>
        <v>7.084150568868985</v>
      </c>
      <c r="BC200">
        <f t="shared" si="84"/>
        <v>1035.4908353278913</v>
      </c>
      <c r="BD200">
        <f t="shared" si="92"/>
        <v>185</v>
      </c>
      <c r="BE200">
        <f t="shared" si="85"/>
        <v>11.196201450093483</v>
      </c>
      <c r="BF200">
        <f t="shared" si="86"/>
        <v>567.47870363487357</v>
      </c>
      <c r="BG200" s="9">
        <f t="shared" si="87"/>
        <v>132</v>
      </c>
      <c r="BH200" s="9">
        <f t="shared" ca="1" si="88"/>
        <v>3.4846646108037629E-2</v>
      </c>
    </row>
    <row r="201" spans="1:60" x14ac:dyDescent="0.3">
      <c r="A201" s="16"/>
      <c r="F201" s="5"/>
      <c r="G201" s="5">
        <f t="shared" si="89"/>
        <v>132.5</v>
      </c>
      <c r="H201" s="5">
        <f>'Scenarios &amp; Pics'!$F$5</f>
        <v>0.25</v>
      </c>
      <c r="I201" s="5">
        <f>'Scenarios &amp; Pics'!$F$6</f>
        <v>0.25</v>
      </c>
      <c r="K201" s="9">
        <f ca="1">'Scenarios &amp; Pics'!$E$4*'Scenarios &amp; Pics'!G201+'Scenarios &amp; Pics'!$E$5*W200+'Scenarios &amp; Pics'!$E$6*'Scenarios &amp; Pics'!AG200</f>
        <v>129399030.98590615</v>
      </c>
      <c r="L201" s="9">
        <f t="shared" ca="1" si="90"/>
        <v>129371527.04295027</v>
      </c>
      <c r="O201" s="17">
        <f>LN(G201/'Scenarios &amp; Pics'!$H$5)</f>
        <v>0.28141245943818549</v>
      </c>
      <c r="P201" s="18">
        <f ca="1">'Scenarios &amp; Pics'!$T$5</f>
        <v>8.2191780821917804E-2</v>
      </c>
      <c r="Q201" s="17">
        <f>'Scenarios &amp; Pics'!$F$5*'Scenarios &amp; Pics'!$F$5/2</f>
        <v>3.125E-2</v>
      </c>
      <c r="R201" s="21">
        <f ca="1">(O201+P201*('Scenarios &amp; Pics'!$J$5+$Q201))/(I202*SQRT(P201))</f>
        <v>4.0080579313737976</v>
      </c>
      <c r="S201" s="21">
        <f t="shared" ca="1" si="69"/>
        <v>3.9363851589886734</v>
      </c>
      <c r="T201" s="17">
        <f t="shared" ca="1" si="93"/>
        <v>0.9999693899475145</v>
      </c>
      <c r="U201" s="17">
        <f t="shared" ca="1" si="93"/>
        <v>0.99995864091174846</v>
      </c>
      <c r="V201" s="17">
        <f t="shared" ca="1" si="70"/>
        <v>1.2958121586956306E-4</v>
      </c>
      <c r="W201" s="17">
        <f ca="1">(G201*T201-'Scenarios &amp; Pics'!$H$5*EXP(-'Scenarios &amp; Pics'!$J$5*'Scenarios &amp; Pics'!P201)*'Scenarios &amp; Pics'!U201)*$E$5</f>
        <v>65656.587555292819</v>
      </c>
      <c r="Y201" s="6">
        <f>LN(G201/'Scenarios &amp; Pics'!$H$6)</f>
        <v>0.38677297509601188</v>
      </c>
      <c r="Z201" s="19">
        <f ca="1">'Scenarios &amp; Pics'!$T$6</f>
        <v>0.1095890410958904</v>
      </c>
      <c r="AA201" s="6">
        <f>'Scenarios &amp; Pics'!$F$6*'Scenarios &amp; Pics'!$F$6/2</f>
        <v>3.125E-2</v>
      </c>
      <c r="AB201" s="22">
        <f ca="1">(Y201+Z201*('Scenarios &amp; Pics'!$J$6+$AA201))/(H202*SQRT(Z201))</f>
        <v>4.7677427107297294</v>
      </c>
      <c r="AC201" s="22">
        <f t="shared" ca="1" si="65"/>
        <v>4.6849821218694929</v>
      </c>
      <c r="AD201" s="6">
        <f t="shared" ca="1" si="94"/>
        <v>0.99999906849254794</v>
      </c>
      <c r="AE201" s="6">
        <f t="shared" ca="1" si="94"/>
        <v>0.99999860007814689</v>
      </c>
      <c r="AF201" s="6">
        <f t="shared" ca="1" si="71"/>
        <v>4.6222737925062737E-6</v>
      </c>
      <c r="AG201" s="6">
        <f ca="1">G202*AD201-'Scenarios &amp; Pics'!$H$6*EXP(-'Scenarios &amp; Pics'!$J$6*'Scenarios &amp; Pics'!Z201)*'Scenarios &amp; Pics'!AE201</f>
        <v>43.393658658869739</v>
      </c>
      <c r="AH201" s="9">
        <f ca="1">(AG201+'Scenarios &amp; Pics'!$H$5*EXP(-'Scenarios &amp; Pics'!$J$5*'Scenarios &amp; Pics'!$T$5)-G201)*$E$6</f>
        <v>21130.862765826576</v>
      </c>
      <c r="AJ201" s="9">
        <f t="shared" si="66"/>
        <v>132.5</v>
      </c>
      <c r="AK201">
        <f t="shared" ca="1" si="67"/>
        <v>65656.587555292819</v>
      </c>
      <c r="AL201" s="9">
        <f t="shared" ca="1" si="68"/>
        <v>21130.862765826576</v>
      </c>
      <c r="AM201" s="9">
        <f t="shared" ca="1" si="72"/>
        <v>86787.450321119395</v>
      </c>
      <c r="AN201" s="9">
        <f t="shared" si="73"/>
        <v>132.5</v>
      </c>
      <c r="AO201" s="9">
        <f t="shared" ca="1" si="74"/>
        <v>9.844691689831285E-2</v>
      </c>
      <c r="AP201" s="9">
        <f t="shared" ca="1" si="75"/>
        <v>2.7289901254830762E-2</v>
      </c>
      <c r="AR201">
        <f t="shared" si="91"/>
        <v>0.50958904109588898</v>
      </c>
      <c r="AS201">
        <f t="shared" si="76"/>
        <v>102.05927251851487</v>
      </c>
      <c r="AT201">
        <f t="shared" si="77"/>
        <v>-2.0383561643835566E-2</v>
      </c>
      <c r="AU201">
        <f t="shared" si="78"/>
        <v>0.50958904109588898</v>
      </c>
      <c r="AV201">
        <f t="shared" si="79"/>
        <v>3.125E-2</v>
      </c>
      <c r="AW201">
        <f t="shared" si="80"/>
        <v>4.4615941005214863E-2</v>
      </c>
      <c r="AX201">
        <f t="shared" si="81"/>
        <v>-0.13384782301564474</v>
      </c>
      <c r="AY201" s="17">
        <f t="shared" si="95"/>
        <v>0.51779328188612339</v>
      </c>
      <c r="AZ201" s="17">
        <f t="shared" si="95"/>
        <v>0.44676145505049264</v>
      </c>
      <c r="BA201" s="17">
        <f t="shared" si="82"/>
        <v>0.39854541423341805</v>
      </c>
      <c r="BB201">
        <f t="shared" si="83"/>
        <v>7.1031826835630767</v>
      </c>
      <c r="BC201">
        <f t="shared" si="84"/>
        <v>1035.5865637722468</v>
      </c>
      <c r="BD201">
        <f t="shared" si="92"/>
        <v>186</v>
      </c>
      <c r="BE201">
        <f t="shared" si="85"/>
        <v>11.166003822121404</v>
      </c>
      <c r="BF201">
        <f t="shared" si="86"/>
        <v>569.00731805878763</v>
      </c>
      <c r="BG201" s="9">
        <f t="shared" si="87"/>
        <v>132.5</v>
      </c>
      <c r="BH201" s="9">
        <f t="shared" ca="1" si="88"/>
        <v>2.8132937431998982E-2</v>
      </c>
    </row>
    <row r="202" spans="1:60" x14ac:dyDescent="0.3">
      <c r="A202" s="16"/>
      <c r="F202" s="5"/>
      <c r="G202" s="5">
        <f t="shared" si="89"/>
        <v>133</v>
      </c>
      <c r="H202" s="5">
        <f>'Scenarios &amp; Pics'!$F$5</f>
        <v>0.25</v>
      </c>
      <c r="I202" s="5">
        <f>'Scenarios &amp; Pics'!$F$6</f>
        <v>0.25</v>
      </c>
      <c r="K202" s="9">
        <f ca="1">'Scenarios &amp; Pics'!$E$4*'Scenarios &amp; Pics'!G202+'Scenarios &amp; Pics'!$E$5*W201+'Scenarios &amp; Pics'!$E$6*'Scenarios &amp; Pics'!AG201</f>
        <v>131399962.42790338</v>
      </c>
      <c r="L202" s="9">
        <f t="shared" ca="1" si="90"/>
        <v>131372458.4849475</v>
      </c>
      <c r="O202" s="17">
        <f>LN(G202/'Scenarios &amp; Pics'!$H$5)</f>
        <v>0.28517894223366247</v>
      </c>
      <c r="P202" s="18">
        <f ca="1">'Scenarios &amp; Pics'!$T$5</f>
        <v>8.2191780821917804E-2</v>
      </c>
      <c r="Q202" s="17">
        <f>'Scenarios &amp; Pics'!$F$5*'Scenarios &amp; Pics'!$F$5/2</f>
        <v>3.125E-2</v>
      </c>
      <c r="R202" s="21">
        <f ca="1">(O202+P202*('Scenarios &amp; Pics'!$J$5+$Q202))/(I203*SQRT(P202))</f>
        <v>4.0606090281171783</v>
      </c>
      <c r="S202" s="21">
        <f t="shared" ca="1" si="69"/>
        <v>3.988936255732054</v>
      </c>
      <c r="T202" s="17">
        <f t="shared" ca="1" si="93"/>
        <v>0.99997552756284835</v>
      </c>
      <c r="U202" s="17">
        <f t="shared" ca="1" si="93"/>
        <v>0.99996681487392969</v>
      </c>
      <c r="V202" s="17">
        <f t="shared" ca="1" si="70"/>
        <v>1.0482572246576176E-4</v>
      </c>
      <c r="W202" s="17">
        <f ca="1">(G202*T202-'Scenarios &amp; Pics'!$H$5*EXP(-'Scenarios &amp; Pics'!$J$5*'Scenarios &amp; Pics'!P202)*'Scenarios &amp; Pics'!U202)*$E$5</f>
        <v>66656.560124317621</v>
      </c>
      <c r="Y202" s="6">
        <f>LN(G202/'Scenarios &amp; Pics'!$H$6)</f>
        <v>0.39053945789148875</v>
      </c>
      <c r="Z202" s="19">
        <f ca="1">'Scenarios &amp; Pics'!$T$6</f>
        <v>0.1095890410958904</v>
      </c>
      <c r="AA202" s="6">
        <f>'Scenarios &amp; Pics'!$F$6*'Scenarios &amp; Pics'!$F$6/2</f>
        <v>3.125E-2</v>
      </c>
      <c r="AB202" s="22">
        <f ca="1">(Y202+Z202*('Scenarios &amp; Pics'!$J$6+$AA202))/(H203*SQRT(Z202))</f>
        <v>4.8132532955062297</v>
      </c>
      <c r="AC202" s="22">
        <f t="shared" ca="1" si="65"/>
        <v>4.7304927066459932</v>
      </c>
      <c r="AD202" s="6">
        <f t="shared" ca="1" si="94"/>
        <v>0.99999925753558139</v>
      </c>
      <c r="AE202" s="6">
        <f t="shared" ca="1" si="94"/>
        <v>0.99999888012213067</v>
      </c>
      <c r="AF202" s="6">
        <f t="shared" ca="1" si="71"/>
        <v>3.7168196930516367E-6</v>
      </c>
      <c r="AG202" s="6">
        <f ca="1">G203*AD202-'Scenarios &amp; Pics'!$H$6*EXP(-'Scenarios &amp; Pics'!$J$6*'Scenarios &amp; Pics'!Z202)*'Scenarios &amp; Pics'!AE202</f>
        <v>43.893658336643753</v>
      </c>
      <c r="AH202" s="9">
        <f ca="1">(AG202+'Scenarios &amp; Pics'!$H$5*EXP(-'Scenarios &amp; Pics'!$J$5*'Scenarios &amp; Pics'!$T$5)-G202)*$E$6</f>
        <v>21130.86212137455</v>
      </c>
      <c r="AJ202" s="9">
        <f t="shared" si="66"/>
        <v>133</v>
      </c>
      <c r="AK202">
        <f t="shared" ca="1" si="67"/>
        <v>66656.560124317621</v>
      </c>
      <c r="AL202" s="9">
        <f t="shared" ca="1" si="68"/>
        <v>21130.86212137455</v>
      </c>
      <c r="AM202" s="9">
        <f t="shared" ca="1" si="72"/>
        <v>87787.422245692171</v>
      </c>
      <c r="AN202" s="9">
        <f t="shared" si="73"/>
        <v>133</v>
      </c>
      <c r="AO202" s="9">
        <f t="shared" ca="1" si="74"/>
        <v>7.9939917557640378E-2</v>
      </c>
      <c r="AP202" s="9">
        <f t="shared" ca="1" si="75"/>
        <v>2.1993381882178184E-2</v>
      </c>
      <c r="AR202">
        <f t="shared" si="91"/>
        <v>0.51232876712328623</v>
      </c>
      <c r="AS202">
        <f t="shared" si="76"/>
        <v>102.07045770920109</v>
      </c>
      <c r="AT202">
        <f t="shared" si="77"/>
        <v>-2.0493150684931512E-2</v>
      </c>
      <c r="AU202">
        <f t="shared" si="78"/>
        <v>0.51232876712328623</v>
      </c>
      <c r="AV202">
        <f t="shared" si="79"/>
        <v>3.125E-2</v>
      </c>
      <c r="AW202">
        <f t="shared" si="80"/>
        <v>4.4735715558994971E-2</v>
      </c>
      <c r="AX202">
        <f t="shared" si="81"/>
        <v>-0.13420714667698636</v>
      </c>
      <c r="AY202" s="17">
        <f t="shared" si="95"/>
        <v>0.51784101735761445</v>
      </c>
      <c r="AZ202" s="17">
        <f t="shared" si="95"/>
        <v>0.44661938740454027</v>
      </c>
      <c r="BA202" s="17">
        <f t="shared" si="82"/>
        <v>0.39854328161169328</v>
      </c>
      <c r="BB202">
        <f t="shared" si="83"/>
        <v>7.1221629953074128</v>
      </c>
      <c r="BC202">
        <f t="shared" si="84"/>
        <v>1035.6820347152288</v>
      </c>
      <c r="BD202">
        <f t="shared" si="92"/>
        <v>187</v>
      </c>
      <c r="BE202">
        <f t="shared" si="85"/>
        <v>11.136048586450835</v>
      </c>
      <c r="BF202">
        <f t="shared" si="86"/>
        <v>570.53180429213717</v>
      </c>
      <c r="BG202" s="9">
        <f t="shared" si="87"/>
        <v>133</v>
      </c>
      <c r="BH202" s="9">
        <f t="shared" ca="1" si="88"/>
        <v>2.2668727795361714E-2</v>
      </c>
    </row>
    <row r="203" spans="1:60" x14ac:dyDescent="0.3">
      <c r="A203" s="16"/>
      <c r="F203" s="5"/>
      <c r="G203" s="5">
        <f t="shared" si="89"/>
        <v>133.5</v>
      </c>
      <c r="H203" s="5">
        <f>'Scenarios &amp; Pics'!$F$5</f>
        <v>0.25</v>
      </c>
      <c r="I203" s="5">
        <f>'Scenarios &amp; Pics'!$F$6</f>
        <v>0.25</v>
      </c>
      <c r="K203" s="9">
        <f ca="1">'Scenarios &amp; Pics'!$E$4*'Scenarios &amp; Pics'!G203+'Scenarios &amp; Pics'!$E$5*W202+'Scenarios &amp; Pics'!$E$6*'Scenarios &amp; Pics'!AG202</f>
        <v>133400907.56530854</v>
      </c>
      <c r="L203" s="9">
        <f t="shared" ca="1" si="90"/>
        <v>133373403.62235266</v>
      </c>
      <c r="O203" s="17">
        <f>LN(G203/'Scenarios &amp; Pics'!$H$5)</f>
        <v>0.28893129185221283</v>
      </c>
      <c r="P203" s="18">
        <f ca="1">'Scenarios &amp; Pics'!$T$5</f>
        <v>8.2191780821917804E-2</v>
      </c>
      <c r="Q203" s="17">
        <f>'Scenarios &amp; Pics'!$F$5*'Scenarios &amp; Pics'!$F$5/2</f>
        <v>3.125E-2</v>
      </c>
      <c r="R203" s="21">
        <f ca="1">(O203+P203*('Scenarios &amp; Pics'!$J$5+$Q203))/(I204*SQRT(P203))</f>
        <v>4.1129629345404934</v>
      </c>
      <c r="S203" s="21">
        <f t="shared" ca="1" si="69"/>
        <v>4.0412901621553692</v>
      </c>
      <c r="T203" s="17">
        <f t="shared" ca="1" si="93"/>
        <v>0.99998046934393869</v>
      </c>
      <c r="U203" s="17">
        <f t="shared" ca="1" si="93"/>
        <v>0.99997342103254416</v>
      </c>
      <c r="V203" s="17">
        <f t="shared" ca="1" si="70"/>
        <v>8.4634329834503205E-5</v>
      </c>
      <c r="W203" s="17">
        <f ca="1">(G203*T203-'Scenarios &amp; Pics'!$H$5*EXP(-'Scenarios &amp; Pics'!$J$5*'Scenarios &amp; Pics'!P203)*'Scenarios &amp; Pics'!U203)*$E$5</f>
        <v>67656.538212351559</v>
      </c>
      <c r="Y203" s="6">
        <f>LN(G203/'Scenarios &amp; Pics'!$H$6)</f>
        <v>0.39429180751003917</v>
      </c>
      <c r="Z203" s="19">
        <f ca="1">'Scenarios &amp; Pics'!$T$6</f>
        <v>0.1095890410958904</v>
      </c>
      <c r="AA203" s="6">
        <f>'Scenarios &amp; Pics'!$F$6*'Scenarios &amp; Pics'!$F$6/2</f>
        <v>3.125E-2</v>
      </c>
      <c r="AB203" s="22">
        <f ca="1">(Y203+Z203*('Scenarios &amp; Pics'!$J$6+$AA203))/(H204*SQRT(Z203))</f>
        <v>4.8585931084561746</v>
      </c>
      <c r="AC203" s="22">
        <f t="shared" ca="1" si="65"/>
        <v>4.7758325195959381</v>
      </c>
      <c r="AD203" s="6">
        <f t="shared" ca="1" si="94"/>
        <v>0.9999994088859494</v>
      </c>
      <c r="AE203" s="6">
        <f t="shared" ca="1" si="94"/>
        <v>0.99999910517351354</v>
      </c>
      <c r="AF203" s="6">
        <f t="shared" ca="1" si="71"/>
        <v>2.9850262118362482E-6</v>
      </c>
      <c r="AG203" s="6">
        <f ca="1">G204*AD203-'Scenarios &amp; Pics'!$H$6*EXP(-'Scenarios &amp; Pics'!$J$6*'Scenarios &amp; Pics'!Z203)*'Scenarios &amp; Pics'!AE203</f>
        <v>44.393658080329473</v>
      </c>
      <c r="AH203" s="9">
        <f ca="1">(AG203+'Scenarios &amp; Pics'!$H$5*EXP(-'Scenarios &amp; Pics'!$J$5*'Scenarios &amp; Pics'!$T$5)-G203)*$E$6</f>
        <v>21130.861608746047</v>
      </c>
      <c r="AJ203" s="9">
        <f t="shared" si="66"/>
        <v>133.5</v>
      </c>
      <c r="AK203">
        <f t="shared" ca="1" si="67"/>
        <v>67656.538212351559</v>
      </c>
      <c r="AL203" s="9">
        <f t="shared" ca="1" si="68"/>
        <v>21130.861608746047</v>
      </c>
      <c r="AM203" s="9">
        <f t="shared" ca="1" si="72"/>
        <v>88787.399821097613</v>
      </c>
      <c r="AN203" s="9">
        <f t="shared" si="73"/>
        <v>133.5</v>
      </c>
      <c r="AO203" s="9">
        <f t="shared" ca="1" si="74"/>
        <v>6.4784634981532196E-2</v>
      </c>
      <c r="AP203" s="9">
        <f t="shared" ca="1" si="75"/>
        <v>1.7690539835138099E-2</v>
      </c>
      <c r="AR203">
        <f t="shared" si="91"/>
        <v>0.51506849315068348</v>
      </c>
      <c r="AS203">
        <f t="shared" si="76"/>
        <v>102.0816441257288</v>
      </c>
      <c r="AT203">
        <f t="shared" si="77"/>
        <v>-2.0602739726027396E-2</v>
      </c>
      <c r="AU203">
        <f t="shared" si="78"/>
        <v>0.51506849315068348</v>
      </c>
      <c r="AV203">
        <f t="shared" si="79"/>
        <v>3.125E-2</v>
      </c>
      <c r="AW203">
        <f t="shared" si="80"/>
        <v>4.4855170285819111E-2</v>
      </c>
      <c r="AX203">
        <f t="shared" si="81"/>
        <v>-0.13456551085745855</v>
      </c>
      <c r="AY203" s="17">
        <f t="shared" si="95"/>
        <v>0.51788862510912814</v>
      </c>
      <c r="AZ203" s="17">
        <f t="shared" si="95"/>
        <v>0.44647770593692426</v>
      </c>
      <c r="BA203" s="17">
        <f t="shared" si="82"/>
        <v>0.39854114900138021</v>
      </c>
      <c r="BB203">
        <f t="shared" si="83"/>
        <v>7.1410919172203862</v>
      </c>
      <c r="BC203">
        <f t="shared" si="84"/>
        <v>1035.7772502182563</v>
      </c>
      <c r="BD203">
        <f t="shared" si="92"/>
        <v>188</v>
      </c>
      <c r="BE203">
        <f t="shared" si="85"/>
        <v>11.106332515902176</v>
      </c>
      <c r="BF203">
        <f t="shared" si="86"/>
        <v>572.05219533961724</v>
      </c>
      <c r="BG203" s="9">
        <f t="shared" si="87"/>
        <v>133.5</v>
      </c>
      <c r="BH203" s="9">
        <f t="shared" ca="1" si="88"/>
        <v>1.8230887534763599E-2</v>
      </c>
    </row>
    <row r="204" spans="1:60" x14ac:dyDescent="0.3">
      <c r="A204" s="16"/>
      <c r="F204" s="5"/>
      <c r="G204" s="5">
        <f t="shared" si="89"/>
        <v>134</v>
      </c>
      <c r="H204" s="5">
        <f>'Scenarios &amp; Pics'!$F$5</f>
        <v>0.25</v>
      </c>
      <c r="I204" s="5">
        <f>'Scenarios &amp; Pics'!$F$6</f>
        <v>0.25</v>
      </c>
      <c r="K204" s="9">
        <f ca="1">'Scenarios &amp; Pics'!$E$4*'Scenarios &amp; Pics'!G204+'Scenarios &amp; Pics'!$E$5*W203+'Scenarios &amp; Pics'!$E$6*'Scenarios &amp; Pics'!AG203</f>
        <v>135401863.74086377</v>
      </c>
      <c r="L204" s="9">
        <f t="shared" ca="1" si="90"/>
        <v>135374359.79790789</v>
      </c>
      <c r="O204" s="17">
        <f>LN(G204/'Scenarios &amp; Pics'!$H$5)</f>
        <v>0.29266961396282004</v>
      </c>
      <c r="P204" s="18">
        <f ca="1">'Scenarios &amp; Pics'!$T$5</f>
        <v>8.2191780821917804E-2</v>
      </c>
      <c r="Q204" s="17">
        <f>'Scenarios &amp; Pics'!$F$5*'Scenarios &amp; Pics'!$F$5/2</f>
        <v>3.125E-2</v>
      </c>
      <c r="R204" s="21">
        <f ca="1">(O204+P204*('Scenarios &amp; Pics'!$J$5+$Q204))/(I205*SQRT(P204))</f>
        <v>4.1651211249690681</v>
      </c>
      <c r="S204" s="21">
        <f t="shared" ca="1" si="69"/>
        <v>4.0934483525839438</v>
      </c>
      <c r="T204" s="17">
        <f t="shared" ca="1" si="93"/>
        <v>0.99998444063465752</v>
      </c>
      <c r="U204" s="17">
        <f t="shared" ca="1" si="93"/>
        <v>0.99997874976112366</v>
      </c>
      <c r="V204" s="17">
        <f t="shared" ca="1" si="70"/>
        <v>6.8200713858482069E-5</v>
      </c>
      <c r="W204" s="17">
        <f ca="1">(G204*T204-'Scenarios &amp; Pics'!$H$5*EXP(-'Scenarios &amp; Pics'!$J$5*'Scenarios &amp; Pics'!P204)*'Scenarios &amp; Pics'!U204)*$E$5</f>
        <v>68656.520739960339</v>
      </c>
      <c r="Y204" s="6">
        <f>LN(G204/'Scenarios &amp; Pics'!$H$6)</f>
        <v>0.39803012962064632</v>
      </c>
      <c r="Z204" s="19">
        <f ca="1">'Scenarios &amp; Pics'!$T$6</f>
        <v>0.1095890410958904</v>
      </c>
      <c r="AA204" s="6">
        <f>'Scenarios &amp; Pics'!$F$6*'Scenarios &amp; Pics'!$F$6/2</f>
        <v>3.125E-2</v>
      </c>
      <c r="AB204" s="22">
        <f ca="1">(Y204+Z204*('Scenarios &amp; Pics'!$J$6+$AA204))/(H205*SQRT(Z204))</f>
        <v>4.9037634263827456</v>
      </c>
      <c r="AC204" s="22">
        <f t="shared" ca="1" si="65"/>
        <v>4.8210028375225091</v>
      </c>
      <c r="AD204" s="6">
        <f t="shared" ca="1" si="94"/>
        <v>0.99999952991143648</v>
      </c>
      <c r="AE204" s="6">
        <f t="shared" ca="1" si="94"/>
        <v>0.99999928580837338</v>
      </c>
      <c r="AF204" s="6">
        <f t="shared" ca="1" si="71"/>
        <v>2.3943795907929886E-6</v>
      </c>
      <c r="AG204" s="6">
        <f ca="1">G205*AD204-'Scenarios &amp; Pics'!$H$6*EXP(-'Scenarios &amp; Pics'!$J$6*'Scenarios &amp; Pics'!Z204)*'Scenarios &amp; Pics'!AE204</f>
        <v>44.893657876671256</v>
      </c>
      <c r="AH204" s="9">
        <f ca="1">(AG204+'Scenarios &amp; Pics'!$H$5*EXP(-'Scenarios &amp; Pics'!$J$5*'Scenarios &amp; Pics'!$T$5)-G204)*$E$6</f>
        <v>21130.861201429583</v>
      </c>
      <c r="AJ204" s="9">
        <f t="shared" si="66"/>
        <v>134</v>
      </c>
      <c r="AK204">
        <f t="shared" ca="1" si="67"/>
        <v>68656.520739960339</v>
      </c>
      <c r="AL204" s="9">
        <f t="shared" ca="1" si="68"/>
        <v>21130.861201429583</v>
      </c>
      <c r="AM204" s="9">
        <f t="shared" ca="1" si="72"/>
        <v>89787.381941389918</v>
      </c>
      <c r="AN204" s="9">
        <f t="shared" si="73"/>
        <v>134</v>
      </c>
      <c r="AO204" s="9">
        <f t="shared" ca="1" si="74"/>
        <v>5.2400799062254935E-2</v>
      </c>
      <c r="AP204" s="9">
        <f t="shared" ca="1" si="75"/>
        <v>1.4202340281965585E-2</v>
      </c>
      <c r="AR204">
        <f t="shared" si="91"/>
        <v>0.51780821917808073</v>
      </c>
      <c r="AS204">
        <f t="shared" si="76"/>
        <v>102.09283176823234</v>
      </c>
      <c r="AT204">
        <f t="shared" si="77"/>
        <v>-2.0712328767123374E-2</v>
      </c>
      <c r="AU204">
        <f t="shared" si="78"/>
        <v>0.51780821917808073</v>
      </c>
      <c r="AV204">
        <f t="shared" si="79"/>
        <v>3.125E-2</v>
      </c>
      <c r="AW204">
        <f t="shared" si="80"/>
        <v>4.4974307734130893E-2</v>
      </c>
      <c r="AX204">
        <f t="shared" si="81"/>
        <v>-0.13492292320239588</v>
      </c>
      <c r="AY204" s="17">
        <f t="shared" si="95"/>
        <v>0.51793610615768726</v>
      </c>
      <c r="AZ204" s="17">
        <f t="shared" si="95"/>
        <v>0.44633640758829457</v>
      </c>
      <c r="BA204" s="17">
        <f t="shared" si="82"/>
        <v>0.3985390164024788</v>
      </c>
      <c r="BB204">
        <f t="shared" si="83"/>
        <v>7.1599698569392629</v>
      </c>
      <c r="BC204">
        <f t="shared" si="84"/>
        <v>1035.8722123153746</v>
      </c>
      <c r="BD204">
        <f t="shared" si="92"/>
        <v>189</v>
      </c>
      <c r="BE204">
        <f t="shared" si="85"/>
        <v>11.076852443134477</v>
      </c>
      <c r="BF204">
        <f t="shared" si="86"/>
        <v>573.56852376778363</v>
      </c>
      <c r="BG204" s="9">
        <f t="shared" si="87"/>
        <v>134</v>
      </c>
      <c r="BH204" s="9">
        <f t="shared" ca="1" si="88"/>
        <v>1.4634152202469887E-2</v>
      </c>
    </row>
    <row r="205" spans="1:60" x14ac:dyDescent="0.3">
      <c r="A205" s="16"/>
      <c r="F205" s="5"/>
      <c r="G205" s="5">
        <f t="shared" si="89"/>
        <v>134.5</v>
      </c>
      <c r="H205" s="5">
        <f>'Scenarios &amp; Pics'!$F$5</f>
        <v>0.25</v>
      </c>
      <c r="I205" s="5">
        <f>'Scenarios &amp; Pics'!$F$6</f>
        <v>0.25</v>
      </c>
      <c r="K205" s="9">
        <f ca="1">'Scenarios &amp; Pics'!$E$4*'Scenarios &amp; Pics'!G205+'Scenarios &amp; Pics'!$E$5*W204+'Scenarios &amp; Pics'!$E$6*'Scenarios &amp; Pics'!AG204</f>
        <v>137402828.79567403</v>
      </c>
      <c r="L205" s="9">
        <f t="shared" ca="1" si="90"/>
        <v>137375324.85271814</v>
      </c>
      <c r="O205" s="17">
        <f>LN(G205/'Scenarios &amp; Pics'!$H$5)</f>
        <v>0.29639401305380242</v>
      </c>
      <c r="P205" s="18">
        <f ca="1">'Scenarios &amp; Pics'!$T$5</f>
        <v>8.2191780821917804E-2</v>
      </c>
      <c r="Q205" s="17">
        <f>'Scenarios &amp; Pics'!$F$5*'Scenarios &amp; Pics'!$F$5/2</f>
        <v>3.125E-2</v>
      </c>
      <c r="R205" s="21">
        <f ca="1">(O205+P205*('Scenarios &amp; Pics'!$J$5+$Q205))/(I206*SQRT(P205))</f>
        <v>4.2170850572552343</v>
      </c>
      <c r="S205" s="21">
        <f t="shared" ca="1" si="69"/>
        <v>4.14541228487011</v>
      </c>
      <c r="T205" s="17">
        <f t="shared" ca="1" si="93"/>
        <v>0.9999876259677799</v>
      </c>
      <c r="U205" s="17">
        <f t="shared" ca="1" si="93"/>
        <v>0.999983039858374</v>
      </c>
      <c r="V205" s="17">
        <f t="shared" ca="1" si="70"/>
        <v>5.4853655763288775E-5</v>
      </c>
      <c r="W205" s="17">
        <f ca="1">(G205*T205-'Scenarios &amp; Pics'!$H$5*EXP(-'Scenarios &amp; Pics'!$J$5*'Scenarios &amp; Pics'!P205)*'Scenarios &amp; Pics'!U205)*$E$5</f>
        <v>69656.506832008745</v>
      </c>
      <c r="Y205" s="6">
        <f>LN(G205/'Scenarios &amp; Pics'!$H$6)</f>
        <v>0.40175452871162876</v>
      </c>
      <c r="Z205" s="19">
        <f ca="1">'Scenarios &amp; Pics'!$T$6</f>
        <v>0.1095890410958904</v>
      </c>
      <c r="AA205" s="6">
        <f>'Scenarios &amp; Pics'!$F$6*'Scenarios &amp; Pics'!$F$6/2</f>
        <v>3.125E-2</v>
      </c>
      <c r="AB205" s="22">
        <f ca="1">(Y205+Z205*('Scenarios &amp; Pics'!$J$6+$AA205))/(H206*SQRT(Z205))</f>
        <v>4.9487655118231002</v>
      </c>
      <c r="AC205" s="22">
        <f t="shared" ca="1" si="65"/>
        <v>4.8660049229628637</v>
      </c>
      <c r="AD205" s="6">
        <f t="shared" ca="1" si="94"/>
        <v>0.99999962657171038</v>
      </c>
      <c r="AE205" s="6">
        <f t="shared" ca="1" si="94"/>
        <v>0.99999943061658991</v>
      </c>
      <c r="AF205" s="6">
        <f t="shared" ca="1" si="71"/>
        <v>1.9182858086505083E-6</v>
      </c>
      <c r="AG205" s="6">
        <f ca="1">G206*AD205-'Scenarios &amp; Pics'!$H$6*EXP(-'Scenarios &amp; Pics'!$J$6*'Scenarios &amp; Pics'!Z205)*'Scenarios &amp; Pics'!AE205</f>
        <v>45.393657715029263</v>
      </c>
      <c r="AH205" s="9">
        <f ca="1">(AG205+'Scenarios &amp; Pics'!$H$5*EXP(-'Scenarios &amp; Pics'!$J$5*'Scenarios &amp; Pics'!$T$5)-G205)*$E$6</f>
        <v>21130.860878145599</v>
      </c>
      <c r="AJ205" s="9">
        <f t="shared" si="66"/>
        <v>134.5</v>
      </c>
      <c r="AK205">
        <f t="shared" ca="1" si="67"/>
        <v>69656.506832008745</v>
      </c>
      <c r="AL205" s="9">
        <f t="shared" ca="1" si="68"/>
        <v>21130.860878145599</v>
      </c>
      <c r="AM205" s="9">
        <f t="shared" ca="1" si="72"/>
        <v>90787.367710154344</v>
      </c>
      <c r="AN205" s="9">
        <f t="shared" si="73"/>
        <v>134.5</v>
      </c>
      <c r="AO205" s="9">
        <f t="shared" ca="1" si="74"/>
        <v>4.2303086163992448E-2</v>
      </c>
      <c r="AP205" s="9">
        <f t="shared" ca="1" si="75"/>
        <v>1.138044080824919E-2</v>
      </c>
      <c r="AR205">
        <f t="shared" si="91"/>
        <v>0.52054794520547798</v>
      </c>
      <c r="AS205">
        <f t="shared" si="76"/>
        <v>102.10402063684607</v>
      </c>
      <c r="AT205">
        <f t="shared" si="77"/>
        <v>-2.0821917808219181E-2</v>
      </c>
      <c r="AU205">
        <f t="shared" si="78"/>
        <v>0.52054794520547798</v>
      </c>
      <c r="AV205">
        <f t="shared" si="79"/>
        <v>3.125E-2</v>
      </c>
      <c r="AW205">
        <f t="shared" si="80"/>
        <v>4.509313041871086E-2</v>
      </c>
      <c r="AX205">
        <f t="shared" si="81"/>
        <v>-0.135279391256134</v>
      </c>
      <c r="AY205" s="17">
        <f t="shared" si="95"/>
        <v>0.5179834615068819</v>
      </c>
      <c r="AZ205" s="17">
        <f t="shared" si="95"/>
        <v>0.44619548933966729</v>
      </c>
      <c r="BA205" s="17">
        <f t="shared" si="82"/>
        <v>0.39853688381498892</v>
      </c>
      <c r="BB205">
        <f t="shared" si="83"/>
        <v>7.1787972167214562</v>
      </c>
      <c r="BC205">
        <f t="shared" si="84"/>
        <v>1035.9669230137638</v>
      </c>
      <c r="BD205">
        <f t="shared" si="92"/>
        <v>190</v>
      </c>
      <c r="BE205">
        <f t="shared" si="85"/>
        <v>11.047605259226405</v>
      </c>
      <c r="BF205">
        <f t="shared" si="86"/>
        <v>575.08082171315368</v>
      </c>
      <c r="BG205" s="9">
        <f t="shared" si="87"/>
        <v>134.5</v>
      </c>
      <c r="BH205" s="9">
        <f t="shared" ca="1" si="88"/>
        <v>1.1725106021876226E-2</v>
      </c>
    </row>
    <row r="206" spans="1:60" x14ac:dyDescent="0.3">
      <c r="A206" s="16"/>
      <c r="F206" s="5"/>
      <c r="G206" s="5">
        <f t="shared" si="89"/>
        <v>135</v>
      </c>
      <c r="H206" s="5">
        <f>'Scenarios &amp; Pics'!$F$5</f>
        <v>0.25</v>
      </c>
      <c r="I206" s="5">
        <f>'Scenarios &amp; Pics'!$F$6</f>
        <v>0.25</v>
      </c>
      <c r="K206" s="9">
        <f ca="1">'Scenarios &amp; Pics'!$E$4*'Scenarios &amp; Pics'!G206+'Scenarios &amp; Pics'!$E$5*W205+'Scenarios &amp; Pics'!$E$6*'Scenarios &amp; Pics'!AG205</f>
        <v>139403800.97944754</v>
      </c>
      <c r="L206" s="9">
        <f t="shared" ca="1" si="90"/>
        <v>139376297.03649166</v>
      </c>
      <c r="O206" s="17">
        <f>LN(G206/'Scenarios &amp; Pics'!$H$5)</f>
        <v>0.30010459245033816</v>
      </c>
      <c r="P206" s="18">
        <f ca="1">'Scenarios &amp; Pics'!$T$5</f>
        <v>8.2191780821917804E-2</v>
      </c>
      <c r="Q206" s="17">
        <f>'Scenarios &amp; Pics'!$F$5*'Scenarios &amp; Pics'!$F$5/2</f>
        <v>3.125E-2</v>
      </c>
      <c r="R206" s="21">
        <f ca="1">(O206+P206*('Scenarios &amp; Pics'!$J$5+$Q206))/(I207*SQRT(P206))</f>
        <v>4.2688561730228427</v>
      </c>
      <c r="S206" s="21">
        <f t="shared" ca="1" si="69"/>
        <v>4.1971834006377184</v>
      </c>
      <c r="T206" s="17">
        <f t="shared" ca="1" si="93"/>
        <v>0.99999017610494534</v>
      </c>
      <c r="U206" s="17">
        <f t="shared" ca="1" si="93"/>
        <v>0.99998648724633588</v>
      </c>
      <c r="V206" s="17">
        <f t="shared" ca="1" si="70"/>
        <v>4.4035913274434533E-5</v>
      </c>
      <c r="W206" s="17">
        <f ca="1">(G206*T206-'Scenarios &amp; Pics'!$H$5*EXP(-'Scenarios &amp; Pics'!$J$5*'Scenarios &amp; Pics'!P206)*'Scenarios &amp; Pics'!U206)*$E$5</f>
        <v>70656.495780472367</v>
      </c>
      <c r="Y206" s="6">
        <f>LN(G206/'Scenarios &amp; Pics'!$H$6)</f>
        <v>0.40546510810816438</v>
      </c>
      <c r="Z206" s="19">
        <f ca="1">'Scenarios &amp; Pics'!$T$6</f>
        <v>0.1095890410958904</v>
      </c>
      <c r="AA206" s="6">
        <f>'Scenarios &amp; Pics'!$F$6*'Scenarios &amp; Pics'!$F$6/2</f>
        <v>3.125E-2</v>
      </c>
      <c r="AB206" s="22">
        <f ca="1">(Y206+Z206*('Scenarios &amp; Pics'!$J$6+$AA206))/(H207*SQRT(Z206))</f>
        <v>4.9936006132601136</v>
      </c>
      <c r="AC206" s="22">
        <f t="shared" ca="1" si="65"/>
        <v>4.9108400243998771</v>
      </c>
      <c r="AD206" s="6">
        <f t="shared" ca="1" si="94"/>
        <v>0.99999970368055413</v>
      </c>
      <c r="AE206" s="6">
        <f t="shared" ca="1" si="94"/>
        <v>0.99999954656473589</v>
      </c>
      <c r="AF206" s="6">
        <f t="shared" ca="1" si="71"/>
        <v>1.5350277858153618E-6</v>
      </c>
      <c r="AG206" s="6">
        <f ca="1">G207*AD206-'Scenarios &amp; Pics'!$H$6*EXP(-'Scenarios &amp; Pics'!$J$6*'Scenarios &amp; Pics'!Z206)*'Scenarios &amp; Pics'!AE206</f>
        <v>45.893657586874127</v>
      </c>
      <c r="AH206" s="9">
        <f ca="1">(AG206+'Scenarios &amp; Pics'!$H$5*EXP(-'Scenarios &amp; Pics'!$J$5*'Scenarios &amp; Pics'!$T$5)-G206)*$E$6</f>
        <v>21130.860621835323</v>
      </c>
      <c r="AJ206" s="9">
        <f t="shared" si="66"/>
        <v>135</v>
      </c>
      <c r="AK206">
        <f t="shared" ca="1" si="67"/>
        <v>70656.495780472367</v>
      </c>
      <c r="AL206" s="9">
        <f t="shared" ca="1" si="68"/>
        <v>21130.860621835323</v>
      </c>
      <c r="AM206" s="9">
        <f t="shared" ca="1" si="72"/>
        <v>91787.356402307691</v>
      </c>
      <c r="AN206" s="9">
        <f t="shared" si="73"/>
        <v>135</v>
      </c>
      <c r="AO206" s="9">
        <f t="shared" ca="1" si="74"/>
        <v>3.4086700680007985E-2</v>
      </c>
      <c r="AP206" s="9">
        <f t="shared" ca="1" si="75"/>
        <v>9.1022556914150277E-3</v>
      </c>
      <c r="AR206">
        <f t="shared" si="91"/>
        <v>0.52328767123287523</v>
      </c>
      <c r="AS206">
        <f t="shared" si="76"/>
        <v>102.11521073170438</v>
      </c>
      <c r="AT206">
        <f t="shared" si="77"/>
        <v>-2.0931506849315037E-2</v>
      </c>
      <c r="AU206">
        <f t="shared" si="78"/>
        <v>0.52328767123287523</v>
      </c>
      <c r="AV206">
        <f t="shared" si="79"/>
        <v>3.125E-2</v>
      </c>
      <c r="AW206">
        <f t="shared" si="80"/>
        <v>4.5211640821290748E-2</v>
      </c>
      <c r="AX206">
        <f t="shared" si="81"/>
        <v>-0.1356349224638729</v>
      </c>
      <c r="AY206" s="17">
        <f t="shared" si="95"/>
        <v>0.51803069214711461</v>
      </c>
      <c r="AZ206" s="17">
        <f t="shared" si="95"/>
        <v>0.44605494821168012</v>
      </c>
      <c r="BA206" s="17">
        <f t="shared" si="82"/>
        <v>0.39853475123891052</v>
      </c>
      <c r="BB206">
        <f t="shared" si="83"/>
        <v>7.197574393543448</v>
      </c>
      <c r="BC206">
        <f t="shared" si="84"/>
        <v>1036.0613842942291</v>
      </c>
      <c r="BD206">
        <f t="shared" si="92"/>
        <v>191</v>
      </c>
      <c r="BE206">
        <f t="shared" si="85"/>
        <v>11.018587912298072</v>
      </c>
      <c r="BF206">
        <f t="shared" si="86"/>
        <v>576.58912089011665</v>
      </c>
      <c r="BG206" s="9">
        <f t="shared" si="87"/>
        <v>135</v>
      </c>
      <c r="BH206" s="9">
        <f t="shared" ca="1" si="88"/>
        <v>9.3770380811446889E-3</v>
      </c>
    </row>
    <row r="207" spans="1:60" x14ac:dyDescent="0.3">
      <c r="A207" s="16"/>
      <c r="F207" s="5"/>
      <c r="G207" s="5">
        <f t="shared" si="89"/>
        <v>135.5</v>
      </c>
      <c r="H207" s="5">
        <f>'Scenarios &amp; Pics'!$F$5</f>
        <v>0.25</v>
      </c>
      <c r="I207" s="5">
        <f>'Scenarios &amp; Pics'!$F$6</f>
        <v>0.25</v>
      </c>
      <c r="K207" s="9">
        <f ca="1">'Scenarios &amp; Pics'!$E$4*'Scenarios &amp; Pics'!G207+'Scenarios &amp; Pics'!$E$5*W206+'Scenarios &amp; Pics'!$E$6*'Scenarios &amp; Pics'!AG206</f>
        <v>141404778.87611848</v>
      </c>
      <c r="L207" s="9">
        <f t="shared" ca="1" si="90"/>
        <v>141377274.9331626</v>
      </c>
      <c r="O207" s="17">
        <f>LN(G207/'Scenarios &amp; Pics'!$H$5)</f>
        <v>0.30380145433166422</v>
      </c>
      <c r="P207" s="18">
        <f ca="1">'Scenarios &amp; Pics'!$T$5</f>
        <v>8.2191780821917804E-2</v>
      </c>
      <c r="Q207" s="17">
        <f>'Scenarios &amp; Pics'!$F$5*'Scenarios &amp; Pics'!$F$5/2</f>
        <v>3.125E-2</v>
      </c>
      <c r="R207" s="21">
        <f ca="1">(O207+P207*('Scenarios &amp; Pics'!$J$5+$Q207))/(I208*SQRT(P207))</f>
        <v>4.3204358979072301</v>
      </c>
      <c r="S207" s="21">
        <f t="shared" ca="1" si="69"/>
        <v>4.2487631255221059</v>
      </c>
      <c r="T207" s="17">
        <f t="shared" ca="1" si="93"/>
        <v>0.9999922139355869</v>
      </c>
      <c r="U207" s="17">
        <f t="shared" ca="1" si="93"/>
        <v>0.99998925229687352</v>
      </c>
      <c r="V207" s="17">
        <f t="shared" ca="1" si="70"/>
        <v>3.5286090547203213E-5</v>
      </c>
      <c r="W207" s="17">
        <f ca="1">(G207*T207-'Scenarios &amp; Pics'!$H$5*EXP(-'Scenarios &amp; Pics'!$J$5*'Scenarios &amp; Pics'!P207)*'Scenarios &amp; Pics'!U207)*$E$5</f>
        <v>71656.487013703634</v>
      </c>
      <c r="Y207" s="6">
        <f>LN(G207/'Scenarios &amp; Pics'!$H$6)</f>
        <v>0.4091619699894905</v>
      </c>
      <c r="Z207" s="19">
        <f ca="1">'Scenarios &amp; Pics'!$T$6</f>
        <v>0.1095890410958904</v>
      </c>
      <c r="AA207" s="6">
        <f>'Scenarios &amp; Pics'!$F$6*'Scenarios &amp; Pics'!$F$6/2</f>
        <v>3.125E-2</v>
      </c>
      <c r="AB207" s="22">
        <f ca="1">(Y207+Z207*('Scenarios &amp; Pics'!$J$6+$AA207))/(H208*SQRT(Z207))</f>
        <v>5.0382699653302057</v>
      </c>
      <c r="AC207" s="22">
        <f t="shared" ca="1" si="65"/>
        <v>4.9555093764699691</v>
      </c>
      <c r="AD207" s="6">
        <f t="shared" ca="1" si="94"/>
        <v>0.99999976512072386</v>
      </c>
      <c r="AE207" s="6">
        <f t="shared" ca="1" si="94"/>
        <v>0.99999963929478342</v>
      </c>
      <c r="AF207" s="6">
        <f t="shared" ca="1" si="71"/>
        <v>1.2268990677653993E-6</v>
      </c>
      <c r="AG207" s="6">
        <f ca="1">G208*AD207-'Scenarios &amp; Pics'!$H$6*EXP(-'Scenarios &amp; Pics'!$J$6*'Scenarios &amp; Pics'!Z207)*'Scenarios &amp; Pics'!AE207</f>
        <v>46.393657485377048</v>
      </c>
      <c r="AH207" s="9">
        <f ca="1">(AG207+'Scenarios &amp; Pics'!$H$5*EXP(-'Scenarios &amp; Pics'!$J$5*'Scenarios &amp; Pics'!$T$5)-G207)*$E$6</f>
        <v>21130.860418841166</v>
      </c>
      <c r="AJ207" s="9">
        <f t="shared" si="66"/>
        <v>135.5</v>
      </c>
      <c r="AK207">
        <f t="shared" ca="1" si="67"/>
        <v>71656.487013703634</v>
      </c>
      <c r="AL207" s="9">
        <f t="shared" ca="1" si="68"/>
        <v>21130.860418841166</v>
      </c>
      <c r="AM207" s="9">
        <f t="shared" ca="1" si="72"/>
        <v>92787.347432544804</v>
      </c>
      <c r="AN207" s="9">
        <f t="shared" si="73"/>
        <v>135.5</v>
      </c>
      <c r="AO207" s="9">
        <f t="shared" ca="1" si="74"/>
        <v>2.7414922987872379E-2</v>
      </c>
      <c r="AP207" s="9">
        <f t="shared" ca="1" si="75"/>
        <v>7.2667470145729093E-3</v>
      </c>
      <c r="AR207">
        <f t="shared" si="91"/>
        <v>0.52602739726027248</v>
      </c>
      <c r="AS207">
        <f t="shared" si="76"/>
        <v>102.12640205294166</v>
      </c>
      <c r="AT207">
        <f t="shared" si="77"/>
        <v>-2.104109589041097E-2</v>
      </c>
      <c r="AU207">
        <f t="shared" si="78"/>
        <v>0.52602739726027248</v>
      </c>
      <c r="AV207">
        <f t="shared" si="79"/>
        <v>3.125E-2</v>
      </c>
      <c r="AW207">
        <f t="shared" si="80"/>
        <v>4.5329841391162008E-2</v>
      </c>
      <c r="AX207">
        <f t="shared" si="81"/>
        <v>-0.13598952417348759</v>
      </c>
      <c r="AY207" s="17">
        <f t="shared" si="95"/>
        <v>0.51807779905584406</v>
      </c>
      <c r="AZ207" s="17">
        <f t="shared" si="95"/>
        <v>0.44591478126386919</v>
      </c>
      <c r="BA207" s="17">
        <f t="shared" si="82"/>
        <v>0.39853261867424361</v>
      </c>
      <c r="BB207">
        <f t="shared" si="83"/>
        <v>7.2163017791974795</v>
      </c>
      <c r="BC207">
        <f t="shared" si="84"/>
        <v>1036.1555981116881</v>
      </c>
      <c r="BD207">
        <f t="shared" si="92"/>
        <v>192</v>
      </c>
      <c r="BE207">
        <f t="shared" si="85"/>
        <v>10.989797406172439</v>
      </c>
      <c r="BF207">
        <f t="shared" si="86"/>
        <v>578.09345259865813</v>
      </c>
      <c r="BG207" s="9">
        <f t="shared" si="87"/>
        <v>135.5</v>
      </c>
      <c r="BH207" s="9">
        <f t="shared" ca="1" si="88"/>
        <v>7.4855614476470001E-3</v>
      </c>
    </row>
    <row r="208" spans="1:60" x14ac:dyDescent="0.3">
      <c r="A208" s="16"/>
      <c r="F208" s="5"/>
      <c r="G208" s="5">
        <f t="shared" si="89"/>
        <v>136</v>
      </c>
      <c r="H208" s="5">
        <f>'Scenarios &amp; Pics'!$F$5</f>
        <v>0.25</v>
      </c>
      <c r="I208" s="5">
        <f>'Scenarios &amp; Pics'!$F$6</f>
        <v>0.25</v>
      </c>
      <c r="K208" s="9">
        <f ca="1">'Scenarios &amp; Pics'!$E$4*'Scenarios &amp; Pics'!G208+'Scenarios &amp; Pics'!$E$5*W207+'Scenarios &amp; Pics'!$E$6*'Scenarios &amp; Pics'!AG207</f>
        <v>143405761.34237802</v>
      </c>
      <c r="L208" s="9">
        <f t="shared" ca="1" si="90"/>
        <v>143378257.39942214</v>
      </c>
      <c r="O208" s="17">
        <f>LN(G208/'Scenarios &amp; Pics'!$H$5)</f>
        <v>0.30748469974796072</v>
      </c>
      <c r="P208" s="18">
        <f ca="1">'Scenarios &amp; Pics'!$T$5</f>
        <v>8.2191780821917804E-2</v>
      </c>
      <c r="Q208" s="17">
        <f>'Scenarios &amp; Pics'!$F$5*'Scenarios &amp; Pics'!$F$5/2</f>
        <v>3.125E-2</v>
      </c>
      <c r="R208" s="21">
        <f ca="1">(O208+P208*('Scenarios &amp; Pics'!$J$5+$Q208))/(I209*SQRT(P208))</f>
        <v>4.3718256417907941</v>
      </c>
      <c r="S208" s="21">
        <f t="shared" ca="1" si="69"/>
        <v>4.3001528694056699</v>
      </c>
      <c r="T208" s="17">
        <f t="shared" ca="1" si="93"/>
        <v>0.99999383940466302</v>
      </c>
      <c r="U208" s="17">
        <f t="shared" ca="1" si="93"/>
        <v>0.9999914659834459</v>
      </c>
      <c r="V208" s="17">
        <f t="shared" ca="1" si="70"/>
        <v>2.8223142675871433E-5</v>
      </c>
      <c r="W208" s="17">
        <f ca="1">(G208*T208-'Scenarios &amp; Pics'!$H$5*EXP(-'Scenarios &amp; Pics'!$J$5*'Scenarios &amp; Pics'!P208)*'Scenarios &amp; Pics'!U208)*$E$5</f>
        <v>72656.480071098093</v>
      </c>
      <c r="Y208" s="6">
        <f>LN(G208/'Scenarios &amp; Pics'!$H$6)</f>
        <v>0.41284521540578689</v>
      </c>
      <c r="Z208" s="19">
        <f ca="1">'Scenarios &amp; Pics'!$T$6</f>
        <v>0.1095890410958904</v>
      </c>
      <c r="AA208" s="6">
        <f>'Scenarios &amp; Pics'!$F$6*'Scenarios &amp; Pics'!$F$6/2</f>
        <v>3.125E-2</v>
      </c>
      <c r="AB208" s="22">
        <f ca="1">(Y208+Z208*('Scenarios &amp; Pics'!$J$6+$AA208))/(H209*SQRT(Z208))</f>
        <v>5.0827747890273471</v>
      </c>
      <c r="AC208" s="22">
        <f t="shared" ref="AC208:AC266" ca="1" si="96">AB208-H209*SQRT(Z208)</f>
        <v>5.0000142001671106</v>
      </c>
      <c r="AD208" s="6">
        <f t="shared" ca="1" si="94"/>
        <v>0.99999981401968452</v>
      </c>
      <c r="AE208" s="6">
        <f t="shared" ca="1" si="94"/>
        <v>0.99999971336953908</v>
      </c>
      <c r="AF208" s="6">
        <f t="shared" ca="1" si="71"/>
        <v>9.7948559006553444E-7</v>
      </c>
      <c r="AG208" s="6">
        <f ca="1">G209*AD208-'Scenarios &amp; Pics'!$H$6*EXP(-'Scenarios &amp; Pics'!$J$6*'Scenarios &amp; Pics'!Z208)*'Scenarios &amp; Pics'!AE208</f>
        <v>46.893657405077576</v>
      </c>
      <c r="AH208" s="9">
        <f ca="1">(AG208+'Scenarios &amp; Pics'!$H$5*EXP(-'Scenarios &amp; Pics'!$J$5*'Scenarios &amp; Pics'!$T$5)-G208)*$E$6</f>
        <v>21130.86025824225</v>
      </c>
      <c r="AJ208" s="9">
        <f t="shared" ref="AJ208:AJ266" si="97">G208</f>
        <v>136</v>
      </c>
      <c r="AK208">
        <f t="shared" ref="AK208:AK266" ca="1" si="98">W208</f>
        <v>72656.480071098093</v>
      </c>
      <c r="AL208" s="9">
        <f t="shared" ref="AL208:AL266" ca="1" si="99">AH208</f>
        <v>21130.86025824225</v>
      </c>
      <c r="AM208" s="9">
        <f t="shared" ca="1" si="72"/>
        <v>93787.340329340339</v>
      </c>
      <c r="AN208" s="9">
        <f t="shared" si="73"/>
        <v>136</v>
      </c>
      <c r="AO208" s="9">
        <f t="shared" ca="1" si="74"/>
        <v>2.2008399985286815E-2</v>
      </c>
      <c r="AP208" s="9">
        <f t="shared" ca="1" si="75"/>
        <v>5.7908491887468912E-3</v>
      </c>
      <c r="AR208">
        <f t="shared" si="91"/>
        <v>0.52876712328766973</v>
      </c>
      <c r="AS208">
        <f t="shared" si="76"/>
        <v>102.1375946006923</v>
      </c>
      <c r="AT208">
        <f t="shared" si="77"/>
        <v>-2.1150684931506802E-2</v>
      </c>
      <c r="AU208">
        <f t="shared" si="78"/>
        <v>0.52876712328766973</v>
      </c>
      <c r="AV208">
        <f t="shared" si="79"/>
        <v>3.125E-2</v>
      </c>
      <c r="AW208">
        <f t="shared" si="80"/>
        <v>4.5447734545766456E-2</v>
      </c>
      <c r="AX208">
        <f t="shared" si="81"/>
        <v>-0.13634320363729965</v>
      </c>
      <c r="AY208" s="17">
        <f t="shared" si="95"/>
        <v>0.51812478319781996</v>
      </c>
      <c r="AZ208" s="17">
        <f t="shared" si="95"/>
        <v>0.4457749855939615</v>
      </c>
      <c r="BA208" s="17">
        <f t="shared" si="82"/>
        <v>0.39853048612098807</v>
      </c>
      <c r="BB208">
        <f t="shared" si="83"/>
        <v>7.2349797603858477</v>
      </c>
      <c r="BC208">
        <f t="shared" si="84"/>
        <v>1036.2495663956399</v>
      </c>
      <c r="BD208">
        <f t="shared" si="92"/>
        <v>193</v>
      </c>
      <c r="BE208">
        <f t="shared" si="85"/>
        <v>10.961230799074873</v>
      </c>
      <c r="BF208">
        <f t="shared" si="86"/>
        <v>579.59384773190254</v>
      </c>
      <c r="BG208" s="9">
        <f t="shared" si="87"/>
        <v>136</v>
      </c>
      <c r="BH208" s="9">
        <f t="shared" ca="1" si="88"/>
        <v>5.9648957977944689E-3</v>
      </c>
    </row>
    <row r="209" spans="1:60" x14ac:dyDescent="0.3">
      <c r="A209" s="16"/>
      <c r="F209" s="5"/>
      <c r="G209" s="5">
        <f t="shared" si="89"/>
        <v>136.5</v>
      </c>
      <c r="H209" s="5">
        <f>'Scenarios &amp; Pics'!$F$5</f>
        <v>0.25</v>
      </c>
      <c r="I209" s="5">
        <f>'Scenarios &amp; Pics'!$F$6</f>
        <v>0.25</v>
      </c>
      <c r="K209" s="9">
        <f ca="1">'Scenarios &amp; Pics'!$E$4*'Scenarios &amp; Pics'!G209+'Scenarios &amp; Pics'!$E$5*W208+'Scenarios &amp; Pics'!$E$6*'Scenarios &amp; Pics'!AG208</f>
        <v>145406747.45700634</v>
      </c>
      <c r="L209" s="9">
        <f t="shared" ca="1" si="90"/>
        <v>145379243.51405045</v>
      </c>
      <c r="O209" s="17">
        <f>LN(G209/'Scenarios &amp; Pics'!$H$5)</f>
        <v>0.31115442863692305</v>
      </c>
      <c r="P209" s="18">
        <f ca="1">'Scenarios &amp; Pics'!$T$5</f>
        <v>8.2191780821917804E-2</v>
      </c>
      <c r="Q209" s="17">
        <f>'Scenarios &amp; Pics'!$F$5*'Scenarios &amp; Pics'!$F$5/2</f>
        <v>3.125E-2</v>
      </c>
      <c r="R209" s="21">
        <f ca="1">(O209+P209*('Scenarios &amp; Pics'!$J$5+$Q209))/(I210*SQRT(P209))</f>
        <v>4.4230267990342105</v>
      </c>
      <c r="S209" s="21">
        <f t="shared" ref="S209:S266" ca="1" si="100">R209-I210*SQRT(P209)</f>
        <v>4.3513540266490862</v>
      </c>
      <c r="T209" s="17">
        <f t="shared" ca="1" si="93"/>
        <v>0.99999513361683134</v>
      </c>
      <c r="U209" s="17">
        <f t="shared" ca="1" si="93"/>
        <v>0.99999323503074167</v>
      </c>
      <c r="V209" s="17">
        <f t="shared" ref="V209:V266" ca="1" si="101">(1/(SQRT(2*PI())))*EXP(-0.5*R209*R209)</f>
        <v>2.2533182312991953E-5</v>
      </c>
      <c r="W209" s="17">
        <f ca="1">(G209*T209-'Scenarios &amp; Pics'!$H$5*EXP(-'Scenarios &amp; Pics'!$J$5*'Scenarios &amp; Pics'!P209)*'Scenarios &amp; Pics'!U209)*$E$5</f>
        <v>73656.474582264709</v>
      </c>
      <c r="Y209" s="6">
        <f>LN(G209/'Scenarios &amp; Pics'!$H$6)</f>
        <v>0.41651494429474933</v>
      </c>
      <c r="Z209" s="19">
        <f ca="1">'Scenarios &amp; Pics'!$T$6</f>
        <v>0.1095890410958904</v>
      </c>
      <c r="AA209" s="6">
        <f>'Scenarios &amp; Pics'!$F$6*'Scenarios &amp; Pics'!$F$6/2</f>
        <v>3.125E-2</v>
      </c>
      <c r="AB209" s="22">
        <f ca="1">(Y209+Z209*('Scenarios &amp; Pics'!$J$6+$AA209))/(H210*SQRT(Z209))</f>
        <v>5.1271162919033078</v>
      </c>
      <c r="AC209" s="22">
        <f t="shared" ca="1" si="96"/>
        <v>5.0443557030430712</v>
      </c>
      <c r="AD209" s="6">
        <f t="shared" ca="1" si="94"/>
        <v>0.999999852893101</v>
      </c>
      <c r="AE209" s="6">
        <f t="shared" ca="1" si="94"/>
        <v>0.9999997724739571</v>
      </c>
      <c r="AF209" s="6">
        <f t="shared" ref="AF209:AF266" ca="1" si="102">(1/(SQRT(2*PI())))*EXP(-0.5*AB209*AB209)</f>
        <v>7.8107140115267191E-7</v>
      </c>
      <c r="AG209" s="6">
        <f ca="1">G210*AD209-'Scenarios &amp; Pics'!$H$6*EXP(-'Scenarios &amp; Pics'!$J$6*'Scenarios &amp; Pics'!Z209)*'Scenarios &amp; Pics'!AE209</f>
        <v>47.393657341614741</v>
      </c>
      <c r="AH209" s="9">
        <f ca="1">(AG209+'Scenarios &amp; Pics'!$H$5*EXP(-'Scenarios &amp; Pics'!$J$5*'Scenarios &amp; Pics'!$T$5)-G209)*$E$6</f>
        <v>21130.860131316582</v>
      </c>
      <c r="AJ209" s="9">
        <f t="shared" si="97"/>
        <v>136.5</v>
      </c>
      <c r="AK209">
        <f t="shared" ca="1" si="98"/>
        <v>73656.474582264709</v>
      </c>
      <c r="AL209" s="9">
        <f t="shared" ca="1" si="99"/>
        <v>21130.860131316582</v>
      </c>
      <c r="AM209" s="9">
        <f t="shared" ref="AM209:AM266" ca="1" si="103">AK209+AL209+G209*$E$4</f>
        <v>94787.334713581295</v>
      </c>
      <c r="AN209" s="9">
        <f t="shared" ref="AN209:AN266" si="104">G209</f>
        <v>136.5</v>
      </c>
      <c r="AO209" s="9">
        <f t="shared" ref="AO209:AO266" ca="1" si="105">($E$5*$G209/100)*SQRT(P209)*V209</f>
        <v>1.763597086558491E-2</v>
      </c>
      <c r="AP209" s="9">
        <f t="shared" ref="AP209:AP266" ca="1" si="106">((G209*$F$5*SQRT(P209))^-1)*V209*$E$5</f>
        <v>4.6064426757823958E-3</v>
      </c>
      <c r="AR209">
        <f t="shared" si="91"/>
        <v>0.53150684931506698</v>
      </c>
      <c r="AS209">
        <f t="shared" ref="AS209:AS266" si="107">$H$5*(EXP($J$5*AR209))</f>
        <v>102.14878837509072</v>
      </c>
      <c r="AT209">
        <f t="shared" ref="AT209:AT266" si="108">LN($C$2/AS209)</f>
        <v>-2.1260273972602616E-2</v>
      </c>
      <c r="AU209">
        <f t="shared" ref="AU209:AU266" si="109">AR209</f>
        <v>0.53150684931506698</v>
      </c>
      <c r="AV209">
        <f t="shared" ref="AV209:AV266" si="110">($F$5^2)/2</f>
        <v>3.125E-2</v>
      </c>
      <c r="AW209">
        <f t="shared" ref="AW209:AW266" si="111">(AT209+AR209*($J$5+0.5*AV209))/($F$5*SQRT(AR209))</f>
        <v>4.5565322671270655E-2</v>
      </c>
      <c r="AX209">
        <f t="shared" ref="AX209:AX266" si="112">AW209-F$5*SQRT(AR209)</f>
        <v>-0.13669596801381062</v>
      </c>
      <c r="AY209" s="17">
        <f t="shared" si="95"/>
        <v>0.51817164552531225</v>
      </c>
      <c r="AZ209" s="17">
        <f t="shared" si="95"/>
        <v>0.44563555833718221</v>
      </c>
      <c r="BA209" s="17">
        <f t="shared" ref="BA209:BA266" si="113">(1/(SQRT(2*PI())))*EXP(-0.5*AW209*AW209)</f>
        <v>0.39852835357914379</v>
      </c>
      <c r="BB209">
        <f t="shared" ref="BB209:BB266" si="114">$C$2*AY209-AS209*EXP(-$J$5*AU209)*AZ209</f>
        <v>7.2536087188130125</v>
      </c>
      <c r="BC209">
        <f t="shared" ref="BC209:BC266" si="115">$E$5*AY209</f>
        <v>1036.3432910506244</v>
      </c>
      <c r="BD209">
        <f t="shared" si="92"/>
        <v>194</v>
      </c>
      <c r="BE209">
        <f t="shared" ref="BE209:BE266" si="116">$E$5*BA209/($C$2*SQRT(AU209))</f>
        <v>10.932885202369654</v>
      </c>
      <c r="BF209">
        <f t="shared" ref="BF209:BF266" si="117">($E$5*$C$2/100)*SQRT(AR209)*BA209</f>
        <v>581.09033678348135</v>
      </c>
      <c r="BG209" s="9">
        <f t="shared" ref="BG209:BG266" si="118">G209</f>
        <v>136.5</v>
      </c>
      <c r="BH209" s="9">
        <f t="shared" ref="BH209:BH266" ca="1" si="119">((G209*$F$6*SQRT(Z209))^-1)*AF209*$E$6+AP209</f>
        <v>4.7447243116620682E-3</v>
      </c>
    </row>
    <row r="210" spans="1:60" x14ac:dyDescent="0.3">
      <c r="A210" s="16"/>
      <c r="F210" s="5"/>
      <c r="G210" s="5">
        <f t="shared" ref="G210:G267" si="120">G209+0.5</f>
        <v>137</v>
      </c>
      <c r="H210" s="5">
        <f>'Scenarios &amp; Pics'!$F$5</f>
        <v>0.25</v>
      </c>
      <c r="I210" s="5">
        <f>'Scenarios &amp; Pics'!$F$6</f>
        <v>0.25</v>
      </c>
      <c r="K210" s="9">
        <f ca="1">'Scenarios &amp; Pics'!$E$4*'Scenarios &amp; Pics'!G210+'Scenarios &amp; Pics'!$E$5*W209+'Scenarios &amp; Pics'!$E$6*'Scenarios &amp; Pics'!AG209</f>
        <v>147407736.47921264</v>
      </c>
      <c r="L210" s="9">
        <f t="shared" ref="L210:L267" ca="1" si="121">K210-$G$12</f>
        <v>147380232.53625676</v>
      </c>
      <c r="O210" s="17">
        <f>LN(G210/'Scenarios &amp; Pics'!$H$5)</f>
        <v>0.3148107398400336</v>
      </c>
      <c r="P210" s="18">
        <f ca="1">'Scenarios &amp; Pics'!$T$5</f>
        <v>8.2191780821917804E-2</v>
      </c>
      <c r="Q210" s="17">
        <f>'Scenarios &amp; Pics'!$F$5*'Scenarios &amp; Pics'!$F$5/2</f>
        <v>3.125E-2</v>
      </c>
      <c r="R210" s="21">
        <f ca="1">(O210+P210*('Scenarios &amp; Pics'!$J$5+$Q210))/(I211*SQRT(P210))</f>
        <v>4.4740407487034632</v>
      </c>
      <c r="S210" s="21">
        <f t="shared" ca="1" si="100"/>
        <v>4.402367976318339</v>
      </c>
      <c r="T210" s="17">
        <f t="shared" ca="1" si="93"/>
        <v>0.99999616224476928</v>
      </c>
      <c r="U210" s="17">
        <f t="shared" ca="1" si="93"/>
        <v>0.99999464621259226</v>
      </c>
      <c r="V210" s="17">
        <f t="shared" ca="1" si="101"/>
        <v>1.7958287619992063E-5</v>
      </c>
      <c r="W210" s="17">
        <f ca="1">(G210*T210-'Scenarios &amp; Pics'!$H$5*EXP(-'Scenarios &amp; Pics'!$J$5*'Scenarios &amp; Pics'!P210)*'Scenarios &amp; Pics'!U210)*$E$5</f>
        <v>74656.470249943173</v>
      </c>
      <c r="Y210" s="6">
        <f>LN(G210/'Scenarios &amp; Pics'!$H$6)</f>
        <v>0.42017125549785977</v>
      </c>
      <c r="Z210" s="19">
        <f ca="1">'Scenarios &amp; Pics'!$T$6</f>
        <v>0.1095890410958904</v>
      </c>
      <c r="AA210" s="6">
        <f>'Scenarios &amp; Pics'!$F$6*'Scenarios &amp; Pics'!$F$6/2</f>
        <v>3.125E-2</v>
      </c>
      <c r="AB210" s="22">
        <f ca="1">(Y210+Z210*('Scenarios &amp; Pics'!$J$6+$AA210))/(H211*SQRT(Z210))</f>
        <v>5.1712956682642606</v>
      </c>
      <c r="AC210" s="22">
        <f t="shared" ca="1" si="96"/>
        <v>5.0885350794040241</v>
      </c>
      <c r="AD210" s="6">
        <f t="shared" ca="1" si="94"/>
        <v>0.99999988376180626</v>
      </c>
      <c r="AE210" s="6">
        <f t="shared" ca="1" si="94"/>
        <v>0.99999981957997985</v>
      </c>
      <c r="AF210" s="6">
        <f t="shared" ca="1" si="102"/>
        <v>6.2214790846944194E-7</v>
      </c>
      <c r="AG210" s="6">
        <f ca="1">G211*AD210-'Scenarios &amp; Pics'!$H$6*EXP(-'Scenarios &amp; Pics'!$J$6*'Scenarios &amp; Pics'!Z210)*'Scenarios &amp; Pics'!AE210</f>
        <v>47.893657291509825</v>
      </c>
      <c r="AH210" s="9">
        <f ca="1">(AG210+'Scenarios &amp; Pics'!$H$5*EXP(-'Scenarios &amp; Pics'!$J$5*'Scenarios &amp; Pics'!$T$5)-G210)*$E$6</f>
        <v>21130.860031106749</v>
      </c>
      <c r="AJ210" s="9">
        <f t="shared" si="97"/>
        <v>137</v>
      </c>
      <c r="AK210">
        <f t="shared" ca="1" si="98"/>
        <v>74656.470249943173</v>
      </c>
      <c r="AL210" s="9">
        <f t="shared" ca="1" si="99"/>
        <v>21130.860031106749</v>
      </c>
      <c r="AM210" s="9">
        <f t="shared" ca="1" si="103"/>
        <v>95787.330281049915</v>
      </c>
      <c r="AN210" s="9">
        <f t="shared" si="104"/>
        <v>137</v>
      </c>
      <c r="AO210" s="9">
        <f t="shared" ca="1" si="105"/>
        <v>1.4106838060716619E-2</v>
      </c>
      <c r="AP210" s="9">
        <f t="shared" ca="1" si="106"/>
        <v>3.6578016176756472E-3</v>
      </c>
      <c r="AR210">
        <f t="shared" ref="AR210:AR266" si="122">AR209+1/365</f>
        <v>0.53424657534246422</v>
      </c>
      <c r="AS210">
        <f t="shared" si="107"/>
        <v>102.15998337627137</v>
      </c>
      <c r="AT210">
        <f t="shared" si="108"/>
        <v>-2.1369863013698535E-2</v>
      </c>
      <c r="AU210">
        <f t="shared" si="109"/>
        <v>0.53424657534246422</v>
      </c>
      <c r="AV210">
        <f t="shared" si="110"/>
        <v>3.125E-2</v>
      </c>
      <c r="AW210">
        <f t="shared" si="111"/>
        <v>4.5682608123130609E-2</v>
      </c>
      <c r="AX210">
        <f t="shared" si="112"/>
        <v>-0.13704782436939106</v>
      </c>
      <c r="AY210" s="17">
        <f t="shared" si="95"/>
        <v>0.518218386978337</v>
      </c>
      <c r="AZ210" s="17">
        <f t="shared" si="95"/>
        <v>0.44549649666558028</v>
      </c>
      <c r="BA210" s="17">
        <f t="shared" si="113"/>
        <v>0.39852622104871083</v>
      </c>
      <c r="BB210">
        <f t="shared" si="114"/>
        <v>7.2721890312756727</v>
      </c>
      <c r="BC210">
        <f t="shared" si="115"/>
        <v>1036.436773956674</v>
      </c>
      <c r="BD210">
        <f t="shared" ref="BD210:BD266" si="123">BD209+1</f>
        <v>195</v>
      </c>
      <c r="BE210">
        <f t="shared" si="116"/>
        <v>10.904757779332153</v>
      </c>
      <c r="BF210">
        <f t="shared" si="117"/>
        <v>582.58294985472969</v>
      </c>
      <c r="BG210" s="9">
        <f t="shared" si="118"/>
        <v>137</v>
      </c>
      <c r="BH210" s="9">
        <f t="shared" ca="1" si="119"/>
        <v>3.7675452933020994E-3</v>
      </c>
    </row>
    <row r="211" spans="1:60" x14ac:dyDescent="0.3">
      <c r="A211" s="16"/>
      <c r="F211" s="5"/>
      <c r="G211" s="5">
        <f t="shared" si="120"/>
        <v>137.5</v>
      </c>
      <c r="H211" s="5">
        <f>'Scenarios &amp; Pics'!$F$5</f>
        <v>0.25</v>
      </c>
      <c r="I211" s="5">
        <f>'Scenarios &amp; Pics'!$F$6</f>
        <v>0.25</v>
      </c>
      <c r="K211" s="9">
        <f ca="1">'Scenarios &amp; Pics'!$E$4*'Scenarios &amp; Pics'!G211+'Scenarios &amp; Pics'!$E$5*W210+'Scenarios &amp; Pics'!$E$6*'Scenarios &amp; Pics'!AG210</f>
        <v>149408727.81446937</v>
      </c>
      <c r="L211" s="9">
        <f t="shared" ca="1" si="121"/>
        <v>149381223.87151349</v>
      </c>
      <c r="O211" s="17">
        <f>LN(G211/'Scenarios &amp; Pics'!$H$5)</f>
        <v>0.31845373111853459</v>
      </c>
      <c r="P211" s="18">
        <f ca="1">'Scenarios &amp; Pics'!$T$5</f>
        <v>8.2191780821917804E-2</v>
      </c>
      <c r="Q211" s="17">
        <f>'Scenarios &amp; Pics'!$F$5*'Scenarios &amp; Pics'!$F$5/2</f>
        <v>3.125E-2</v>
      </c>
      <c r="R211" s="21">
        <f ca="1">(O211+P211*('Scenarios &amp; Pics'!$J$5+$Q211))/(I212*SQRT(P211))</f>
        <v>4.5248688547927021</v>
      </c>
      <c r="S211" s="21">
        <f t="shared" ca="1" si="100"/>
        <v>4.4531960824075778</v>
      </c>
      <c r="T211" s="17">
        <f t="shared" ca="1" si="93"/>
        <v>0.99999697835159362</v>
      </c>
      <c r="U211" s="17">
        <f t="shared" ca="1" si="93"/>
        <v>0.99999576992862016</v>
      </c>
      <c r="V211" s="17">
        <f t="shared" ca="1" si="101"/>
        <v>1.42870416515243E-5</v>
      </c>
      <c r="W211" s="17">
        <f ca="1">(G211*T211-'Scenarios &amp; Pics'!$H$5*EXP(-'Scenarios &amp; Pics'!$J$5*'Scenarios &amp; Pics'!P211)*'Scenarios &amp; Pics'!U211)*$E$5</f>
        <v>75656.46683602751</v>
      </c>
      <c r="Y211" s="6">
        <f>LN(G211/'Scenarios &amp; Pics'!$H$6)</f>
        <v>0.42381424677636087</v>
      </c>
      <c r="Z211" s="19">
        <f ca="1">'Scenarios &amp; Pics'!$T$6</f>
        <v>0.1095890410958904</v>
      </c>
      <c r="AA211" s="6">
        <f>'Scenarios &amp; Pics'!$F$6*'Scenarios &amp; Pics'!$F$6/2</f>
        <v>3.125E-2</v>
      </c>
      <c r="AB211" s="22">
        <f ca="1">(Y211+Z211*('Scenarios &amp; Pics'!$J$6+$AA211))/(H212*SQRT(Z211))</f>
        <v>5.215314099363793</v>
      </c>
      <c r="AC211" s="22">
        <f t="shared" ca="1" si="96"/>
        <v>5.1325535105035565</v>
      </c>
      <c r="AD211" s="6">
        <f t="shared" ca="1" si="94"/>
        <v>0.99999990824699192</v>
      </c>
      <c r="AE211" s="6">
        <f t="shared" ca="1" si="94"/>
        <v>0.99999985708128736</v>
      </c>
      <c r="AF211" s="6">
        <f t="shared" ca="1" si="102"/>
        <v>4.9500938710153012E-7</v>
      </c>
      <c r="AG211" s="6">
        <f ca="1">G212*AD211-'Scenarios &amp; Pics'!$H$6*EXP(-'Scenarios &amp; Pics'!$J$6*'Scenarios &amp; Pics'!Z211)*'Scenarios &amp; Pics'!AE211</f>
        <v>48.393657251991328</v>
      </c>
      <c r="AH211" s="9">
        <f ca="1">(AG211+'Scenarios &amp; Pics'!$H$5*EXP(-'Scenarios &amp; Pics'!$J$5*'Scenarios &amp; Pics'!$T$5)-G211)*$E$6</f>
        <v>21130.859952069728</v>
      </c>
      <c r="AJ211" s="9">
        <f t="shared" si="97"/>
        <v>137.5</v>
      </c>
      <c r="AK211">
        <f t="shared" ca="1" si="98"/>
        <v>75656.46683602751</v>
      </c>
      <c r="AL211" s="9">
        <f t="shared" ca="1" si="99"/>
        <v>21130.859952069728</v>
      </c>
      <c r="AM211" s="9">
        <f t="shared" ca="1" si="103"/>
        <v>96787.326788097242</v>
      </c>
      <c r="AN211" s="9">
        <f t="shared" si="104"/>
        <v>137.5</v>
      </c>
      <c r="AO211" s="9">
        <f t="shared" ca="1" si="105"/>
        <v>1.1263910727811436E-2</v>
      </c>
      <c r="AP211" s="9">
        <f t="shared" ca="1" si="106"/>
        <v>2.8994485355556491E-3</v>
      </c>
      <c r="AR211">
        <f t="shared" si="122"/>
        <v>0.53698630136986147</v>
      </c>
      <c r="AS211">
        <f t="shared" si="107"/>
        <v>102.1711796043687</v>
      </c>
      <c r="AT211">
        <f t="shared" si="108"/>
        <v>-2.1479452054794474E-2</v>
      </c>
      <c r="AU211">
        <f t="shared" si="109"/>
        <v>0.53698630136986147</v>
      </c>
      <c r="AV211">
        <f t="shared" si="110"/>
        <v>3.125E-2</v>
      </c>
      <c r="AW211">
        <f t="shared" si="111"/>
        <v>4.5799593226643558E-2</v>
      </c>
      <c r="AX211">
        <f t="shared" si="112"/>
        <v>-0.13739877967993097</v>
      </c>
      <c r="AY211" s="17">
        <f t="shared" si="95"/>
        <v>0.51826500848487544</v>
      </c>
      <c r="AZ211" s="17">
        <f t="shared" si="95"/>
        <v>0.44535779778736878</v>
      </c>
      <c r="BA211" s="17">
        <f t="shared" si="113"/>
        <v>0.39852408852968912</v>
      </c>
      <c r="BB211">
        <f t="shared" si="114"/>
        <v>7.2907210697506599</v>
      </c>
      <c r="BC211">
        <f t="shared" si="115"/>
        <v>1036.5300169697509</v>
      </c>
      <c r="BD211">
        <f t="shared" si="123"/>
        <v>196</v>
      </c>
      <c r="BE211">
        <f t="shared" si="116"/>
        <v>10.876845743955489</v>
      </c>
      <c r="BF211">
        <f t="shared" si="117"/>
        <v>584.07171666171769</v>
      </c>
      <c r="BG211" s="9">
        <f t="shared" si="118"/>
        <v>137.5</v>
      </c>
      <c r="BH211" s="9">
        <f t="shared" ca="1" si="119"/>
        <v>2.9864481163805025E-3</v>
      </c>
    </row>
    <row r="212" spans="1:60" x14ac:dyDescent="0.3">
      <c r="A212" s="16"/>
      <c r="F212" s="5"/>
      <c r="G212" s="5">
        <f t="shared" si="120"/>
        <v>138</v>
      </c>
      <c r="H212" s="5">
        <f>'Scenarios &amp; Pics'!$F$5</f>
        <v>0.25</v>
      </c>
      <c r="I212" s="5">
        <f>'Scenarios &amp; Pics'!$F$6</f>
        <v>0.25</v>
      </c>
      <c r="K212" s="9">
        <f ca="1">'Scenarios &amp; Pics'!$E$4*'Scenarios &amp; Pics'!G212+'Scenarios &amp; Pics'!$E$5*W211+'Scenarios &amp; Pics'!$E$6*'Scenarios &amp; Pics'!AG211</f>
        <v>151409720.98655897</v>
      </c>
      <c r="L212" s="9">
        <f t="shared" ca="1" si="121"/>
        <v>151382217.04360309</v>
      </c>
      <c r="O212" s="17">
        <f>LN(G212/'Scenarios &amp; Pics'!$H$5)</f>
        <v>0.32208349916911322</v>
      </c>
      <c r="P212" s="18">
        <f ca="1">'Scenarios &amp; Pics'!$T$5</f>
        <v>8.2191780821917804E-2</v>
      </c>
      <c r="Q212" s="17">
        <f>'Scenarios &amp; Pics'!$F$5*'Scenarios &amp; Pics'!$F$5/2</f>
        <v>3.125E-2</v>
      </c>
      <c r="R212" s="21">
        <f ca="1">(O212+P212*('Scenarios &amp; Pics'!$J$5+$Q212))/(I213*SQRT(P212))</f>
        <v>4.5755124664430866</v>
      </c>
      <c r="S212" s="21">
        <f t="shared" ca="1" si="100"/>
        <v>4.5038396940579624</v>
      </c>
      <c r="T212" s="17">
        <f t="shared" ca="1" si="93"/>
        <v>0.99999762472162212</v>
      </c>
      <c r="U212" s="17">
        <f t="shared" ca="1" si="93"/>
        <v>0.99999666317222513</v>
      </c>
      <c r="V212" s="17">
        <f t="shared" ca="1" si="101"/>
        <v>1.1346562781992227E-5</v>
      </c>
      <c r="W212" s="17">
        <f ca="1">(G212*T212-'Scenarios &amp; Pics'!$H$5*EXP(-'Scenarios &amp; Pics'!$J$5*'Scenarios &amp; Pics'!P212)*'Scenarios &amp; Pics'!U212)*$E$5</f>
        <v>76656.464150159853</v>
      </c>
      <c r="Y212" s="6">
        <f>LN(G212/'Scenarios &amp; Pics'!$H$6)</f>
        <v>0.42744401482693967</v>
      </c>
      <c r="Z212" s="19">
        <f ca="1">'Scenarios &amp; Pics'!$T$6</f>
        <v>0.1095890410958904</v>
      </c>
      <c r="AA212" s="6">
        <f>'Scenarios &amp; Pics'!$F$6*'Scenarios &amp; Pics'!$F$6/2</f>
        <v>3.125E-2</v>
      </c>
      <c r="AB212" s="22">
        <f ca="1">(Y212+Z212*('Scenarios &amp; Pics'!$J$6+$AA212))/(H213*SQRT(Z212))</f>
        <v>5.2591727535924218</v>
      </c>
      <c r="AC212" s="22">
        <f t="shared" ca="1" si="96"/>
        <v>5.1764121647321852</v>
      </c>
      <c r="AD212" s="6">
        <f t="shared" ca="1" si="94"/>
        <v>0.99999992764755075</v>
      </c>
      <c r="AE212" s="6">
        <f t="shared" ca="1" si="94"/>
        <v>0.99999988690326702</v>
      </c>
      <c r="AF212" s="6">
        <f t="shared" ca="1" si="102"/>
        <v>3.9342021015467585E-7</v>
      </c>
      <c r="AG212" s="6">
        <f ca="1">G213*AD212-'Scenarios &amp; Pics'!$H$6*EXP(-'Scenarios &amp; Pics'!$J$6*'Scenarios &amp; Pics'!Z212)*'Scenarios &amp; Pics'!AE212</f>
        <v>48.893657220853697</v>
      </c>
      <c r="AH212" s="9">
        <f ca="1">(AG212+'Scenarios &amp; Pics'!$H$5*EXP(-'Scenarios &amp; Pics'!$J$5*'Scenarios &amp; Pics'!$T$5)-G212)*$E$6</f>
        <v>21130.859889794465</v>
      </c>
      <c r="AJ212" s="9">
        <f t="shared" si="97"/>
        <v>138</v>
      </c>
      <c r="AK212">
        <f t="shared" ca="1" si="98"/>
        <v>76656.464150159853</v>
      </c>
      <c r="AL212" s="9">
        <f t="shared" ca="1" si="99"/>
        <v>21130.859889794465</v>
      </c>
      <c r="AM212" s="9">
        <f t="shared" ca="1" si="103"/>
        <v>97787.324039954314</v>
      </c>
      <c r="AN212" s="9">
        <f t="shared" si="104"/>
        <v>138</v>
      </c>
      <c r="AO212" s="9">
        <f t="shared" ca="1" si="105"/>
        <v>8.978165312364882E-3</v>
      </c>
      <c r="AP212" s="9">
        <f t="shared" ca="1" si="106"/>
        <v>2.2943571651706097E-3</v>
      </c>
      <c r="AR212">
        <f t="shared" si="122"/>
        <v>0.53972602739725872</v>
      </c>
      <c r="AS212">
        <f t="shared" si="107"/>
        <v>102.18237705951717</v>
      </c>
      <c r="AT212">
        <f t="shared" si="108"/>
        <v>-2.1589041095890497E-2</v>
      </c>
      <c r="AU212">
        <f t="shared" si="109"/>
        <v>0.53972602739725872</v>
      </c>
      <c r="AV212">
        <f t="shared" si="110"/>
        <v>3.125E-2</v>
      </c>
      <c r="AW212">
        <f t="shared" si="111"/>
        <v>4.5916280277484026E-2</v>
      </c>
      <c r="AX212">
        <f t="shared" si="112"/>
        <v>-0.13774884083245525</v>
      </c>
      <c r="AY212" s="17">
        <f t="shared" si="95"/>
        <v>0.51831151096108963</v>
      </c>
      <c r="AZ212" s="17">
        <f t="shared" si="95"/>
        <v>0.44521945894627979</v>
      </c>
      <c r="BA212" s="17">
        <f t="shared" si="113"/>
        <v>0.39852195602207846</v>
      </c>
      <c r="BB212">
        <f t="shared" si="114"/>
        <v>7.3092052014809852</v>
      </c>
      <c r="BC212">
        <f t="shared" si="115"/>
        <v>1036.6230219221793</v>
      </c>
      <c r="BD212">
        <f t="shared" si="123"/>
        <v>197</v>
      </c>
      <c r="BE212">
        <f t="shared" si="116"/>
        <v>10.849146359790572</v>
      </c>
      <c r="BF212">
        <f t="shared" si="117"/>
        <v>585.5566665421195</v>
      </c>
      <c r="BG212" s="9">
        <f t="shared" si="118"/>
        <v>138</v>
      </c>
      <c r="BH212" s="9">
        <f t="shared" ca="1" si="119"/>
        <v>2.3632515780146702E-3</v>
      </c>
    </row>
    <row r="213" spans="1:60" x14ac:dyDescent="0.3">
      <c r="A213" s="16"/>
      <c r="F213" s="5"/>
      <c r="G213" s="5">
        <f t="shared" si="120"/>
        <v>138.5</v>
      </c>
      <c r="H213" s="5">
        <f>'Scenarios &amp; Pics'!$F$5</f>
        <v>0.25</v>
      </c>
      <c r="I213" s="5">
        <f>'Scenarios &amp; Pics'!$F$6</f>
        <v>0.25</v>
      </c>
      <c r="K213" s="9">
        <f ca="1">'Scenarios &amp; Pics'!$E$4*'Scenarios &amp; Pics'!G213+'Scenarios &amp; Pics'!$E$5*W212+'Scenarios &amp; Pics'!$E$6*'Scenarios &amp; Pics'!AG212</f>
        <v>153410715.61476141</v>
      </c>
      <c r="L213" s="9">
        <f t="shared" ca="1" si="121"/>
        <v>153383211.67180553</v>
      </c>
      <c r="O213" s="17">
        <f>LN(G213/'Scenarios &amp; Pics'!$H$5)</f>
        <v>0.32570013963930183</v>
      </c>
      <c r="P213" s="18">
        <f ca="1">'Scenarios &amp; Pics'!$T$5</f>
        <v>8.2191780821917804E-2</v>
      </c>
      <c r="Q213" s="17">
        <f>'Scenarios &amp; Pics'!$F$5*'Scenarios &amp; Pics'!$F$5/2</f>
        <v>3.125E-2</v>
      </c>
      <c r="R213" s="21">
        <f ca="1">(O213+P213*('Scenarios &amp; Pics'!$J$5+$Q213))/(I214*SQRT(P213))</f>
        <v>4.6259729181576512</v>
      </c>
      <c r="S213" s="21">
        <f t="shared" ca="1" si="100"/>
        <v>4.554300145772527</v>
      </c>
      <c r="T213" s="17">
        <f t="shared" ca="1" si="93"/>
        <v>0.99999813577990837</v>
      </c>
      <c r="U213" s="17">
        <f t="shared" ca="1" si="93"/>
        <v>0.99999737198667193</v>
      </c>
      <c r="V213" s="17">
        <f t="shared" ca="1" si="101"/>
        <v>8.9958135229358817E-6</v>
      </c>
      <c r="W213" s="17">
        <f ca="1">(G213*T213-'Scenarios &amp; Pics'!$H$5*EXP(-'Scenarios &amp; Pics'!$J$5*'Scenarios &amp; Pics'!P213)*'Scenarios &amp; Pics'!U213)*$E$5</f>
        <v>77656.462040441853</v>
      </c>
      <c r="Y213" s="6">
        <f>LN(G213/'Scenarios &amp; Pics'!$H$6)</f>
        <v>0.43106065529712817</v>
      </c>
      <c r="Z213" s="19">
        <f ca="1">'Scenarios &amp; Pics'!$T$6</f>
        <v>0.1095890410958904</v>
      </c>
      <c r="AA213" s="6">
        <f>'Scenarios &amp; Pics'!$F$6*'Scenarios &amp; Pics'!$F$6/2</f>
        <v>3.125E-2</v>
      </c>
      <c r="AB213" s="22">
        <f ca="1">(Y213+Z213*('Scenarios &amp; Pics'!$J$6+$AA213))/(H214*SQRT(Z213))</f>
        <v>5.3028727866636718</v>
      </c>
      <c r="AC213" s="22">
        <f t="shared" ca="1" si="96"/>
        <v>5.2201121978034353</v>
      </c>
      <c r="AD213" s="6">
        <f t="shared" ca="1" si="94"/>
        <v>0.99999994300281858</v>
      </c>
      <c r="AE213" s="6">
        <f t="shared" ca="1" si="94"/>
        <v>0.99999991059261628</v>
      </c>
      <c r="AF213" s="6">
        <f t="shared" ca="1" si="102"/>
        <v>3.1234158354063167E-7</v>
      </c>
      <c r="AG213" s="6">
        <f ca="1">G214*AD213-'Scenarios &amp; Pics'!$H$6*EXP(-'Scenarios &amp; Pics'!$J$6*'Scenarios &amp; Pics'!Z213)*'Scenarios &amp; Pics'!AE213</f>
        <v>49.393657196343753</v>
      </c>
      <c r="AH213" s="9">
        <f ca="1">(AG213+'Scenarios &amp; Pics'!$H$5*EXP(-'Scenarios &amp; Pics'!$J$5*'Scenarios &amp; Pics'!$T$5)-G213)*$E$6</f>
        <v>21130.859840774578</v>
      </c>
      <c r="AJ213" s="9">
        <f t="shared" si="97"/>
        <v>138.5</v>
      </c>
      <c r="AK213">
        <f t="shared" ca="1" si="98"/>
        <v>77656.462040441853</v>
      </c>
      <c r="AL213" s="9">
        <f t="shared" ca="1" si="99"/>
        <v>21130.859840774578</v>
      </c>
      <c r="AM213" s="9">
        <f t="shared" ca="1" si="103"/>
        <v>98787.321881216427</v>
      </c>
      <c r="AN213" s="9">
        <f t="shared" si="104"/>
        <v>138.5</v>
      </c>
      <c r="AO213" s="9">
        <f t="shared" ca="1" si="105"/>
        <v>7.1438842371363631E-3</v>
      </c>
      <c r="AP213" s="9">
        <f t="shared" ca="1" si="106"/>
        <v>1.8124517868027459E-3</v>
      </c>
      <c r="AR213">
        <f t="shared" si="122"/>
        <v>0.54246575342465597</v>
      </c>
      <c r="AS213">
        <f t="shared" si="107"/>
        <v>102.19357574185122</v>
      </c>
      <c r="AT213">
        <f t="shared" si="108"/>
        <v>-2.1698630136986134E-2</v>
      </c>
      <c r="AU213">
        <f t="shared" si="109"/>
        <v>0.54246575342465597</v>
      </c>
      <c r="AV213">
        <f t="shared" si="110"/>
        <v>3.125E-2</v>
      </c>
      <c r="AW213">
        <f t="shared" si="111"/>
        <v>4.6032671542233068E-2</v>
      </c>
      <c r="AX213">
        <f t="shared" si="112"/>
        <v>-0.13809801462669696</v>
      </c>
      <c r="AY213" s="17">
        <f t="shared" si="95"/>
        <v>0.51835789531153154</v>
      </c>
      <c r="AZ213" s="17">
        <f t="shared" si="95"/>
        <v>0.44508147742093584</v>
      </c>
      <c r="BA213" s="17">
        <f t="shared" si="113"/>
        <v>0.39851982352587889</v>
      </c>
      <c r="BB213">
        <f t="shared" si="114"/>
        <v>7.3276417890595766</v>
      </c>
      <c r="BC213">
        <f t="shared" si="115"/>
        <v>1036.7157906230632</v>
      </c>
      <c r="BD213">
        <f t="shared" si="123"/>
        <v>198</v>
      </c>
      <c r="BE213">
        <f t="shared" si="116"/>
        <v>10.821656938818398</v>
      </c>
      <c r="BF213">
        <f t="shared" si="117"/>
        <v>587.03782846192792</v>
      </c>
      <c r="BG213" s="9">
        <f t="shared" si="118"/>
        <v>138.5</v>
      </c>
      <c r="BH213" s="9">
        <f t="shared" ca="1" si="119"/>
        <v>1.8669505263462372E-3</v>
      </c>
    </row>
    <row r="214" spans="1:60" x14ac:dyDescent="0.3">
      <c r="A214" s="16"/>
      <c r="F214" s="5"/>
      <c r="G214" s="5">
        <f t="shared" si="120"/>
        <v>139</v>
      </c>
      <c r="H214" s="5">
        <f>'Scenarios &amp; Pics'!$F$5</f>
        <v>0.25</v>
      </c>
      <c r="I214" s="5">
        <f>'Scenarios &amp; Pics'!$F$6</f>
        <v>0.25</v>
      </c>
      <c r="K214" s="9">
        <f ca="1">'Scenarios &amp; Pics'!$E$4*'Scenarios &amp; Pics'!G214+'Scenarios &amp; Pics'!$E$5*W213+'Scenarios &amp; Pics'!$E$6*'Scenarios &amp; Pics'!AG213</f>
        <v>155411711.3952764</v>
      </c>
      <c r="L214" s="9">
        <f t="shared" ca="1" si="121"/>
        <v>155384207.45232052</v>
      </c>
      <c r="O214" s="17">
        <f>LN(G214/'Scenarios &amp; Pics'!$H$5)</f>
        <v>0.3293037471426003</v>
      </c>
      <c r="P214" s="18">
        <f ca="1">'Scenarios &amp; Pics'!$T$5</f>
        <v>8.2191780821917804E-2</v>
      </c>
      <c r="Q214" s="17">
        <f>'Scenarios &amp; Pics'!$F$5*'Scenarios &amp; Pics'!$F$5/2</f>
        <v>3.125E-2</v>
      </c>
      <c r="R214" s="21">
        <f ca="1">(O214+P214*('Scenarios &amp; Pics'!$J$5+$Q214))/(I215*SQRT(P214))</f>
        <v>4.6762515300123031</v>
      </c>
      <c r="S214" s="21">
        <f t="shared" ca="1" si="100"/>
        <v>4.6045787576271788</v>
      </c>
      <c r="T214" s="17">
        <f t="shared" ca="1" si="93"/>
        <v>0.99999853916892101</v>
      </c>
      <c r="U214" s="17">
        <f t="shared" ca="1" si="93"/>
        <v>0.99999793349206934</v>
      </c>
      <c r="V214" s="17">
        <f t="shared" ca="1" si="101"/>
        <v>7.1200008071553836E-6</v>
      </c>
      <c r="W214" s="17">
        <f ca="1">(G214*T214-'Scenarios &amp; Pics'!$H$5*EXP(-'Scenarios &amp; Pics'!$J$5*'Scenarios &amp; Pics'!P214)*'Scenarios &amp; Pics'!U214)*$E$5</f>
        <v>78656.460385890547</v>
      </c>
      <c r="Y214" s="6">
        <f>LN(G214/'Scenarios &amp; Pics'!$H$6)</f>
        <v>0.43466426280042675</v>
      </c>
      <c r="Z214" s="19">
        <f ca="1">'Scenarios &amp; Pics'!$T$6</f>
        <v>0.1095890410958904</v>
      </c>
      <c r="AA214" s="6">
        <f>'Scenarios &amp; Pics'!$F$6*'Scenarios &amp; Pics'!$F$6/2</f>
        <v>3.125E-2</v>
      </c>
      <c r="AB214" s="22">
        <f ca="1">(Y214+Z214*('Scenarios &amp; Pics'!$J$6+$AA214))/(H215*SQRT(Z214))</f>
        <v>5.3464153417968188</v>
      </c>
      <c r="AC214" s="22">
        <f t="shared" ca="1" si="96"/>
        <v>5.2636547529365822</v>
      </c>
      <c r="AD214" s="6">
        <f t="shared" ca="1" si="94"/>
        <v>0.99999995514339368</v>
      </c>
      <c r="AE214" s="6">
        <f t="shared" ca="1" si="94"/>
        <v>0.9999999293902343</v>
      </c>
      <c r="AF214" s="6">
        <f t="shared" ca="1" si="102"/>
        <v>2.4770754598487922E-7</v>
      </c>
      <c r="AG214" s="6">
        <f ca="1">G215*AD214-'Scenarios &amp; Pics'!$H$6*EXP(-'Scenarios &amp; Pics'!$J$6*'Scenarios &amp; Pics'!Z214)*'Scenarios &amp; Pics'!AE214</f>
        <v>49.893657177069571</v>
      </c>
      <c r="AH214" s="9">
        <f ca="1">(AG214+'Scenarios &amp; Pics'!$H$5*EXP(-'Scenarios &amp; Pics'!$J$5*'Scenarios &amp; Pics'!$T$5)-G214)*$E$6</f>
        <v>21130.859802226212</v>
      </c>
      <c r="AJ214" s="9">
        <f t="shared" si="97"/>
        <v>139</v>
      </c>
      <c r="AK214">
        <f t="shared" ca="1" si="98"/>
        <v>78656.460385890547</v>
      </c>
      <c r="AL214" s="9">
        <f t="shared" ca="1" si="99"/>
        <v>21130.859802226212</v>
      </c>
      <c r="AM214" s="9">
        <f t="shared" ca="1" si="103"/>
        <v>99787.320188116762</v>
      </c>
      <c r="AN214" s="9">
        <f t="shared" si="104"/>
        <v>139</v>
      </c>
      <c r="AO214" s="9">
        <f t="shared" ca="1" si="105"/>
        <v>5.6746493932326326E-3</v>
      </c>
      <c r="AP214" s="9">
        <f t="shared" ca="1" si="106"/>
        <v>1.4293580584372177E-3</v>
      </c>
      <c r="AR214">
        <f t="shared" si="122"/>
        <v>0.54520547945205322</v>
      </c>
      <c r="AS214">
        <f t="shared" si="107"/>
        <v>102.20477565150541</v>
      </c>
      <c r="AT214">
        <f t="shared" si="108"/>
        <v>-2.1808219178082192E-2</v>
      </c>
      <c r="AU214">
        <f t="shared" si="109"/>
        <v>0.54520547945205322</v>
      </c>
      <c r="AV214">
        <f t="shared" si="110"/>
        <v>3.125E-2</v>
      </c>
      <c r="AW214">
        <f t="shared" si="111"/>
        <v>4.614876925888222E-2</v>
      </c>
      <c r="AX214">
        <f t="shared" si="112"/>
        <v>-0.13844630777664796</v>
      </c>
      <c r="AY214" s="17">
        <f t="shared" si="95"/>
        <v>0.51840416242934584</v>
      </c>
      <c r="AZ214" s="17">
        <f t="shared" si="95"/>
        <v>0.44494385052423047</v>
      </c>
      <c r="BA214" s="17">
        <f t="shared" si="113"/>
        <v>0.39851769104109036</v>
      </c>
      <c r="BB214">
        <f t="shared" si="114"/>
        <v>7.3460311905115248</v>
      </c>
      <c r="BC214">
        <f t="shared" si="115"/>
        <v>1036.8083248586918</v>
      </c>
      <c r="BD214">
        <f t="shared" si="123"/>
        <v>199</v>
      </c>
      <c r="BE214">
        <f t="shared" si="116"/>
        <v>10.794374840353546</v>
      </c>
      <c r="BF214">
        <f t="shared" si="117"/>
        <v>588.5152310220135</v>
      </c>
      <c r="BG214" s="9">
        <f t="shared" si="118"/>
        <v>139</v>
      </c>
      <c r="BH214" s="9">
        <f t="shared" ca="1" si="119"/>
        <v>1.4724236939212692E-3</v>
      </c>
    </row>
    <row r="215" spans="1:60" x14ac:dyDescent="0.3">
      <c r="A215" s="16"/>
      <c r="F215" s="5"/>
      <c r="G215" s="5">
        <f t="shared" si="120"/>
        <v>139.5</v>
      </c>
      <c r="H215" s="5">
        <f>'Scenarios &amp; Pics'!$F$5</f>
        <v>0.25</v>
      </c>
      <c r="I215" s="5">
        <f>'Scenarios &amp; Pics'!$F$6</f>
        <v>0.25</v>
      </c>
      <c r="K215" s="9">
        <f ca="1">'Scenarios &amp; Pics'!$E$4*'Scenarios &amp; Pics'!G215+'Scenarios &amp; Pics'!$E$5*W214+'Scenarios &amp; Pics'!$E$6*'Scenarios &amp; Pics'!AG214</f>
        <v>157412708.08613524</v>
      </c>
      <c r="L215" s="9">
        <f t="shared" ca="1" si="121"/>
        <v>157385204.14317936</v>
      </c>
      <c r="O215" s="17">
        <f>LN(G215/'Scenarios &amp; Pics'!$H$5)</f>
        <v>0.33289441527332897</v>
      </c>
      <c r="P215" s="18">
        <f ca="1">'Scenarios &amp; Pics'!$T$5</f>
        <v>8.2191780821917804E-2</v>
      </c>
      <c r="Q215" s="17">
        <f>'Scenarios &amp; Pics'!$F$5*'Scenarios &amp; Pics'!$F$5/2</f>
        <v>3.125E-2</v>
      </c>
      <c r="R215" s="21">
        <f ca="1">(O215+P215*('Scenarios &amp; Pics'!$J$5+$Q215))/(I216*SQRT(P215))</f>
        <v>4.7263496078630478</v>
      </c>
      <c r="S215" s="21">
        <f t="shared" ca="1" si="100"/>
        <v>4.6546768354779235</v>
      </c>
      <c r="T215" s="17">
        <f t="shared" ca="1" si="93"/>
        <v>0.9999988570402486</v>
      </c>
      <c r="U215" s="17">
        <f t="shared" ca="1" si="93"/>
        <v>0.99999837755378629</v>
      </c>
      <c r="V215" s="17">
        <f t="shared" ca="1" si="101"/>
        <v>5.6259043971722962E-6</v>
      </c>
      <c r="W215" s="17">
        <f ca="1">(G215*T215-'Scenarios &amp; Pics'!$H$5*EXP(-'Scenarios &amp; Pics'!$J$5*'Scenarios &amp; Pics'!P215)*'Scenarios &amp; Pics'!U215)*$E$5</f>
        <v>79656.459090322838</v>
      </c>
      <c r="Y215" s="6">
        <f>LN(G215/'Scenarios &amp; Pics'!$H$6)</f>
        <v>0.43825493093115531</v>
      </c>
      <c r="Z215" s="19">
        <f ca="1">'Scenarios &amp; Pics'!$T$6</f>
        <v>0.1095890410958904</v>
      </c>
      <c r="AA215" s="6">
        <f>'Scenarios &amp; Pics'!$F$6*'Scenarios &amp; Pics'!$F$6/2</f>
        <v>3.125E-2</v>
      </c>
      <c r="AB215" s="22">
        <f ca="1">(Y215+Z215*('Scenarios &amp; Pics'!$J$6+$AA215))/(H216*SQRT(Z215))</f>
        <v>5.3898015498963332</v>
      </c>
      <c r="AC215" s="22">
        <f t="shared" ca="1" si="96"/>
        <v>5.3070409610360967</v>
      </c>
      <c r="AD215" s="6">
        <f t="shared" ca="1" si="94"/>
        <v>0.99999996473223474</v>
      </c>
      <c r="AE215" s="6">
        <f t="shared" ca="1" si="94"/>
        <v>0.99999994429042638</v>
      </c>
      <c r="AF215" s="6">
        <f t="shared" ca="1" si="102"/>
        <v>1.9624167396555093E-7</v>
      </c>
      <c r="AG215" s="6">
        <f ca="1">G216*AD215-'Scenarios &amp; Pics'!$H$6*EXP(-'Scenarios &amp; Pics'!$J$6*'Scenarios &amp; Pics'!Z215)*'Scenarios &amp; Pics'!AE215</f>
        <v>50.39365716192728</v>
      </c>
      <c r="AH215" s="9">
        <f ca="1">(AG215+'Scenarios &amp; Pics'!$H$5*EXP(-'Scenarios &amp; Pics'!$J$5*'Scenarios &amp; Pics'!$T$5)-G215)*$E$6</f>
        <v>21130.859771941628</v>
      </c>
      <c r="AJ215" s="9">
        <f t="shared" si="97"/>
        <v>139.5</v>
      </c>
      <c r="AK215">
        <f t="shared" ca="1" si="98"/>
        <v>79656.459090322838</v>
      </c>
      <c r="AL215" s="9">
        <f t="shared" ca="1" si="99"/>
        <v>21130.859771941628</v>
      </c>
      <c r="AM215" s="9">
        <f t="shared" ca="1" si="103"/>
        <v>100787.31886226447</v>
      </c>
      <c r="AN215" s="9">
        <f t="shared" si="104"/>
        <v>139.5</v>
      </c>
      <c r="AO215" s="9">
        <f t="shared" ca="1" si="105"/>
        <v>4.4999816849600506E-3</v>
      </c>
      <c r="AP215" s="9">
        <f t="shared" ca="1" si="106"/>
        <v>1.1253663682021342E-3</v>
      </c>
      <c r="AR215">
        <f t="shared" si="122"/>
        <v>0.54794520547945047</v>
      </c>
      <c r="AS215">
        <f t="shared" si="107"/>
        <v>102.2159767886142</v>
      </c>
      <c r="AT215">
        <f t="shared" si="108"/>
        <v>-2.1917808219177919E-2</v>
      </c>
      <c r="AU215">
        <f t="shared" si="109"/>
        <v>0.54794520547945047</v>
      </c>
      <c r="AV215">
        <f t="shared" si="110"/>
        <v>3.125E-2</v>
      </c>
      <c r="AW215">
        <f t="shared" si="111"/>
        <v>4.6264575637350799E-2</v>
      </c>
      <c r="AX215">
        <f t="shared" si="112"/>
        <v>-0.13879372691205027</v>
      </c>
      <c r="AY215" s="17">
        <f t="shared" si="95"/>
        <v>0.5184503131964755</v>
      </c>
      <c r="AZ215" s="17">
        <f t="shared" si="95"/>
        <v>0.44480657560273246</v>
      </c>
      <c r="BA215" s="17">
        <f t="shared" si="113"/>
        <v>0.39851555856771276</v>
      </c>
      <c r="BB215">
        <f t="shared" si="114"/>
        <v>7.3643737593743026</v>
      </c>
      <c r="BC215">
        <f t="shared" si="115"/>
        <v>1036.9006263929509</v>
      </c>
      <c r="BD215">
        <f t="shared" si="123"/>
        <v>200</v>
      </c>
      <c r="BE215">
        <f t="shared" si="116"/>
        <v>10.76729746997786</v>
      </c>
      <c r="BF215">
        <f t="shared" si="117"/>
        <v>589.98890246453868</v>
      </c>
      <c r="BG215" s="9">
        <f t="shared" si="118"/>
        <v>139.5</v>
      </c>
      <c r="BH215" s="9">
        <f t="shared" ca="1" si="119"/>
        <v>1.1593620265313229E-3</v>
      </c>
    </row>
    <row r="216" spans="1:60" x14ac:dyDescent="0.3">
      <c r="A216" s="16"/>
      <c r="F216" s="5"/>
      <c r="G216" s="5">
        <f t="shared" si="120"/>
        <v>140</v>
      </c>
      <c r="H216" s="5">
        <f>'Scenarios &amp; Pics'!$F$5</f>
        <v>0.25</v>
      </c>
      <c r="I216" s="5">
        <f>'Scenarios &amp; Pics'!$F$6</f>
        <v>0.25</v>
      </c>
      <c r="K216" s="9">
        <f ca="1">'Scenarios &amp; Pics'!$E$4*'Scenarios &amp; Pics'!G216+'Scenarios &amp; Pics'!$E$5*W215+'Scenarios &amp; Pics'!$E$6*'Scenarios &amp; Pics'!AG215</f>
        <v>159413705.49496952</v>
      </c>
      <c r="L216" s="9">
        <f t="shared" ca="1" si="121"/>
        <v>159386201.55201364</v>
      </c>
      <c r="O216" s="17">
        <f>LN(G216/'Scenarios &amp; Pics'!$H$5)</f>
        <v>0.33647223662121289</v>
      </c>
      <c r="P216" s="18">
        <f ca="1">'Scenarios &amp; Pics'!$T$5</f>
        <v>8.2191780821917804E-2</v>
      </c>
      <c r="Q216" s="17">
        <f>'Scenarios &amp; Pics'!$F$5*'Scenarios &amp; Pics'!$F$5/2</f>
        <v>3.125E-2</v>
      </c>
      <c r="R216" s="21">
        <f ca="1">(O216+P216*('Scenarios &amp; Pics'!$J$5+$Q216))/(I217*SQRT(P216))</f>
        <v>4.776268443549478</v>
      </c>
      <c r="S216" s="21">
        <f t="shared" ca="1" si="100"/>
        <v>4.7045956711643537</v>
      </c>
      <c r="T216" s="17">
        <f t="shared" ca="1" si="93"/>
        <v>0.99999910711015561</v>
      </c>
      <c r="U216" s="17">
        <f t="shared" ca="1" si="93"/>
        <v>0.99999872815218049</v>
      </c>
      <c r="V216" s="17">
        <f t="shared" ca="1" si="101"/>
        <v>4.4379914693996471E-6</v>
      </c>
      <c r="W216" s="17">
        <f ca="1">(G216*T216-'Scenarios &amp; Pics'!$H$5*EXP(-'Scenarios &amp; Pics'!$J$5*'Scenarios &amp; Pics'!P216)*'Scenarios &amp; Pics'!U216)*$E$5</f>
        <v>80656.45807741009</v>
      </c>
      <c r="Y216" s="6">
        <f>LN(G216/'Scenarios &amp; Pics'!$H$6)</f>
        <v>0.44183275227903923</v>
      </c>
      <c r="Z216" s="19">
        <f ca="1">'Scenarios &amp; Pics'!$T$6</f>
        <v>0.1095890410958904</v>
      </c>
      <c r="AA216" s="6">
        <f>'Scenarios &amp; Pics'!$F$6*'Scenarios &amp; Pics'!$F$6/2</f>
        <v>3.125E-2</v>
      </c>
      <c r="AB216" s="22">
        <f ca="1">(Y216+Z216*('Scenarios &amp; Pics'!$J$6+$AA216))/(H217*SQRT(Z216))</f>
        <v>5.4330325297281226</v>
      </c>
      <c r="AC216" s="22">
        <f t="shared" ca="1" si="96"/>
        <v>5.350271940867886</v>
      </c>
      <c r="AD216" s="6">
        <f t="shared" ca="1" si="94"/>
        <v>0.99999997229784865</v>
      </c>
      <c r="AE216" s="6">
        <f t="shared" ca="1" si="94"/>
        <v>0.99999995608891867</v>
      </c>
      <c r="AF216" s="6">
        <f t="shared" ca="1" si="102"/>
        <v>1.5530735192772171E-7</v>
      </c>
      <c r="AG216" s="6">
        <f ca="1">G217*AD216-'Scenarios &amp; Pics'!$H$6*EXP(-'Scenarios &amp; Pics'!$J$6*'Scenarios &amp; Pics'!Z216)*'Scenarios &amp; Pics'!AE216</f>
        <v>50.893657150042415</v>
      </c>
      <c r="AH216" s="9">
        <f ca="1">(AG216+'Scenarios &amp; Pics'!$H$5*EXP(-'Scenarios &amp; Pics'!$J$5*'Scenarios &amp; Pics'!$T$5)-G216)*$E$6</f>
        <v>21130.85974817193</v>
      </c>
      <c r="AJ216" s="9">
        <f t="shared" si="97"/>
        <v>140</v>
      </c>
      <c r="AK216">
        <f t="shared" ca="1" si="98"/>
        <v>80656.45807741009</v>
      </c>
      <c r="AL216" s="9">
        <f t="shared" ca="1" si="99"/>
        <v>21130.85974817193</v>
      </c>
      <c r="AM216" s="9">
        <f t="shared" ca="1" si="103"/>
        <v>101787.31782558202</v>
      </c>
      <c r="AN216" s="9">
        <f t="shared" si="104"/>
        <v>140</v>
      </c>
      <c r="AO216" s="9">
        <f t="shared" ca="1" si="105"/>
        <v>3.5625313072541365E-3</v>
      </c>
      <c r="AP216" s="9">
        <f t="shared" ca="1" si="106"/>
        <v>8.8457410010051691E-4</v>
      </c>
      <c r="AR216">
        <f t="shared" si="122"/>
        <v>0.55068493150684772</v>
      </c>
      <c r="AS216">
        <f t="shared" si="107"/>
        <v>102.22717915331214</v>
      </c>
      <c r="AT216">
        <f t="shared" si="108"/>
        <v>-2.2027397260273841E-2</v>
      </c>
      <c r="AU216">
        <f t="shared" si="109"/>
        <v>0.55068493150684772</v>
      </c>
      <c r="AV216">
        <f t="shared" si="110"/>
        <v>3.125E-2</v>
      </c>
      <c r="AW216">
        <f t="shared" si="111"/>
        <v>4.6380092859961565E-2</v>
      </c>
      <c r="AX216">
        <f t="shared" si="112"/>
        <v>-0.13914027857988323</v>
      </c>
      <c r="AY216" s="17">
        <f t="shared" si="95"/>
        <v>0.5184963484838514</v>
      </c>
      <c r="AZ216" s="17">
        <f t="shared" si="95"/>
        <v>0.44466965003609171</v>
      </c>
      <c r="BA216" s="17">
        <f t="shared" si="113"/>
        <v>0.39851342610574608</v>
      </c>
      <c r="BB216">
        <f t="shared" si="114"/>
        <v>7.3826698447759682</v>
      </c>
      <c r="BC216">
        <f t="shared" si="115"/>
        <v>1036.9926969677028</v>
      </c>
      <c r="BD216">
        <f t="shared" si="123"/>
        <v>201</v>
      </c>
      <c r="BE216">
        <f t="shared" si="116"/>
        <v>10.740422278503376</v>
      </c>
      <c r="BF216">
        <f t="shared" si="117"/>
        <v>591.45887067922524</v>
      </c>
      <c r="BG216" s="9">
        <f t="shared" si="118"/>
        <v>140</v>
      </c>
      <c r="BH216" s="9">
        <f t="shared" ca="1" si="119"/>
        <v>9.113824697202297E-4</v>
      </c>
    </row>
    <row r="217" spans="1:60" x14ac:dyDescent="0.3">
      <c r="A217" s="16"/>
      <c r="F217" s="5"/>
      <c r="G217" s="5">
        <f t="shared" si="120"/>
        <v>140.5</v>
      </c>
      <c r="H217" s="5">
        <f>'Scenarios &amp; Pics'!$F$5</f>
        <v>0.25</v>
      </c>
      <c r="I217" s="5">
        <f>'Scenarios &amp; Pics'!$F$6</f>
        <v>0.25</v>
      </c>
      <c r="K217" s="9">
        <f ca="1">'Scenarios &amp; Pics'!$E$4*'Scenarios &amp; Pics'!G217+'Scenarios &amp; Pics'!$E$5*W216+'Scenarios &amp; Pics'!$E$6*'Scenarios &amp; Pics'!AG216</f>
        <v>161414703.46912026</v>
      </c>
      <c r="L217" s="9">
        <f t="shared" ca="1" si="121"/>
        <v>161387199.52616438</v>
      </c>
      <c r="O217" s="17">
        <f>LN(G217/'Scenarios &amp; Pics'!$H$5)</f>
        <v>0.34003730278570909</v>
      </c>
      <c r="P217" s="18">
        <f ca="1">'Scenarios &amp; Pics'!$T$5</f>
        <v>8.2191780821917804E-2</v>
      </c>
      <c r="Q217" s="17">
        <f>'Scenarios &amp; Pics'!$F$5*'Scenarios &amp; Pics'!$F$5/2</f>
        <v>3.125E-2</v>
      </c>
      <c r="R217" s="21">
        <f ca="1">(O217+P217*('Scenarios &amp; Pics'!$J$5+$Q217))/(I218*SQRT(P217))</f>
        <v>4.8260093150946695</v>
      </c>
      <c r="S217" s="21">
        <f t="shared" ca="1" si="100"/>
        <v>4.7543365427095452</v>
      </c>
      <c r="T217" s="17">
        <f t="shared" ca="1" si="93"/>
        <v>0.9999993035200202</v>
      </c>
      <c r="U217" s="17">
        <f t="shared" ca="1" si="93"/>
        <v>0.99999900450426338</v>
      </c>
      <c r="V217" s="17">
        <f t="shared" ca="1" si="101"/>
        <v>3.4951946572911803E-6</v>
      </c>
      <c r="W217" s="17">
        <f ca="1">(G217*T217-'Scenarios &amp; Pics'!$H$5*EXP(-'Scenarios &amp; Pics'!$J$5*'Scenarios &amp; Pics'!P217)*'Scenarios &amp; Pics'!U217)*$E$5</f>
        <v>81656.457286688237</v>
      </c>
      <c r="Y217" s="6">
        <f>LN(G217/'Scenarios &amp; Pics'!$H$6)</f>
        <v>0.44539781844353538</v>
      </c>
      <c r="Z217" s="19">
        <f ca="1">'Scenarios &amp; Pics'!$T$6</f>
        <v>0.1095890410958904</v>
      </c>
      <c r="AA217" s="6">
        <f>'Scenarios &amp; Pics'!$F$6*'Scenarios &amp; Pics'!$F$6/2</f>
        <v>3.125E-2</v>
      </c>
      <c r="AB217" s="22">
        <f ca="1">(Y217+Z217*('Scenarios &amp; Pics'!$J$6+$AA217))/(H218*SQRT(Z217))</f>
        <v>5.4761093880926364</v>
      </c>
      <c r="AC217" s="22">
        <f t="shared" ca="1" si="96"/>
        <v>5.3933487992323998</v>
      </c>
      <c r="AD217" s="6">
        <f t="shared" ca="1" si="94"/>
        <v>0.99999997826105103</v>
      </c>
      <c r="AE217" s="6">
        <f t="shared" ca="1" si="94"/>
        <v>0.99999996542173919</v>
      </c>
      <c r="AF217" s="6">
        <f t="shared" ca="1" si="102"/>
        <v>1.2278566674260295E-7</v>
      </c>
      <c r="AG217" s="6">
        <f ca="1">G218*AD217-'Scenarios &amp; Pics'!$H$6*EXP(-'Scenarios &amp; Pics'!$J$6*'Scenarios &amp; Pics'!Z217)*'Scenarios &amp; Pics'!AE217</f>
        <v>51.393657140722965</v>
      </c>
      <c r="AH217" s="9">
        <f ca="1">(AG217+'Scenarios &amp; Pics'!$H$5*EXP(-'Scenarios &amp; Pics'!$J$5*'Scenarios &amp; Pics'!$T$5)-G217)*$E$6</f>
        <v>21130.859729532971</v>
      </c>
      <c r="AJ217" s="9">
        <f t="shared" si="97"/>
        <v>140.5</v>
      </c>
      <c r="AK217">
        <f t="shared" ca="1" si="98"/>
        <v>81656.457286688237</v>
      </c>
      <c r="AL217" s="9">
        <f t="shared" ca="1" si="99"/>
        <v>21130.859729532971</v>
      </c>
      <c r="AM217" s="9">
        <f t="shared" ca="1" si="103"/>
        <v>102787.3170162212</v>
      </c>
      <c r="AN217" s="9">
        <f t="shared" si="104"/>
        <v>140.5</v>
      </c>
      <c r="AO217" s="9">
        <f t="shared" ca="1" si="105"/>
        <v>2.8157356721183694E-3</v>
      </c>
      <c r="AP217" s="9">
        <f t="shared" ca="1" si="106"/>
        <v>6.9417798344209082E-4</v>
      </c>
      <c r="AR217">
        <f t="shared" si="122"/>
        <v>0.55342465753424497</v>
      </c>
      <c r="AS217">
        <f t="shared" si="107"/>
        <v>102.23838274573376</v>
      </c>
      <c r="AT217">
        <f t="shared" si="108"/>
        <v>-2.2136986301369836E-2</v>
      </c>
      <c r="AU217">
        <f t="shared" si="109"/>
        <v>0.55342465753424497</v>
      </c>
      <c r="AV217">
        <f t="shared" si="110"/>
        <v>3.125E-2</v>
      </c>
      <c r="AW217">
        <f t="shared" si="111"/>
        <v>4.649532308193078E-2</v>
      </c>
      <c r="AX217">
        <f t="shared" si="112"/>
        <v>-0.13948596924579318</v>
      </c>
      <c r="AY217" s="17">
        <f t="shared" si="95"/>
        <v>0.51854226915158863</v>
      </c>
      <c r="AZ217" s="17">
        <f t="shared" si="95"/>
        <v>0.44453307123646812</v>
      </c>
      <c r="BA217" s="17">
        <f t="shared" si="113"/>
        <v>0.39851129365519022</v>
      </c>
      <c r="BB217">
        <f t="shared" si="114"/>
        <v>7.4009197915120524</v>
      </c>
      <c r="BC217">
        <f t="shared" si="115"/>
        <v>1037.0845383031772</v>
      </c>
      <c r="BD217">
        <f t="shared" si="123"/>
        <v>202</v>
      </c>
      <c r="BE217">
        <f t="shared" si="116"/>
        <v>10.713746760963462</v>
      </c>
      <c r="BF217">
        <f t="shared" si="117"/>
        <v>592.925163209483</v>
      </c>
      <c r="BG217" s="9">
        <f t="shared" si="118"/>
        <v>140.5</v>
      </c>
      <c r="BH217" s="9">
        <f t="shared" ca="1" si="119"/>
        <v>7.1529719847624503E-4</v>
      </c>
    </row>
    <row r="218" spans="1:60" x14ac:dyDescent="0.3">
      <c r="A218" s="16"/>
      <c r="F218" s="5"/>
      <c r="G218" s="5">
        <f t="shared" si="120"/>
        <v>141</v>
      </c>
      <c r="H218" s="5">
        <f>'Scenarios &amp; Pics'!$F$5</f>
        <v>0.25</v>
      </c>
      <c r="I218" s="5">
        <f>'Scenarios &amp; Pics'!$F$6</f>
        <v>0.25</v>
      </c>
      <c r="K218" s="9">
        <f ca="1">'Scenarios &amp; Pics'!$E$4*'Scenarios &amp; Pics'!G218+'Scenarios &amp; Pics'!$E$5*W217+'Scenarios &amp; Pics'!$E$6*'Scenarios &amp; Pics'!AG217</f>
        <v>163415701.88765791</v>
      </c>
      <c r="L218" s="9">
        <f t="shared" ca="1" si="121"/>
        <v>163388197.94470203</v>
      </c>
      <c r="O218" s="17">
        <f>LN(G218/'Scenarios &amp; Pics'!$H$5)</f>
        <v>0.34358970439007686</v>
      </c>
      <c r="P218" s="18">
        <f ca="1">'Scenarios &amp; Pics'!$T$5</f>
        <v>8.2191780821917804E-2</v>
      </c>
      <c r="Q218" s="17">
        <f>'Scenarios &amp; Pics'!$F$5*'Scenarios &amp; Pics'!$F$5/2</f>
        <v>3.125E-2</v>
      </c>
      <c r="R218" s="21">
        <f ca="1">(O218+P218*('Scenarios &amp; Pics'!$J$5+$Q218))/(I219*SQRT(P218))</f>
        <v>4.8755734869014935</v>
      </c>
      <c r="S218" s="21">
        <f t="shared" ca="1" si="100"/>
        <v>4.8039007145163692</v>
      </c>
      <c r="T218" s="17">
        <f t="shared" ca="1" si="93"/>
        <v>0.99999945753601405</v>
      </c>
      <c r="U218" s="17">
        <f t="shared" ca="1" si="93"/>
        <v>0.99999922197994862</v>
      </c>
      <c r="V218" s="17">
        <f t="shared" ca="1" si="101"/>
        <v>2.7482479833194232E-6</v>
      </c>
      <c r="W218" s="17">
        <f ca="1">(G218*T218-'Scenarios &amp; Pics'!$H$5*EXP(-'Scenarios &amp; Pics'!$J$5*'Scenarios &amp; Pics'!P218)*'Scenarios &amp; Pics'!U218)*$E$5</f>
        <v>82656.4566703444</v>
      </c>
      <c r="Y218" s="6">
        <f>LN(G218/'Scenarios &amp; Pics'!$H$6)</f>
        <v>0.44895022004790319</v>
      </c>
      <c r="Z218" s="19">
        <f ca="1">'Scenarios &amp; Pics'!$T$6</f>
        <v>0.1095890410958904</v>
      </c>
      <c r="AA218" s="6">
        <f>'Scenarios &amp; Pics'!$F$6*'Scenarios &amp; Pics'!$F$6/2</f>
        <v>3.125E-2</v>
      </c>
      <c r="AB218" s="22">
        <f ca="1">(Y218+Z218*('Scenarios &amp; Pics'!$J$6+$AA218))/(H219*SQRT(Z218))</f>
        <v>5.5190332199948831</v>
      </c>
      <c r="AC218" s="22">
        <f t="shared" ca="1" si="96"/>
        <v>5.4362726311346465</v>
      </c>
      <c r="AD218" s="6">
        <f t="shared" ca="1" si="94"/>
        <v>0.99999998295651216</v>
      </c>
      <c r="AE218" s="6">
        <f t="shared" ca="1" si="94"/>
        <v>0.99999997279665609</v>
      </c>
      <c r="AF218" s="6">
        <f t="shared" ca="1" si="102"/>
        <v>9.6975993873954998E-8</v>
      </c>
      <c r="AG218" s="6">
        <f ca="1">G219*AD218-'Scenarios &amp; Pics'!$H$6*EXP(-'Scenarios &amp; Pics'!$J$6*'Scenarios &amp; Pics'!Z218)*'Scenarios &amp; Pics'!AE218</f>
        <v>51.893657133421911</v>
      </c>
      <c r="AH218" s="9">
        <f ca="1">(AG218+'Scenarios &amp; Pics'!$H$5*EXP(-'Scenarios &amp; Pics'!$J$5*'Scenarios &amp; Pics'!$T$5)-G218)*$E$6</f>
        <v>21130.859714930921</v>
      </c>
      <c r="AJ218" s="9">
        <f t="shared" si="97"/>
        <v>141</v>
      </c>
      <c r="AK218">
        <f t="shared" ca="1" si="98"/>
        <v>82656.4566703444</v>
      </c>
      <c r="AL218" s="9">
        <f t="shared" ca="1" si="99"/>
        <v>21130.859714930921</v>
      </c>
      <c r="AM218" s="9">
        <f t="shared" ca="1" si="103"/>
        <v>103787.31638527532</v>
      </c>
      <c r="AN218" s="9">
        <f t="shared" si="104"/>
        <v>141</v>
      </c>
      <c r="AO218" s="9">
        <f t="shared" ca="1" si="105"/>
        <v>2.2218729484362073E-3</v>
      </c>
      <c r="AP218" s="9">
        <f t="shared" ca="1" si="106"/>
        <v>5.4389190763658136E-4</v>
      </c>
      <c r="AR218">
        <f t="shared" si="122"/>
        <v>0.55616438356164222</v>
      </c>
      <c r="AS218">
        <f t="shared" si="107"/>
        <v>102.24958756601359</v>
      </c>
      <c r="AT218">
        <f t="shared" si="108"/>
        <v>-2.2246575342465703E-2</v>
      </c>
      <c r="AU218">
        <f t="shared" si="109"/>
        <v>0.55616438356164222</v>
      </c>
      <c r="AV218">
        <f t="shared" si="110"/>
        <v>3.125E-2</v>
      </c>
      <c r="AW218">
        <f t="shared" si="111"/>
        <v>4.6610268431834405E-2</v>
      </c>
      <c r="AX218">
        <f t="shared" si="112"/>
        <v>-0.13983080529550346</v>
      </c>
      <c r="AY218" s="17">
        <f t="shared" si="95"/>
        <v>0.51858807604917168</v>
      </c>
      <c r="AZ218" s="17">
        <f t="shared" si="95"/>
        <v>0.44439683664796831</v>
      </c>
      <c r="BA218" s="17">
        <f t="shared" si="113"/>
        <v>0.39850916121604513</v>
      </c>
      <c r="BB218">
        <f t="shared" si="114"/>
        <v>7.4191239401203362</v>
      </c>
      <c r="BC218">
        <f t="shared" si="115"/>
        <v>1037.1761520983434</v>
      </c>
      <c r="BD218">
        <f t="shared" si="123"/>
        <v>203</v>
      </c>
      <c r="BE218">
        <f t="shared" si="116"/>
        <v>10.687268455631399</v>
      </c>
      <c r="BF218">
        <f t="shared" si="117"/>
        <v>594.38780725840195</v>
      </c>
      <c r="BG218" s="9">
        <f t="shared" si="118"/>
        <v>141</v>
      </c>
      <c r="BH218" s="9">
        <f t="shared" ca="1" si="119"/>
        <v>5.6051269334316325E-4</v>
      </c>
    </row>
    <row r="219" spans="1:60" x14ac:dyDescent="0.3">
      <c r="A219" s="16"/>
      <c r="F219" s="5"/>
      <c r="G219" s="5">
        <f t="shared" si="120"/>
        <v>141.5</v>
      </c>
      <c r="H219" s="5">
        <f>'Scenarios &amp; Pics'!$F$5</f>
        <v>0.25</v>
      </c>
      <c r="I219" s="5">
        <f>'Scenarios &amp; Pics'!$F$6</f>
        <v>0.25</v>
      </c>
      <c r="K219" s="9">
        <f ca="1">'Scenarios &amp; Pics'!$E$4*'Scenarios &amp; Pics'!G219+'Scenarios &amp; Pics'!$E$5*W218+'Scenarios &amp; Pics'!$E$6*'Scenarios &amp; Pics'!AG218</f>
        <v>165416700.65495563</v>
      </c>
      <c r="L219" s="9">
        <f t="shared" ca="1" si="121"/>
        <v>165389196.71199974</v>
      </c>
      <c r="O219" s="17">
        <f>LN(G219/'Scenarios &amp; Pics'!$H$5)</f>
        <v>0.34712953109520095</v>
      </c>
      <c r="P219" s="18">
        <f ca="1">'Scenarios &amp; Pics'!$T$5</f>
        <v>8.2191780821917804E-2</v>
      </c>
      <c r="Q219" s="17">
        <f>'Scenarios &amp; Pics'!$F$5*'Scenarios &amp; Pics'!$F$5/2</f>
        <v>3.125E-2</v>
      </c>
      <c r="R219" s="21">
        <f ca="1">(O219+P219*('Scenarios &amp; Pics'!$J$5+$Q219))/(I220*SQRT(P219))</f>
        <v>4.9249622099454875</v>
      </c>
      <c r="S219" s="21">
        <f t="shared" ca="1" si="100"/>
        <v>4.8532894375603632</v>
      </c>
      <c r="T219" s="17">
        <f t="shared" ca="1" si="93"/>
        <v>0.9999995781167047</v>
      </c>
      <c r="U219" s="17">
        <f t="shared" ca="1" si="93"/>
        <v>0.99999939284868766</v>
      </c>
      <c r="V219" s="17">
        <f t="shared" ca="1" si="101"/>
        <v>2.1574902828330042E-6</v>
      </c>
      <c r="W219" s="17">
        <f ca="1">(G219*T219-'Scenarios &amp; Pics'!$H$5*EXP(-'Scenarios &amp; Pics'!$J$5*'Scenarios &amp; Pics'!P219)*'Scenarios &amp; Pics'!U219)*$E$5</f>
        <v>83656.456190635567</v>
      </c>
      <c r="Y219" s="6">
        <f>LN(G219/'Scenarios &amp; Pics'!$H$6)</f>
        <v>0.45249004675302723</v>
      </c>
      <c r="Z219" s="19">
        <f ca="1">'Scenarios &amp; Pics'!$T$6</f>
        <v>0.1095890410958904</v>
      </c>
      <c r="AA219" s="6">
        <f>'Scenarios &amp; Pics'!$F$6*'Scenarios &amp; Pics'!$F$6/2</f>
        <v>3.125E-2</v>
      </c>
      <c r="AB219" s="22">
        <f ca="1">(Y219+Z219*('Scenarios &amp; Pics'!$J$6+$AA219))/(H220*SQRT(Z219))</f>
        <v>5.5618051088114546</v>
      </c>
      <c r="AC219" s="22">
        <f t="shared" ca="1" si="96"/>
        <v>5.4790445199512181</v>
      </c>
      <c r="AD219" s="6">
        <f t="shared" ca="1" si="94"/>
        <v>0.99999998665008127</v>
      </c>
      <c r="AE219" s="6">
        <f t="shared" ca="1" si="94"/>
        <v>0.99999997861856171</v>
      </c>
      <c r="AF219" s="6">
        <f t="shared" ca="1" si="102"/>
        <v>7.6515188953883494E-8</v>
      </c>
      <c r="AG219" s="6">
        <f ca="1">G220*AD219-'Scenarios &amp; Pics'!$H$6*EXP(-'Scenarios &amp; Pics'!$J$6*'Scenarios &amp; Pics'!Z219)*'Scenarios &amp; Pics'!AE219</f>
        <v>52.393657127707314</v>
      </c>
      <c r="AH219" s="9">
        <f ca="1">(AG219+'Scenarios &amp; Pics'!$H$5*EXP(-'Scenarios &amp; Pics'!$J$5*'Scenarios &amp; Pics'!$T$5)-G219)*$E$6</f>
        <v>21130.859703501697</v>
      </c>
      <c r="AJ219" s="9">
        <f t="shared" si="97"/>
        <v>141.5</v>
      </c>
      <c r="AK219">
        <f t="shared" ca="1" si="98"/>
        <v>83656.456190635567</v>
      </c>
      <c r="AL219" s="9">
        <f t="shared" ca="1" si="99"/>
        <v>21130.859703501697</v>
      </c>
      <c r="AM219" s="9">
        <f t="shared" ca="1" si="103"/>
        <v>104787.31589413727</v>
      </c>
      <c r="AN219" s="9">
        <f t="shared" si="104"/>
        <v>141.5</v>
      </c>
      <c r="AO219" s="9">
        <f t="shared" ca="1" si="105"/>
        <v>1.7504490687993597E-3</v>
      </c>
      <c r="AP219" s="9">
        <f t="shared" ca="1" si="106"/>
        <v>4.2546927217588186E-4</v>
      </c>
      <c r="AR219">
        <f t="shared" si="122"/>
        <v>0.55890410958903947</v>
      </c>
      <c r="AS219">
        <f t="shared" si="107"/>
        <v>102.26079361428624</v>
      </c>
      <c r="AT219">
        <f t="shared" si="108"/>
        <v>-2.2356164383561715E-2</v>
      </c>
      <c r="AU219">
        <f t="shared" si="109"/>
        <v>0.55890410958903947</v>
      </c>
      <c r="AV219">
        <f t="shared" si="110"/>
        <v>3.125E-2</v>
      </c>
      <c r="AW219">
        <f t="shared" si="111"/>
        <v>4.6724931012063757E-2</v>
      </c>
      <c r="AX219">
        <f t="shared" si="112"/>
        <v>-0.14017479303619418</v>
      </c>
      <c r="AY219" s="17">
        <f t="shared" si="95"/>
        <v>0.51863377001563693</v>
      </c>
      <c r="AZ219" s="17">
        <f t="shared" si="95"/>
        <v>0.44426094374609421</v>
      </c>
      <c r="BA219" s="17">
        <f t="shared" si="113"/>
        <v>0.39850702878831079</v>
      </c>
      <c r="BB219">
        <f t="shared" si="114"/>
        <v>7.4372826269542642</v>
      </c>
      <c r="BC219">
        <f t="shared" si="115"/>
        <v>1037.2675400312739</v>
      </c>
      <c r="BD219">
        <f t="shared" si="123"/>
        <v>204</v>
      </c>
      <c r="BE219">
        <f t="shared" si="116"/>
        <v>10.660984943065387</v>
      </c>
      <c r="BF219">
        <f t="shared" si="117"/>
        <v>595.84682969461176</v>
      </c>
      <c r="BG219" s="9">
        <f t="shared" si="118"/>
        <v>141.5</v>
      </c>
      <c r="BH219" s="9">
        <f t="shared" ca="1" si="119"/>
        <v>4.385369265335928E-4</v>
      </c>
    </row>
    <row r="220" spans="1:60" x14ac:dyDescent="0.3">
      <c r="A220" s="16"/>
      <c r="F220" s="5"/>
      <c r="G220" s="5">
        <f t="shared" si="120"/>
        <v>142</v>
      </c>
      <c r="H220" s="5">
        <f>'Scenarios &amp; Pics'!$F$5</f>
        <v>0.25</v>
      </c>
      <c r="I220" s="5">
        <f>'Scenarios &amp; Pics'!$F$6</f>
        <v>0.25</v>
      </c>
      <c r="K220" s="9">
        <f ca="1">'Scenarios &amp; Pics'!$E$4*'Scenarios &amp; Pics'!G220+'Scenarios &amp; Pics'!$E$5*W219+'Scenarios &amp; Pics'!$E$6*'Scenarios &amp; Pics'!AG219</f>
        <v>167417699.69552654</v>
      </c>
      <c r="L220" s="9">
        <f t="shared" ca="1" si="121"/>
        <v>167390195.75257066</v>
      </c>
      <c r="O220" s="17">
        <f>LN(G220/'Scenarios &amp; Pics'!$H$5)</f>
        <v>0.35065687161316933</v>
      </c>
      <c r="P220" s="18">
        <f ca="1">'Scenarios &amp; Pics'!$T$5</f>
        <v>8.2191780821917804E-2</v>
      </c>
      <c r="Q220" s="17">
        <f>'Scenarios &amp; Pics'!$F$5*'Scenarios &amp; Pics'!$F$5/2</f>
        <v>3.125E-2</v>
      </c>
      <c r="R220" s="21">
        <f ca="1">(O220+P220*('Scenarios &amp; Pics'!$J$5+$Q220))/(I221*SQRT(P220))</f>
        <v>4.9741767219642865</v>
      </c>
      <c r="S220" s="21">
        <f t="shared" ca="1" si="100"/>
        <v>4.9025039495791622</v>
      </c>
      <c r="T220" s="17">
        <f t="shared" ca="1" si="93"/>
        <v>0.99999967237243559</v>
      </c>
      <c r="U220" s="17">
        <f t="shared" ca="1" si="93"/>
        <v>0.99999952688643989</v>
      </c>
      <c r="V220" s="17">
        <f t="shared" ca="1" si="101"/>
        <v>1.6910590578153713E-6</v>
      </c>
      <c r="W220" s="17">
        <f ca="1">(G220*T220-'Scenarios &amp; Pics'!$H$5*EXP(-'Scenarios &amp; Pics'!$J$5*'Scenarios &amp; Pics'!P220)*'Scenarios &amp; Pics'!U220)*$E$5</f>
        <v>84656.455817819107</v>
      </c>
      <c r="Y220" s="6">
        <f>LN(G220/'Scenarios &amp; Pics'!$H$6)</f>
        <v>0.45601738727099561</v>
      </c>
      <c r="Z220" s="19">
        <f ca="1">'Scenarios &amp; Pics'!$T$6</f>
        <v>0.1095890410958904</v>
      </c>
      <c r="AA220" s="6">
        <f>'Scenarios &amp; Pics'!$F$6*'Scenarios &amp; Pics'!$F$6/2</f>
        <v>3.125E-2</v>
      </c>
      <c r="AB220" s="22">
        <f ca="1">(Y220+Z220*('Scenarios &amp; Pics'!$J$6+$AA220))/(H221*SQRT(Z220))</f>
        <v>5.60442612645459</v>
      </c>
      <c r="AC220" s="22">
        <f t="shared" ca="1" si="96"/>
        <v>5.5216655375943535</v>
      </c>
      <c r="AD220" s="6">
        <f t="shared" ca="1" si="94"/>
        <v>0.99999998955269587</v>
      </c>
      <c r="AE220" s="6">
        <f t="shared" ca="1" si="94"/>
        <v>0.9999999832099381</v>
      </c>
      <c r="AF220" s="6">
        <f t="shared" ca="1" si="102"/>
        <v>6.0312006718090021E-8</v>
      </c>
      <c r="AG220" s="6">
        <f ca="1">G221*AD220-'Scenarios &amp; Pics'!$H$6*EXP(-'Scenarios &amp; Pics'!$J$6*'Scenarios &amp; Pics'!Z220)*'Scenarios &amp; Pics'!AE220</f>
        <v>52.893657123238469</v>
      </c>
      <c r="AH220" s="9">
        <f ca="1">(AG220+'Scenarios &amp; Pics'!$H$5*EXP(-'Scenarios &amp; Pics'!$J$5*'Scenarios &amp; Pics'!$T$5)-G220)*$E$6</f>
        <v>21130.859694564038</v>
      </c>
      <c r="AJ220" s="9">
        <f t="shared" si="97"/>
        <v>142</v>
      </c>
      <c r="AK220">
        <f t="shared" ca="1" si="98"/>
        <v>84656.455817819107</v>
      </c>
      <c r="AL220" s="9">
        <f t="shared" ca="1" si="99"/>
        <v>21130.859694564038</v>
      </c>
      <c r="AM220" s="9">
        <f t="shared" ca="1" si="103"/>
        <v>105787.31551238315</v>
      </c>
      <c r="AN220" s="9">
        <f t="shared" si="104"/>
        <v>142</v>
      </c>
      <c r="AO220" s="9">
        <f t="shared" ca="1" si="105"/>
        <v>1.3768648410852633E-3</v>
      </c>
      <c r="AP220" s="9">
        <f t="shared" ca="1" si="106"/>
        <v>3.3231215168691479E-4</v>
      </c>
      <c r="AR220">
        <f t="shared" si="122"/>
        <v>0.56164383561643672</v>
      </c>
      <c r="AS220">
        <f t="shared" si="107"/>
        <v>102.27200089068624</v>
      </c>
      <c r="AT220">
        <f t="shared" si="108"/>
        <v>-2.2465753424657509E-2</v>
      </c>
      <c r="AU220">
        <f t="shared" si="109"/>
        <v>0.56164383561643672</v>
      </c>
      <c r="AV220">
        <f t="shared" si="110"/>
        <v>3.125E-2</v>
      </c>
      <c r="AW220">
        <f t="shared" si="111"/>
        <v>4.6839312899280304E-2</v>
      </c>
      <c r="AX220">
        <f t="shared" si="112"/>
        <v>-0.14051793869784174</v>
      </c>
      <c r="AY220" s="17">
        <f t="shared" si="95"/>
        <v>0.51867935187975345</v>
      </c>
      <c r="AZ220" s="17">
        <f t="shared" si="95"/>
        <v>0.4441253900372083</v>
      </c>
      <c r="BA220" s="17">
        <f t="shared" si="113"/>
        <v>0.39850489637198705</v>
      </c>
      <c r="BB220">
        <f t="shared" si="114"/>
        <v>7.4553961842545178</v>
      </c>
      <c r="BC220">
        <f t="shared" si="115"/>
        <v>1037.3587037595069</v>
      </c>
      <c r="BD220">
        <f t="shared" si="123"/>
        <v>205</v>
      </c>
      <c r="BE220">
        <f t="shared" si="116"/>
        <v>10.634893845179258</v>
      </c>
      <c r="BF220">
        <f t="shared" si="117"/>
        <v>597.30225705801149</v>
      </c>
      <c r="BG220" s="9">
        <f t="shared" si="118"/>
        <v>142</v>
      </c>
      <c r="BH220" s="9">
        <f t="shared" ca="1" si="119"/>
        <v>3.4257627492542784E-4</v>
      </c>
    </row>
    <row r="221" spans="1:60" x14ac:dyDescent="0.3">
      <c r="A221" s="16"/>
      <c r="F221" s="5"/>
      <c r="G221" s="5">
        <f t="shared" si="120"/>
        <v>142.5</v>
      </c>
      <c r="H221" s="5">
        <f>'Scenarios &amp; Pics'!$F$5</f>
        <v>0.25</v>
      </c>
      <c r="I221" s="5">
        <f>'Scenarios &amp; Pics'!$F$6</f>
        <v>0.25</v>
      </c>
      <c r="K221" s="9">
        <f ca="1">'Scenarios &amp; Pics'!$E$4*'Scenarios &amp; Pics'!G221+'Scenarios &amp; Pics'!$E$5*W220+'Scenarios &amp; Pics'!$E$6*'Scenarios &amp; Pics'!AG220</f>
        <v>169418698.94988468</v>
      </c>
      <c r="L221" s="9">
        <f t="shared" ca="1" si="121"/>
        <v>169391195.0069288</v>
      </c>
      <c r="O221" s="17">
        <f>LN(G221/'Scenarios &amp; Pics'!$H$5)</f>
        <v>0.3541718137206139</v>
      </c>
      <c r="P221" s="18">
        <f ca="1">'Scenarios &amp; Pics'!$T$5</f>
        <v>8.2191780821917804E-2</v>
      </c>
      <c r="Q221" s="17">
        <f>'Scenarios &amp; Pics'!$F$5*'Scenarios &amp; Pics'!$F$5/2</f>
        <v>3.125E-2</v>
      </c>
      <c r="R221" s="21">
        <f ca="1">(O221+P221*('Scenarios &amp; Pics'!$J$5+$Q221))/(I222*SQRT(P221))</f>
        <v>5.0232182476437659</v>
      </c>
      <c r="S221" s="21">
        <f t="shared" ca="1" si="100"/>
        <v>4.9515454752586416</v>
      </c>
      <c r="T221" s="17">
        <f t="shared" ca="1" si="93"/>
        <v>0.99999974593626606</v>
      </c>
      <c r="U221" s="17">
        <f t="shared" ca="1" si="93"/>
        <v>0.99999963186795315</v>
      </c>
      <c r="V221" s="17">
        <f t="shared" ca="1" si="101"/>
        <v>1.3234093438101841E-6</v>
      </c>
      <c r="W221" s="17">
        <f ca="1">(G221*T221-'Scenarios &amp; Pics'!$H$5*EXP(-'Scenarios &amp; Pics'!$J$5*'Scenarios &amp; Pics'!P221)*'Scenarios &amp; Pics'!U221)*$E$5</f>
        <v>85656.455528496197</v>
      </c>
      <c r="Y221" s="6">
        <f>LN(G221/'Scenarios &amp; Pics'!$H$6)</f>
        <v>0.45953232937844013</v>
      </c>
      <c r="Z221" s="19">
        <f ca="1">'Scenarios &amp; Pics'!$T$6</f>
        <v>0.1095890410958904</v>
      </c>
      <c r="AA221" s="6">
        <f>'Scenarios &amp; Pics'!$F$6*'Scenarios &amp; Pics'!$F$6/2</f>
        <v>3.125E-2</v>
      </c>
      <c r="AB221" s="22">
        <f ca="1">(Y221+Z221*('Scenarios &amp; Pics'!$J$6+$AA221))/(H222*SQRT(Z221))</f>
        <v>5.6468973335333654</v>
      </c>
      <c r="AC221" s="22">
        <f t="shared" ca="1" si="96"/>
        <v>5.5641367446731289</v>
      </c>
      <c r="AD221" s="6">
        <f t="shared" ca="1" si="94"/>
        <v>0.99999999183153387</v>
      </c>
      <c r="AE221" s="6">
        <f t="shared" ca="1" si="94"/>
        <v>0.99999998682733493</v>
      </c>
      <c r="AF221" s="6">
        <f t="shared" ca="1" si="102"/>
        <v>4.7493960519964564E-8</v>
      </c>
      <c r="AG221" s="6">
        <f ca="1">G222*AD221-'Scenarios &amp; Pics'!$H$6*EXP(-'Scenarios &amp; Pics'!$J$6*'Scenarios &amp; Pics'!Z221)*'Scenarios &amp; Pics'!AE221</f>
        <v>53.393657119746976</v>
      </c>
      <c r="AH221" s="9">
        <f ca="1">(AG221+'Scenarios &amp; Pics'!$H$5*EXP(-'Scenarios &amp; Pics'!$J$5*'Scenarios &amp; Pics'!$T$5)-G221)*$E$6</f>
        <v>21130.859687581051</v>
      </c>
      <c r="AJ221" s="9">
        <f t="shared" si="97"/>
        <v>142.5</v>
      </c>
      <c r="AK221">
        <f t="shared" ca="1" si="98"/>
        <v>85656.455528496197</v>
      </c>
      <c r="AL221" s="9">
        <f t="shared" ca="1" si="99"/>
        <v>21130.859687581051</v>
      </c>
      <c r="AM221" s="9">
        <f t="shared" ca="1" si="103"/>
        <v>106787.31521607724</v>
      </c>
      <c r="AN221" s="9">
        <f t="shared" si="104"/>
        <v>142.5</v>
      </c>
      <c r="AO221" s="9">
        <f t="shared" ca="1" si="105"/>
        <v>1.0813175500522987E-3</v>
      </c>
      <c r="AP221" s="9">
        <f t="shared" ca="1" si="106"/>
        <v>2.5915233373573101E-4</v>
      </c>
      <c r="AR221">
        <f t="shared" si="122"/>
        <v>0.56438356164383396</v>
      </c>
      <c r="AS221">
        <f t="shared" si="107"/>
        <v>102.28320939534822</v>
      </c>
      <c r="AT221">
        <f t="shared" si="108"/>
        <v>-2.2575342465753306E-2</v>
      </c>
      <c r="AU221">
        <f t="shared" si="109"/>
        <v>0.56438356164383396</v>
      </c>
      <c r="AV221">
        <f t="shared" si="110"/>
        <v>3.125E-2</v>
      </c>
      <c r="AW221">
        <f t="shared" si="111"/>
        <v>4.6953416144847784E-2</v>
      </c>
      <c r="AX221">
        <f t="shared" si="112"/>
        <v>-0.14086024843454226</v>
      </c>
      <c r="AY221" s="17">
        <f t="shared" si="95"/>
        <v>0.51872482246019613</v>
      </c>
      <c r="AZ221" s="17">
        <f t="shared" si="95"/>
        <v>0.44399017305800459</v>
      </c>
      <c r="BA221" s="17">
        <f t="shared" si="113"/>
        <v>0.39850276396707385</v>
      </c>
      <c r="BB221">
        <f t="shared" si="114"/>
        <v>7.4734649402191593</v>
      </c>
      <c r="BC221">
        <f t="shared" si="115"/>
        <v>1037.4496449203923</v>
      </c>
      <c r="BD221">
        <f t="shared" si="123"/>
        <v>206</v>
      </c>
      <c r="BE221">
        <f t="shared" si="116"/>
        <v>10.60899282433798</v>
      </c>
      <c r="BF221">
        <f t="shared" si="117"/>
        <v>598.75411556537472</v>
      </c>
      <c r="BG221" s="9">
        <f t="shared" si="118"/>
        <v>142.5</v>
      </c>
      <c r="BH221" s="9">
        <f t="shared" ca="1" si="119"/>
        <v>2.672066735031811E-4</v>
      </c>
    </row>
    <row r="222" spans="1:60" x14ac:dyDescent="0.3">
      <c r="A222" s="16"/>
      <c r="F222" s="5"/>
      <c r="G222" s="5">
        <f t="shared" si="120"/>
        <v>143</v>
      </c>
      <c r="H222" s="5">
        <f>'Scenarios &amp; Pics'!$F$5</f>
        <v>0.25</v>
      </c>
      <c r="I222" s="5">
        <f>'Scenarios &amp; Pics'!$F$6</f>
        <v>0.25</v>
      </c>
      <c r="K222" s="9">
        <f ca="1">'Scenarios &amp; Pics'!$E$4*'Scenarios &amp; Pics'!G222+'Scenarios &amp; Pics'!$E$5*W221+'Scenarios &amp; Pics'!$E$6*'Scenarios &amp; Pics'!AG221</f>
        <v>171419698.37123188</v>
      </c>
      <c r="L222" s="9">
        <f t="shared" ca="1" si="121"/>
        <v>171392194.428276</v>
      </c>
      <c r="O222" s="17">
        <f>LN(G222/'Scenarios &amp; Pics'!$H$5)</f>
        <v>0.35767444427181588</v>
      </c>
      <c r="P222" s="18">
        <f ca="1">'Scenarios &amp; Pics'!$T$5</f>
        <v>8.2191780821917804E-2</v>
      </c>
      <c r="Q222" s="17">
        <f>'Scenarios &amp; Pics'!$F$5*'Scenarios &amp; Pics'!$F$5/2</f>
        <v>3.125E-2</v>
      </c>
      <c r="R222" s="21">
        <f ca="1">(O222+P222*('Scenarios &amp; Pics'!$J$5+$Q222))/(I223*SQRT(P222))</f>
        <v>5.0720879988008871</v>
      </c>
      <c r="S222" s="21">
        <f t="shared" ca="1" si="100"/>
        <v>5.0004152264157629</v>
      </c>
      <c r="T222" s="17">
        <f t="shared" ca="1" si="93"/>
        <v>0.99999980326282567</v>
      </c>
      <c r="U222" s="17">
        <f t="shared" ca="1" si="93"/>
        <v>0.99999971396511289</v>
      </c>
      <c r="V222" s="17">
        <f t="shared" ca="1" si="101"/>
        <v>1.0341022830479788E-6</v>
      </c>
      <c r="W222" s="17">
        <f ca="1">(G222*T222-'Scenarios &amp; Pics'!$H$5*EXP(-'Scenarios &amp; Pics'!$J$5*'Scenarios &amp; Pics'!P222)*'Scenarios &amp; Pics'!U222)*$E$5</f>
        <v>86656.455304289615</v>
      </c>
      <c r="Y222" s="6">
        <f>LN(G222/'Scenarios &amp; Pics'!$H$6)</f>
        <v>0.46303495992964216</v>
      </c>
      <c r="Z222" s="19">
        <f ca="1">'Scenarios &amp; Pics'!$T$6</f>
        <v>0.1095890410958904</v>
      </c>
      <c r="AA222" s="6">
        <f>'Scenarios &amp; Pics'!$F$6*'Scenarios &amp; Pics'!$F$6/2</f>
        <v>3.125E-2</v>
      </c>
      <c r="AB222" s="22">
        <f ca="1">(Y222+Z222*('Scenarios &amp; Pics'!$J$6+$AA222))/(H223*SQRT(Z222))</f>
        <v>5.6892197795120563</v>
      </c>
      <c r="AC222" s="22">
        <f t="shared" ca="1" si="96"/>
        <v>5.6064591906518197</v>
      </c>
      <c r="AD222" s="6">
        <f t="shared" ca="1" si="94"/>
        <v>0.99999999361894365</v>
      </c>
      <c r="AE222" s="6">
        <f t="shared" ca="1" si="94"/>
        <v>0.99999998967461812</v>
      </c>
      <c r="AF222" s="6">
        <f t="shared" ca="1" si="102"/>
        <v>3.7364328054951297E-8</v>
      </c>
      <c r="AG222" s="6">
        <f ca="1">G223*AD222-'Scenarios &amp; Pics'!$H$6*EXP(-'Scenarios &amp; Pics'!$J$6*'Scenarios &amp; Pics'!Z222)*'Scenarios &amp; Pics'!AE222</f>
        <v>53.893657117021391</v>
      </c>
      <c r="AH222" s="9">
        <f ca="1">(AG222+'Scenarios &amp; Pics'!$H$5*EXP(-'Scenarios &amp; Pics'!$J$5*'Scenarios &amp; Pics'!$T$5)-G222)*$E$6</f>
        <v>21130.859682129882</v>
      </c>
      <c r="AJ222" s="9">
        <f t="shared" si="97"/>
        <v>143</v>
      </c>
      <c r="AK222">
        <f t="shared" ca="1" si="98"/>
        <v>86656.455304289615</v>
      </c>
      <c r="AL222" s="9">
        <f t="shared" ca="1" si="99"/>
        <v>21130.859682129882</v>
      </c>
      <c r="AM222" s="9">
        <f t="shared" ca="1" si="103"/>
        <v>107787.3149864195</v>
      </c>
      <c r="AN222" s="9">
        <f t="shared" si="104"/>
        <v>143</v>
      </c>
      <c r="AO222" s="9">
        <f t="shared" ca="1" si="105"/>
        <v>8.4789822323875651E-4</v>
      </c>
      <c r="AP222" s="9">
        <f t="shared" ca="1" si="106"/>
        <v>2.0179167782101562E-4</v>
      </c>
      <c r="AR222">
        <f t="shared" si="122"/>
        <v>0.56712328767123121</v>
      </c>
      <c r="AS222">
        <f t="shared" si="107"/>
        <v>102.2944191284068</v>
      </c>
      <c r="AT222">
        <f t="shared" si="108"/>
        <v>-2.2684931506849138E-2</v>
      </c>
      <c r="AU222">
        <f t="shared" si="109"/>
        <v>0.56712328767123121</v>
      </c>
      <c r="AV222">
        <f t="shared" si="110"/>
        <v>3.125E-2</v>
      </c>
      <c r="AW222">
        <f t="shared" si="111"/>
        <v>4.7067242775265722E-2</v>
      </c>
      <c r="AX222">
        <f t="shared" si="112"/>
        <v>-0.14120172832579478</v>
      </c>
      <c r="AY222" s="17">
        <f t="shared" si="95"/>
        <v>0.51877018256571805</v>
      </c>
      <c r="AZ222" s="17">
        <f t="shared" si="95"/>
        <v>0.4438552903749961</v>
      </c>
      <c r="BA222" s="17">
        <f t="shared" si="113"/>
        <v>0.39850063157357124</v>
      </c>
      <c r="BB222">
        <f t="shared" si="114"/>
        <v>7.4914892190722</v>
      </c>
      <c r="BC222">
        <f t="shared" si="115"/>
        <v>1037.5403651314361</v>
      </c>
      <c r="BD222">
        <f t="shared" si="123"/>
        <v>207</v>
      </c>
      <c r="BE222">
        <f t="shared" si="116"/>
        <v>10.583279582477267</v>
      </c>
      <c r="BF222">
        <f t="shared" si="117"/>
        <v>600.20243111583227</v>
      </c>
      <c r="BG222" s="9">
        <f t="shared" si="118"/>
        <v>143</v>
      </c>
      <c r="BH222" s="9">
        <f t="shared" ca="1" si="119"/>
        <v>2.0810601199808479E-4</v>
      </c>
    </row>
    <row r="223" spans="1:60" x14ac:dyDescent="0.3">
      <c r="A223" s="16"/>
      <c r="F223" s="5"/>
      <c r="G223" s="5">
        <f t="shared" si="120"/>
        <v>143.5</v>
      </c>
      <c r="H223" s="5">
        <f>'Scenarios &amp; Pics'!$F$5</f>
        <v>0.25</v>
      </c>
      <c r="I223" s="5">
        <f>'Scenarios &amp; Pics'!$F$6</f>
        <v>0.25</v>
      </c>
      <c r="K223" s="9">
        <f ca="1">'Scenarios &amp; Pics'!$E$4*'Scenarios &amp; Pics'!G223+'Scenarios &amp; Pics'!$E$5*W222+'Scenarios &amp; Pics'!$E$6*'Scenarios &amp; Pics'!AG222</f>
        <v>173420697.92281327</v>
      </c>
      <c r="L223" s="9">
        <f t="shared" ca="1" si="121"/>
        <v>173393193.97985739</v>
      </c>
      <c r="O223" s="17">
        <f>LN(G223/'Scenarios &amp; Pics'!$H$5)</f>
        <v>0.36116484921158448</v>
      </c>
      <c r="P223" s="18">
        <f ca="1">'Scenarios &amp; Pics'!$T$5</f>
        <v>8.2191780821917804E-2</v>
      </c>
      <c r="Q223" s="17">
        <f>'Scenarios &amp; Pics'!$F$5*'Scenarios &amp; Pics'!$F$5/2</f>
        <v>3.125E-2</v>
      </c>
      <c r="R223" s="21">
        <f ca="1">(O223+P223*('Scenarios &amp; Pics'!$J$5+$Q223))/(I224*SQRT(P223))</f>
        <v>5.1207871745633833</v>
      </c>
      <c r="S223" s="21">
        <f t="shared" ca="1" si="100"/>
        <v>5.049114402178259</v>
      </c>
      <c r="T223" s="17">
        <f t="shared" ca="1" si="93"/>
        <v>0.99999984786855911</v>
      </c>
      <c r="U223" s="17">
        <f t="shared" ca="1" si="93"/>
        <v>0.99999977806855855</v>
      </c>
      <c r="V223" s="17">
        <f t="shared" ca="1" si="101"/>
        <v>8.0681682524335902E-7</v>
      </c>
      <c r="W223" s="17">
        <f ca="1">(G223*T223-'Scenarios &amp; Pics'!$H$5*EXP(-'Scenarios &amp; Pics'!$J$5*'Scenarios &amp; Pics'!P223)*'Scenarios &amp; Pics'!U223)*$E$5</f>
        <v>87656.455130789793</v>
      </c>
      <c r="Y223" s="6">
        <f>LN(G223/'Scenarios &amp; Pics'!$H$6)</f>
        <v>0.46652536486941082</v>
      </c>
      <c r="Z223" s="19">
        <f ca="1">'Scenarios &amp; Pics'!$T$6</f>
        <v>0.1095890410958904</v>
      </c>
      <c r="AA223" s="6">
        <f>'Scenarios &amp; Pics'!$F$6*'Scenarios &amp; Pics'!$F$6/2</f>
        <v>3.125E-2</v>
      </c>
      <c r="AB223" s="22">
        <f ca="1">(Y223+Z223*('Scenarios &amp; Pics'!$J$6+$AA223))/(H224*SQRT(Z223))</f>
        <v>5.7313945028657427</v>
      </c>
      <c r="AC223" s="22">
        <f t="shared" ca="1" si="96"/>
        <v>5.6486339140055062</v>
      </c>
      <c r="AD223" s="6">
        <f t="shared" ca="1" si="94"/>
        <v>0.99999999501958525</v>
      </c>
      <c r="AE223" s="6">
        <f t="shared" ca="1" si="94"/>
        <v>0.99999999191360778</v>
      </c>
      <c r="AF223" s="6">
        <f t="shared" ca="1" si="102"/>
        <v>2.9367418043821215E-8</v>
      </c>
      <c r="AG223" s="6">
        <f ca="1">G224*AD223-'Scenarios &amp; Pics'!$H$6*EXP(-'Scenarios &amp; Pics'!$J$6*'Scenarios &amp; Pics'!Z223)*'Scenarios &amp; Pics'!AE223</f>
        <v>54.393657114895589</v>
      </c>
      <c r="AH223" s="9">
        <f ca="1">(AG223+'Scenarios &amp; Pics'!$H$5*EXP(-'Scenarios &amp; Pics'!$J$5*'Scenarios &amp; Pics'!$T$5)-G223)*$E$6</f>
        <v>21130.859677878219</v>
      </c>
      <c r="AJ223" s="9">
        <f t="shared" si="97"/>
        <v>143.5</v>
      </c>
      <c r="AK223">
        <f t="shared" ca="1" si="98"/>
        <v>87656.455130789793</v>
      </c>
      <c r="AL223" s="9">
        <f t="shared" ca="1" si="99"/>
        <v>21130.859677878219</v>
      </c>
      <c r="AM223" s="9">
        <f t="shared" ca="1" si="103"/>
        <v>108787.31480866802</v>
      </c>
      <c r="AN223" s="9">
        <f t="shared" si="104"/>
        <v>143.5</v>
      </c>
      <c r="AO223" s="9">
        <f t="shared" ca="1" si="105"/>
        <v>6.6385164875635118E-4</v>
      </c>
      <c r="AP223" s="9">
        <f t="shared" ca="1" si="106"/>
        <v>1.5689129117091346E-4</v>
      </c>
      <c r="AR223">
        <f t="shared" si="122"/>
        <v>0.56986301369862846</v>
      </c>
      <c r="AS223">
        <f t="shared" si="107"/>
        <v>102.3056300899966</v>
      </c>
      <c r="AT223">
        <f t="shared" si="108"/>
        <v>-2.2794520547945184E-2</v>
      </c>
      <c r="AU223">
        <f t="shared" si="109"/>
        <v>0.56986301369862846</v>
      </c>
      <c r="AV223">
        <f t="shared" si="110"/>
        <v>3.125E-2</v>
      </c>
      <c r="AW223">
        <f t="shared" si="111"/>
        <v>4.718079479258741E-2</v>
      </c>
      <c r="AX223">
        <f t="shared" si="112"/>
        <v>-0.14154238437776326</v>
      </c>
      <c r="AY223" s="17">
        <f t="shared" si="95"/>
        <v>0.51881543299531752</v>
      </c>
      <c r="AZ223" s="17">
        <f t="shared" si="95"/>
        <v>0.44372073958401065</v>
      </c>
      <c r="BA223" s="17">
        <f t="shared" si="113"/>
        <v>0.39849849919147912</v>
      </c>
      <c r="BB223">
        <f t="shared" si="114"/>
        <v>7.5094693411306821</v>
      </c>
      <c r="BC223">
        <f t="shared" si="115"/>
        <v>1037.6308659906351</v>
      </c>
      <c r="BD223">
        <f t="shared" si="123"/>
        <v>208</v>
      </c>
      <c r="BE223">
        <f t="shared" si="116"/>
        <v>10.55775186024646</v>
      </c>
      <c r="BF223">
        <f t="shared" si="117"/>
        <v>601.64722929623485</v>
      </c>
      <c r="BG223" s="9">
        <f t="shared" si="118"/>
        <v>143.5</v>
      </c>
      <c r="BH223" s="9">
        <f t="shared" ca="1" si="119"/>
        <v>1.6183690597717495E-4</v>
      </c>
    </row>
    <row r="224" spans="1:60" x14ac:dyDescent="0.3">
      <c r="A224" s="16"/>
      <c r="F224" s="5"/>
      <c r="G224" s="5">
        <f t="shared" si="120"/>
        <v>144</v>
      </c>
      <c r="H224" s="5">
        <f>'Scenarios &amp; Pics'!$F$5</f>
        <v>0.25</v>
      </c>
      <c r="I224" s="5">
        <f>'Scenarios &amp; Pics'!$F$6</f>
        <v>0.25</v>
      </c>
      <c r="K224" s="9">
        <f ca="1">'Scenarios &amp; Pics'!$E$4*'Scenarios &amp; Pics'!G224+'Scenarios &amp; Pics'!$E$5*W223+'Scenarios &amp; Pics'!$E$6*'Scenarios &amp; Pics'!AG223</f>
        <v>175421697.57580936</v>
      </c>
      <c r="L224" s="9">
        <f t="shared" ca="1" si="121"/>
        <v>175394193.63285348</v>
      </c>
      <c r="O224" s="17">
        <f>LN(G224/'Scenarios &amp; Pics'!$H$5)</f>
        <v>0.36464311358790924</v>
      </c>
      <c r="P224" s="18">
        <f ca="1">'Scenarios &amp; Pics'!$T$5</f>
        <v>8.2191780821917804E-2</v>
      </c>
      <c r="Q224" s="17">
        <f>'Scenarios &amp; Pics'!$F$5*'Scenarios &amp; Pics'!$F$5/2</f>
        <v>3.125E-2</v>
      </c>
      <c r="R224" s="21">
        <f ca="1">(O224+P224*('Scenarios &amp; Pics'!$J$5+$Q224))/(I225*SQRT(P224))</f>
        <v>5.1693169615462944</v>
      </c>
      <c r="S224" s="21">
        <f t="shared" ca="1" si="100"/>
        <v>5.0976441891611701</v>
      </c>
      <c r="T224" s="17">
        <f t="shared" ref="T224:U266" ca="1" si="124">_xlfn.NORM.S.DIST(R224,TRUE)</f>
        <v>0.99999988252443894</v>
      </c>
      <c r="U224" s="17">
        <f t="shared" ca="1" si="124"/>
        <v>0.99999982804677634</v>
      </c>
      <c r="V224" s="17">
        <f t="shared" ca="1" si="101"/>
        <v>6.2854547440336301E-7</v>
      </c>
      <c r="W224" s="17">
        <f ca="1">(G224*T224-'Scenarios &amp; Pics'!$H$5*EXP(-'Scenarios &amp; Pics'!$J$5*'Scenarios &amp; Pics'!P224)*'Scenarios &amp; Pics'!U224)*$E$5</f>
        <v>88656.45499671658</v>
      </c>
      <c r="Y224" s="6">
        <f>LN(G224/'Scenarios &amp; Pics'!$H$6)</f>
        <v>0.47000362924573563</v>
      </c>
      <c r="Z224" s="19">
        <f ca="1">'Scenarios &amp; Pics'!$T$6</f>
        <v>0.1095890410958904</v>
      </c>
      <c r="AA224" s="6">
        <f>'Scenarios &amp; Pics'!$F$6*'Scenarios &amp; Pics'!$F$6/2</f>
        <v>3.125E-2</v>
      </c>
      <c r="AB224" s="22">
        <f ca="1">(Y224+Z224*('Scenarios &amp; Pics'!$J$6+$AA224))/(H225*SQRT(Z224))</f>
        <v>5.7734225312331917</v>
      </c>
      <c r="AC224" s="22">
        <f t="shared" ca="1" si="96"/>
        <v>5.6906619423729552</v>
      </c>
      <c r="AD224" s="6">
        <f t="shared" ref="AD224:AE266" ca="1" si="125">_xlfn.NORM.S.DIST(AB224,TRUE)</f>
        <v>0.99999999611613366</v>
      </c>
      <c r="AE224" s="6">
        <f t="shared" ca="1" si="125"/>
        <v>0.99999999367260861</v>
      </c>
      <c r="AF224" s="6">
        <f t="shared" ca="1" si="102"/>
        <v>2.3060551759192037E-8</v>
      </c>
      <c r="AG224" s="6">
        <f ca="1">G225*AD224-'Scenarios &amp; Pics'!$H$6*EXP(-'Scenarios &amp; Pics'!$J$6*'Scenarios &amp; Pics'!Z224)*'Scenarios &amp; Pics'!AE224</f>
        <v>54.893657113239001</v>
      </c>
      <c r="AH224" s="9">
        <f ca="1">(AG224+'Scenarios &amp; Pics'!$H$5*EXP(-'Scenarios &amp; Pics'!$J$5*'Scenarios &amp; Pics'!$T$5)-G224)*$E$6</f>
        <v>21130.859674565043</v>
      </c>
      <c r="AJ224" s="9">
        <f t="shared" si="97"/>
        <v>144</v>
      </c>
      <c r="AK224">
        <f t="shared" ca="1" si="98"/>
        <v>88656.45499671658</v>
      </c>
      <c r="AL224" s="9">
        <f t="shared" ca="1" si="99"/>
        <v>21130.859674565043</v>
      </c>
      <c r="AM224" s="9">
        <f t="shared" ca="1" si="103"/>
        <v>109787.31467128162</v>
      </c>
      <c r="AN224" s="9">
        <f t="shared" si="104"/>
        <v>144</v>
      </c>
      <c r="AO224" s="9">
        <f t="shared" ca="1" si="105"/>
        <v>5.1897135422145394E-4</v>
      </c>
      <c r="AP224" s="9">
        <f t="shared" ca="1" si="106"/>
        <v>1.2180076150387777E-4</v>
      </c>
      <c r="AR224">
        <f t="shared" si="122"/>
        <v>0.57260273972602571</v>
      </c>
      <c r="AS224">
        <f t="shared" si="107"/>
        <v>102.31684228025225</v>
      </c>
      <c r="AT224">
        <f t="shared" si="108"/>
        <v>-2.2904109589041082E-2</v>
      </c>
      <c r="AU224">
        <f t="shared" si="109"/>
        <v>0.57260273972602571</v>
      </c>
      <c r="AV224">
        <f t="shared" si="110"/>
        <v>3.125E-2</v>
      </c>
      <c r="AW224">
        <f t="shared" si="111"/>
        <v>4.7294074174834638E-2</v>
      </c>
      <c r="AX224">
        <f t="shared" si="112"/>
        <v>-0.14188222252450508</v>
      </c>
      <c r="AY224" s="17">
        <f t="shared" ref="AY224:AZ281" si="126">_xlfn.NORM.S.DIST(AW224,TRUE)</f>
        <v>0.51886057453840362</v>
      </c>
      <c r="AZ224" s="17">
        <f t="shared" si="126"/>
        <v>0.44358651830970003</v>
      </c>
      <c r="BA224" s="17">
        <f t="shared" si="113"/>
        <v>0.39849636682079737</v>
      </c>
      <c r="BB224">
        <f t="shared" si="114"/>
        <v>7.5274056228703614</v>
      </c>
      <c r="BC224">
        <f t="shared" si="115"/>
        <v>1037.7211490768073</v>
      </c>
      <c r="BD224">
        <f t="shared" si="123"/>
        <v>209</v>
      </c>
      <c r="BE224">
        <f t="shared" si="116"/>
        <v>10.532407436174012</v>
      </c>
      <c r="BF224">
        <f t="shared" si="117"/>
        <v>603.08853538640062</v>
      </c>
      <c r="BG224" s="9">
        <f t="shared" si="118"/>
        <v>144</v>
      </c>
      <c r="BH224" s="9">
        <f t="shared" ca="1" si="119"/>
        <v>1.2567078521336076E-4</v>
      </c>
    </row>
    <row r="225" spans="1:60" x14ac:dyDescent="0.3">
      <c r="A225" s="16"/>
      <c r="F225" s="5"/>
      <c r="G225" s="5">
        <f t="shared" si="120"/>
        <v>144.5</v>
      </c>
      <c r="H225" s="5">
        <f>'Scenarios &amp; Pics'!$F$5</f>
        <v>0.25</v>
      </c>
      <c r="I225" s="5">
        <f>'Scenarios &amp; Pics'!$F$6</f>
        <v>0.25</v>
      </c>
      <c r="K225" s="9">
        <f ca="1">'Scenarios &amp; Pics'!$E$4*'Scenarios &amp; Pics'!G225+'Scenarios &amp; Pics'!$E$5*W224+'Scenarios &amp; Pics'!$E$6*'Scenarios &amp; Pics'!AG224</f>
        <v>177422697.30765963</v>
      </c>
      <c r="L225" s="9">
        <f t="shared" ca="1" si="121"/>
        <v>177395193.36470374</v>
      </c>
      <c r="O225" s="17">
        <f>LN(G225/'Scenarios &amp; Pics'!$H$5)</f>
        <v>0.36810932156439552</v>
      </c>
      <c r="P225" s="18">
        <f ca="1">'Scenarios &amp; Pics'!$T$5</f>
        <v>8.2191780821917804E-2</v>
      </c>
      <c r="Q225" s="17">
        <f>'Scenarios &amp; Pics'!$F$5*'Scenarios &amp; Pics'!$F$5/2</f>
        <v>3.125E-2</v>
      </c>
      <c r="R225" s="21">
        <f ca="1">(O225+P225*('Scenarios &amp; Pics'!$J$5+$Q225))/(I226*SQRT(P225))</f>
        <v>5.217678534025465</v>
      </c>
      <c r="S225" s="21">
        <f t="shared" ca="1" si="100"/>
        <v>5.1460057616403407</v>
      </c>
      <c r="T225" s="17">
        <f t="shared" ca="1" si="124"/>
        <v>0.99999990941022143</v>
      </c>
      <c r="U225" s="17">
        <f t="shared" ca="1" si="124"/>
        <v>0.9999998669543736</v>
      </c>
      <c r="V225" s="17">
        <f t="shared" ca="1" si="101"/>
        <v>4.8894140764390307E-7</v>
      </c>
      <c r="W225" s="17">
        <f ca="1">(G225*T225-'Scenarios &amp; Pics'!$H$5*EXP(-'Scenarios &amp; Pics'!$J$5*'Scenarios &amp; Pics'!P225)*'Scenarios &amp; Pics'!U225)*$E$5</f>
        <v>89656.454893253802</v>
      </c>
      <c r="Y225" s="6">
        <f>LN(G225/'Scenarios &amp; Pics'!$H$6)</f>
        <v>0.4734698372222218</v>
      </c>
      <c r="Z225" s="19">
        <f ca="1">'Scenarios &amp; Pics'!$T$6</f>
        <v>0.1095890410958904</v>
      </c>
      <c r="AA225" s="6">
        <f>'Scenarios &amp; Pics'!$F$6*'Scenarios &amp; Pics'!$F$6/2</f>
        <v>3.125E-2</v>
      </c>
      <c r="AB225" s="22">
        <f ca="1">(Y225+Z225*('Scenarios &amp; Pics'!$J$6+$AA225))/(H226*SQRT(Z225))</f>
        <v>5.8153048815671147</v>
      </c>
      <c r="AC225" s="22">
        <f t="shared" ca="1" si="96"/>
        <v>5.7325442927068782</v>
      </c>
      <c r="AD225" s="6">
        <f t="shared" ca="1" si="125"/>
        <v>0.99999999697382635</v>
      </c>
      <c r="AE225" s="6">
        <f t="shared" ca="1" si="125"/>
        <v>0.99999999505324066</v>
      </c>
      <c r="AF225" s="6">
        <f t="shared" ca="1" si="102"/>
        <v>1.8091493780926964E-8</v>
      </c>
      <c r="AG225" s="6">
        <f ca="1">G226*AD225-'Scenarios &amp; Pics'!$H$6*EXP(-'Scenarios &amp; Pics'!$J$6*'Scenarios &amp; Pics'!Z225)*'Scenarios &amp; Pics'!AE225</f>
        <v>55.393657111949111</v>
      </c>
      <c r="AH225" s="9">
        <f ca="1">(AG225+'Scenarios &amp; Pics'!$H$5*EXP(-'Scenarios &amp; Pics'!$J$5*'Scenarios &amp; Pics'!$T$5)-G225)*$E$6</f>
        <v>21130.859671985265</v>
      </c>
      <c r="AJ225" s="9">
        <f t="shared" si="97"/>
        <v>144.5</v>
      </c>
      <c r="AK225">
        <f t="shared" ca="1" si="98"/>
        <v>89656.454893253802</v>
      </c>
      <c r="AL225" s="9">
        <f t="shared" ca="1" si="99"/>
        <v>21130.859671985265</v>
      </c>
      <c r="AM225" s="9">
        <f t="shared" ca="1" si="103"/>
        <v>110787.31456523907</v>
      </c>
      <c r="AN225" s="9">
        <f t="shared" si="104"/>
        <v>144.5</v>
      </c>
      <c r="AO225" s="9">
        <f t="shared" ca="1" si="105"/>
        <v>4.0510616870000743E-4</v>
      </c>
      <c r="AP225" s="9">
        <f t="shared" ca="1" si="106"/>
        <v>9.4420166792704574E-5</v>
      </c>
      <c r="AR225">
        <f t="shared" si="122"/>
        <v>0.57534246575342296</v>
      </c>
      <c r="AS225">
        <f t="shared" si="107"/>
        <v>102.32805569930838</v>
      </c>
      <c r="AT225">
        <f t="shared" si="108"/>
        <v>-2.3013698630136838E-2</v>
      </c>
      <c r="AU225">
        <f t="shared" si="109"/>
        <v>0.57534246575342296</v>
      </c>
      <c r="AV225">
        <f t="shared" si="110"/>
        <v>3.125E-2</v>
      </c>
      <c r="AW225">
        <f t="shared" si="111"/>
        <v>4.7407082876394641E-2</v>
      </c>
      <c r="AX225">
        <f t="shared" si="112"/>
        <v>-0.14222124862918217</v>
      </c>
      <c r="AY225" s="17">
        <f t="shared" si="126"/>
        <v>0.51890560797495477</v>
      </c>
      <c r="AZ225" s="17">
        <f t="shared" si="126"/>
        <v>0.44345262420505627</v>
      </c>
      <c r="BA225" s="17">
        <f t="shared" si="113"/>
        <v>0.39849423446152593</v>
      </c>
      <c r="BB225">
        <f t="shared" si="114"/>
        <v>7.5452983769898552</v>
      </c>
      <c r="BC225">
        <f t="shared" si="115"/>
        <v>1037.8112159499096</v>
      </c>
      <c r="BD225">
        <f t="shared" si="123"/>
        <v>210</v>
      </c>
      <c r="BE225">
        <f t="shared" si="116"/>
        <v>10.507244125854857</v>
      </c>
      <c r="BF225">
        <f t="shared" si="117"/>
        <v>604.52637436425039</v>
      </c>
      <c r="BG225" s="9">
        <f t="shared" si="118"/>
        <v>144.5</v>
      </c>
      <c r="BH225" s="9">
        <f t="shared" ca="1" si="119"/>
        <v>9.7445777188357737E-5</v>
      </c>
    </row>
    <row r="226" spans="1:60" x14ac:dyDescent="0.3">
      <c r="A226" s="16"/>
      <c r="F226" s="5"/>
      <c r="G226" s="5">
        <f t="shared" si="120"/>
        <v>145</v>
      </c>
      <c r="H226" s="5">
        <f>'Scenarios &amp; Pics'!$F$5</f>
        <v>0.25</v>
      </c>
      <c r="I226" s="5">
        <f>'Scenarios &amp; Pics'!$F$6</f>
        <v>0.25</v>
      </c>
      <c r="K226" s="9">
        <f ca="1">'Scenarios &amp; Pics'!$E$4*'Scenarios &amp; Pics'!G226+'Scenarios &amp; Pics'!$E$5*W225+'Scenarios &amp; Pics'!$E$6*'Scenarios &amp; Pics'!AG225</f>
        <v>179423697.10073149</v>
      </c>
      <c r="L226" s="9">
        <f t="shared" ca="1" si="121"/>
        <v>179396193.15777561</v>
      </c>
      <c r="O226" s="17">
        <f>LN(G226/'Scenarios &amp; Pics'!$H$5)</f>
        <v>0.37156355643248301</v>
      </c>
      <c r="P226" s="18">
        <f ca="1">'Scenarios &amp; Pics'!$T$5</f>
        <v>8.2191780821917804E-2</v>
      </c>
      <c r="Q226" s="17">
        <f>'Scenarios &amp; Pics'!$F$5*'Scenarios &amp; Pics'!$F$5/2</f>
        <v>3.125E-2</v>
      </c>
      <c r="R226" s="21">
        <f ca="1">(O226+P226*('Scenarios &amp; Pics'!$J$5+$Q226))/(I227*SQRT(P226))</f>
        <v>5.265873054108023</v>
      </c>
      <c r="S226" s="21">
        <f t="shared" ca="1" si="100"/>
        <v>5.1942002817228987</v>
      </c>
      <c r="T226" s="17">
        <f t="shared" ca="1" si="124"/>
        <v>0.99999993023766154</v>
      </c>
      <c r="U226" s="17">
        <f t="shared" ca="1" si="124"/>
        <v>0.99999989719914506</v>
      </c>
      <c r="V226" s="17">
        <f t="shared" ca="1" si="101"/>
        <v>3.7978974340138748E-7</v>
      </c>
      <c r="W226" s="17">
        <f ca="1">(G226*T226-'Scenarios &amp; Pics'!$H$5*EXP(-'Scenarios &amp; Pics'!$J$5*'Scenarios &amp; Pics'!P226)*'Scenarios &amp; Pics'!U226)*$E$5</f>
        <v>90656.454813521661</v>
      </c>
      <c r="Y226" s="6">
        <f>LN(G226/'Scenarios &amp; Pics'!$H$6)</f>
        <v>0.47692407209030935</v>
      </c>
      <c r="Z226" s="19">
        <f ca="1">'Scenarios &amp; Pics'!$T$6</f>
        <v>0.1095890410958904</v>
      </c>
      <c r="AA226" s="6">
        <f>'Scenarios &amp; Pics'!$F$6*'Scenarios &amp; Pics'!$F$6/2</f>
        <v>3.125E-2</v>
      </c>
      <c r="AB226" s="22">
        <f ca="1">(Y226+Z226*('Scenarios &amp; Pics'!$J$6+$AA226))/(H227*SQRT(Z226))</f>
        <v>5.8570425602818093</v>
      </c>
      <c r="AC226" s="22">
        <f t="shared" ca="1" si="96"/>
        <v>5.7742819714215727</v>
      </c>
      <c r="AD226" s="6">
        <f t="shared" ca="1" si="125"/>
        <v>0.99999999764408798</v>
      </c>
      <c r="AE226" s="6">
        <f t="shared" ca="1" si="125"/>
        <v>0.99999999613590373</v>
      </c>
      <c r="AF226" s="6">
        <f t="shared" ca="1" si="102"/>
        <v>1.418029787049878E-8</v>
      </c>
      <c r="AG226" s="6">
        <f ca="1">G227*AD226-'Scenarios &amp; Pics'!$H$6*EXP(-'Scenarios &amp; Pics'!$J$6*'Scenarios &amp; Pics'!Z226)*'Scenarios &amp; Pics'!AE226</f>
        <v>55.893657110945611</v>
      </c>
      <c r="AH226" s="9">
        <f ca="1">(AG226+'Scenarios &amp; Pics'!$H$5*EXP(-'Scenarios &amp; Pics'!$J$5*'Scenarios &amp; Pics'!$T$5)-G226)*$E$6</f>
        <v>21130.859669978294</v>
      </c>
      <c r="AJ226" s="9">
        <f t="shared" si="97"/>
        <v>145</v>
      </c>
      <c r="AK226">
        <f t="shared" ca="1" si="98"/>
        <v>90656.454813521661</v>
      </c>
      <c r="AL226" s="9">
        <f t="shared" ca="1" si="99"/>
        <v>21130.859669978294</v>
      </c>
      <c r="AM226" s="9">
        <f t="shared" ca="1" si="103"/>
        <v>111787.31448349995</v>
      </c>
      <c r="AN226" s="9">
        <f t="shared" si="104"/>
        <v>145</v>
      </c>
      <c r="AO226" s="9">
        <f t="shared" ca="1" si="105"/>
        <v>3.1575877246294476E-4</v>
      </c>
      <c r="AP226" s="9">
        <f t="shared" ca="1" si="106"/>
        <v>7.3088831993008222E-5</v>
      </c>
      <c r="AR226">
        <f t="shared" si="122"/>
        <v>0.57808219178082021</v>
      </c>
      <c r="AS226">
        <f t="shared" si="107"/>
        <v>102.33927034729973</v>
      </c>
      <c r="AT226">
        <f t="shared" si="108"/>
        <v>-2.312328767123295E-2</v>
      </c>
      <c r="AU226">
        <f t="shared" si="109"/>
        <v>0.57808219178082021</v>
      </c>
      <c r="AV226">
        <f t="shared" si="110"/>
        <v>3.125E-2</v>
      </c>
      <c r="AW226">
        <f t="shared" si="111"/>
        <v>4.751982282841296E-2</v>
      </c>
      <c r="AX226">
        <f t="shared" si="112"/>
        <v>-0.14255946848524187</v>
      </c>
      <c r="AY226" s="17">
        <f t="shared" si="126"/>
        <v>0.5189505340756746</v>
      </c>
      <c r="AZ226" s="17">
        <f t="shared" si="126"/>
        <v>0.4433190549509396</v>
      </c>
      <c r="BA226" s="17">
        <f t="shared" si="113"/>
        <v>0.39849210211366481</v>
      </c>
      <c r="BB226">
        <f t="shared" si="114"/>
        <v>7.5631479124734966</v>
      </c>
      <c r="BC226">
        <f t="shared" si="115"/>
        <v>1037.9010681513491</v>
      </c>
      <c r="BD226">
        <f t="shared" si="123"/>
        <v>211</v>
      </c>
      <c r="BE226">
        <f t="shared" si="116"/>
        <v>10.482259781158973</v>
      </c>
      <c r="BF226">
        <f t="shared" si="117"/>
        <v>605.96077091083191</v>
      </c>
      <c r="BG226" s="9">
        <f t="shared" si="118"/>
        <v>145</v>
      </c>
      <c r="BH226" s="9">
        <f t="shared" ca="1" si="119"/>
        <v>7.5452158766642732E-5</v>
      </c>
    </row>
    <row r="227" spans="1:60" x14ac:dyDescent="0.3">
      <c r="A227" s="16"/>
      <c r="F227" s="5"/>
      <c r="G227" s="5">
        <f t="shared" si="120"/>
        <v>145.5</v>
      </c>
      <c r="H227" s="5">
        <f>'Scenarios &amp; Pics'!$F$5</f>
        <v>0.25</v>
      </c>
      <c r="I227" s="5">
        <f>'Scenarios &amp; Pics'!$F$6</f>
        <v>0.25</v>
      </c>
      <c r="K227" s="9">
        <f ca="1">'Scenarios &amp; Pics'!$E$4*'Scenarios &amp; Pics'!G227+'Scenarios &amp; Pics'!$E$5*W226+'Scenarios &amp; Pics'!$E$6*'Scenarios &amp; Pics'!AG226</f>
        <v>181424696.94126523</v>
      </c>
      <c r="L227" s="9">
        <f t="shared" ca="1" si="121"/>
        <v>181397192.99830934</v>
      </c>
      <c r="O227" s="17">
        <f>LN(G227/'Scenarios &amp; Pics'!$H$5)</f>
        <v>0.3750059006234559</v>
      </c>
      <c r="P227" s="18">
        <f ca="1">'Scenarios &amp; Pics'!$T$5</f>
        <v>8.2191780821917804E-2</v>
      </c>
      <c r="Q227" s="17">
        <f>'Scenarios &amp; Pics'!$F$5*'Scenarios &amp; Pics'!$F$5/2</f>
        <v>3.125E-2</v>
      </c>
      <c r="R227" s="21">
        <f ca="1">(O227+P227*('Scenarios &amp; Pics'!$J$5+$Q227))/(I228*SQRT(P227))</f>
        <v>5.3139016718999494</v>
      </c>
      <c r="S227" s="21">
        <f t="shared" ca="1" si="100"/>
        <v>5.2422288995148252</v>
      </c>
      <c r="T227" s="17">
        <f t="shared" ca="1" si="124"/>
        <v>0.99999994634873313</v>
      </c>
      <c r="U227" s="17">
        <f t="shared" ca="1" si="124"/>
        <v>0.99999992067580656</v>
      </c>
      <c r="V227" s="17">
        <f t="shared" ca="1" si="101"/>
        <v>2.9458035389972924E-7</v>
      </c>
      <c r="W227" s="17">
        <f ca="1">(G227*T227-'Scenarios &amp; Pics'!$H$5*EXP(-'Scenarios &amp; Pics'!$J$5*'Scenarios &amp; Pics'!P227)*'Scenarios &amp; Pics'!U227)*$E$5</f>
        <v>91656.454752160222</v>
      </c>
      <c r="Y227" s="6">
        <f>LN(G227/'Scenarios &amp; Pics'!$H$6)</f>
        <v>0.48036641628128218</v>
      </c>
      <c r="Z227" s="19">
        <f ca="1">'Scenarios &amp; Pics'!$T$6</f>
        <v>0.1095890410958904</v>
      </c>
      <c r="AA227" s="6">
        <f>'Scenarios &amp; Pics'!$F$6*'Scenarios &amp; Pics'!$F$6/2</f>
        <v>3.125E-2</v>
      </c>
      <c r="AB227" s="22">
        <f ca="1">(Y227+Z227*('Scenarios &amp; Pics'!$J$6+$AA227))/(H228*SQRT(Z227))</f>
        <v>5.89863656339827</v>
      </c>
      <c r="AC227" s="22">
        <f t="shared" ca="1" si="96"/>
        <v>5.8158759745380335</v>
      </c>
      <c r="AD227" s="6">
        <f t="shared" ca="1" si="125"/>
        <v>0.99999999816741225</v>
      </c>
      <c r="AE227" s="6">
        <f t="shared" ca="1" si="125"/>
        <v>0.9999999969841411</v>
      </c>
      <c r="AF227" s="6">
        <f t="shared" ca="1" si="102"/>
        <v>1.1104724520192459E-8</v>
      </c>
      <c r="AG227" s="6">
        <f ca="1">G228*AD227-'Scenarios &amp; Pics'!$H$6*EXP(-'Scenarios &amp; Pics'!$J$6*'Scenarios &amp; Pics'!Z227)*'Scenarios &amp; Pics'!AE227</f>
        <v>56.393657110165549</v>
      </c>
      <c r="AH227" s="9">
        <f ca="1">(AG227+'Scenarios &amp; Pics'!$H$5*EXP(-'Scenarios &amp; Pics'!$J$5*'Scenarios &amp; Pics'!$T$5)-G227)*$E$6</f>
        <v>21130.859668418168</v>
      </c>
      <c r="AJ227" s="9">
        <f t="shared" si="97"/>
        <v>145.5</v>
      </c>
      <c r="AK227">
        <f t="shared" ca="1" si="98"/>
        <v>91656.454752160222</v>
      </c>
      <c r="AL227" s="9">
        <f t="shared" ca="1" si="99"/>
        <v>21130.859668418168</v>
      </c>
      <c r="AM227" s="9">
        <f t="shared" ca="1" si="103"/>
        <v>112787.31442057839</v>
      </c>
      <c r="AN227" s="9">
        <f t="shared" si="104"/>
        <v>145.5</v>
      </c>
      <c r="AO227" s="9">
        <f t="shared" ca="1" si="105"/>
        <v>2.4575986721471005E-4</v>
      </c>
      <c r="AP227" s="9">
        <f t="shared" ca="1" si="106"/>
        <v>5.6495854029983384E-5</v>
      </c>
      <c r="AR227">
        <f t="shared" si="122"/>
        <v>0.58082191780821746</v>
      </c>
      <c r="AS227">
        <f t="shared" si="107"/>
        <v>102.35048622436092</v>
      </c>
      <c r="AT227">
        <f t="shared" si="108"/>
        <v>-2.3232876712328807E-2</v>
      </c>
      <c r="AU227">
        <f t="shared" si="109"/>
        <v>0.58082191780821746</v>
      </c>
      <c r="AV227">
        <f t="shared" si="110"/>
        <v>3.125E-2</v>
      </c>
      <c r="AW227">
        <f t="shared" si="111"/>
        <v>4.7632295939187053E-2</v>
      </c>
      <c r="AX227">
        <f t="shared" si="112"/>
        <v>-0.14289688781756343</v>
      </c>
      <c r="AY227" s="17">
        <f t="shared" si="126"/>
        <v>0.5189953536021501</v>
      </c>
      <c r="AZ227" s="17">
        <f t="shared" si="126"/>
        <v>0.44318580825562076</v>
      </c>
      <c r="BA227" s="17">
        <f t="shared" si="113"/>
        <v>0.39848996977721396</v>
      </c>
      <c r="BB227">
        <f t="shared" si="114"/>
        <v>7.580954534652939</v>
      </c>
      <c r="BC227">
        <f t="shared" si="115"/>
        <v>1037.9907072043002</v>
      </c>
      <c r="BD227">
        <f t="shared" si="123"/>
        <v>212</v>
      </c>
      <c r="BE227">
        <f t="shared" si="116"/>
        <v>10.457452289460495</v>
      </c>
      <c r="BF227">
        <f t="shared" si="117"/>
        <v>607.391749415238</v>
      </c>
      <c r="BG227" s="9">
        <f t="shared" si="118"/>
        <v>145.5</v>
      </c>
      <c r="BH227" s="9">
        <f t="shared" ca="1" si="119"/>
        <v>5.834023749254817E-5</v>
      </c>
    </row>
    <row r="228" spans="1:60" x14ac:dyDescent="0.3">
      <c r="A228" s="16"/>
      <c r="F228" s="5"/>
      <c r="G228" s="5">
        <f t="shared" si="120"/>
        <v>146</v>
      </c>
      <c r="H228" s="5">
        <f>'Scenarios &amp; Pics'!$F$5</f>
        <v>0.25</v>
      </c>
      <c r="I228" s="5">
        <f>'Scenarios &amp; Pics'!$F$6</f>
        <v>0.25</v>
      </c>
      <c r="K228" s="9">
        <f ca="1">'Scenarios &amp; Pics'!$E$4*'Scenarios &amp; Pics'!G228+'Scenarios &amp; Pics'!$E$5*W227+'Scenarios &amp; Pics'!$E$6*'Scenarios &amp; Pics'!AG227</f>
        <v>183425696.81854078</v>
      </c>
      <c r="L228" s="9">
        <f t="shared" ca="1" si="121"/>
        <v>183398192.8755849</v>
      </c>
      <c r="O228" s="17">
        <f>LN(G228/'Scenarios &amp; Pics'!$H$5)</f>
        <v>0.37843643572024505</v>
      </c>
      <c r="P228" s="18">
        <f ca="1">'Scenarios &amp; Pics'!$T$5</f>
        <v>8.2191780821917804E-2</v>
      </c>
      <c r="Q228" s="17">
        <f>'Scenarios &amp; Pics'!$F$5*'Scenarios &amp; Pics'!$F$5/2</f>
        <v>3.125E-2</v>
      </c>
      <c r="R228" s="21">
        <f ca="1">(O228+P228*('Scenarios &amp; Pics'!$J$5+$Q228))/(I229*SQRT(P228))</f>
        <v>5.3617655256707453</v>
      </c>
      <c r="S228" s="21">
        <f t="shared" ca="1" si="100"/>
        <v>5.290092753285621</v>
      </c>
      <c r="T228" s="17">
        <f t="shared" ca="1" si="124"/>
        <v>0.99999995879376502</v>
      </c>
      <c r="U228" s="17">
        <f t="shared" ca="1" si="124"/>
        <v>0.99999993887282723</v>
      </c>
      <c r="V228" s="17">
        <f t="shared" ca="1" si="101"/>
        <v>2.2816351149616027E-7</v>
      </c>
      <c r="W228" s="17">
        <f ca="1">(G228*T228-'Scenarios &amp; Pics'!$H$5*EXP(-'Scenarios &amp; Pics'!$J$5*'Scenarios &amp; Pics'!P228)*'Scenarios &amp; Pics'!U228)*$E$5</f>
        <v>92656.454704999647</v>
      </c>
      <c r="Y228" s="6">
        <f>LN(G228/'Scenarios &amp; Pics'!$H$6)</f>
        <v>0.48379695137807138</v>
      </c>
      <c r="Z228" s="19">
        <f ca="1">'Scenarios &amp; Pics'!$T$6</f>
        <v>0.1095890410958904</v>
      </c>
      <c r="AA228" s="6">
        <f>'Scenarios &amp; Pics'!$F$6*'Scenarios &amp; Pics'!$F$6/2</f>
        <v>3.125E-2</v>
      </c>
      <c r="AB228" s="22">
        <f ca="1">(Y228+Z228*('Scenarios &amp; Pics'!$J$6+$AA228))/(H229*SQRT(Z228))</f>
        <v>5.9400878766868042</v>
      </c>
      <c r="AC228" s="22">
        <f t="shared" ca="1" si="96"/>
        <v>5.8573272878265676</v>
      </c>
      <c r="AD228" s="6">
        <f t="shared" ca="1" si="125"/>
        <v>0.99999999857565336</v>
      </c>
      <c r="AE228" s="6">
        <f t="shared" ca="1" si="125"/>
        <v>0.99999999764812209</v>
      </c>
      <c r="AF228" s="6">
        <f t="shared" ca="1" si="102"/>
        <v>8.6885434441794461E-9</v>
      </c>
      <c r="AG228" s="6">
        <f ca="1">G229*AD228-'Scenarios &amp; Pics'!$H$6*EXP(-'Scenarios &amp; Pics'!$J$6*'Scenarios &amp; Pics'!Z228)*'Scenarios &amp; Pics'!AE228</f>
        <v>56.893657109559669</v>
      </c>
      <c r="AH228" s="9">
        <f ca="1">(AG228+'Scenarios &amp; Pics'!$H$5*EXP(-'Scenarios &amp; Pics'!$J$5*'Scenarios &amp; Pics'!$T$5)-G228)*$E$6</f>
        <v>21130.859667206438</v>
      </c>
      <c r="AJ228" s="9">
        <f t="shared" si="97"/>
        <v>146</v>
      </c>
      <c r="AK228">
        <f t="shared" ca="1" si="98"/>
        <v>92656.454704999647</v>
      </c>
      <c r="AL228" s="9">
        <f t="shared" ca="1" si="99"/>
        <v>21130.859667206438</v>
      </c>
      <c r="AM228" s="9">
        <f t="shared" ca="1" si="103"/>
        <v>113787.31437220608</v>
      </c>
      <c r="AN228" s="9">
        <f t="shared" si="104"/>
        <v>146</v>
      </c>
      <c r="AO228" s="9">
        <f t="shared" ca="1" si="105"/>
        <v>1.9100434145632273E-4</v>
      </c>
      <c r="AP228" s="9">
        <f t="shared" ca="1" si="106"/>
        <v>4.3608297136146742E-5</v>
      </c>
      <c r="AR228">
        <f t="shared" si="122"/>
        <v>0.58356164383561471</v>
      </c>
      <c r="AS228">
        <f t="shared" si="107"/>
        <v>102.36170333062667</v>
      </c>
      <c r="AT228">
        <f t="shared" si="108"/>
        <v>-2.334246575342451E-2</v>
      </c>
      <c r="AU228">
        <f t="shared" si="109"/>
        <v>0.58356164383561471</v>
      </c>
      <c r="AV228">
        <f t="shared" si="110"/>
        <v>3.125E-2</v>
      </c>
      <c r="AW228">
        <f t="shared" si="111"/>
        <v>4.774450409453334E-2</v>
      </c>
      <c r="AX228">
        <f t="shared" si="112"/>
        <v>-0.14323351228359829</v>
      </c>
      <c r="AY228" s="17">
        <f t="shared" si="126"/>
        <v>0.51904006730699748</v>
      </c>
      <c r="AZ228" s="17">
        <f t="shared" si="126"/>
        <v>0.44305288185432518</v>
      </c>
      <c r="BA228" s="17">
        <f t="shared" si="113"/>
        <v>0.39848783745217314</v>
      </c>
      <c r="BB228">
        <f t="shared" si="114"/>
        <v>7.5987185452672392</v>
      </c>
      <c r="BC228">
        <f t="shared" si="115"/>
        <v>1038.0801346139949</v>
      </c>
      <c r="BD228">
        <f t="shared" si="123"/>
        <v>213</v>
      </c>
      <c r="BE228">
        <f t="shared" si="116"/>
        <v>10.432819572886791</v>
      </c>
      <c r="BF228">
        <f t="shared" si="117"/>
        <v>608.81933397941896</v>
      </c>
      <c r="BG228" s="9">
        <f t="shared" si="118"/>
        <v>146</v>
      </c>
      <c r="BH228" s="9">
        <f t="shared" ca="1" si="119"/>
        <v>4.5046435079702824E-5</v>
      </c>
    </row>
    <row r="229" spans="1:60" x14ac:dyDescent="0.3">
      <c r="A229" s="16"/>
      <c r="F229" s="5"/>
      <c r="G229" s="5">
        <f t="shared" si="120"/>
        <v>146.5</v>
      </c>
      <c r="H229" s="5">
        <f>'Scenarios &amp; Pics'!$F$5</f>
        <v>0.25</v>
      </c>
      <c r="I229" s="5">
        <f>'Scenarios &amp; Pics'!$F$6</f>
        <v>0.25</v>
      </c>
      <c r="K229" s="9">
        <f ca="1">'Scenarios &amp; Pics'!$E$4*'Scenarios &amp; Pics'!G229+'Scenarios &amp; Pics'!$E$5*W228+'Scenarios &amp; Pics'!$E$6*'Scenarios &amp; Pics'!AG228</f>
        <v>185426696.7242184</v>
      </c>
      <c r="L229" s="9">
        <f t="shared" ca="1" si="121"/>
        <v>185399192.78126252</v>
      </c>
      <c r="O229" s="17">
        <f>LN(G229/'Scenarios &amp; Pics'!$H$5)</f>
        <v>0.38185524246903069</v>
      </c>
      <c r="P229" s="18">
        <f ca="1">'Scenarios &amp; Pics'!$T$5</f>
        <v>8.2191780821917804E-2</v>
      </c>
      <c r="Q229" s="17">
        <f>'Scenarios &amp; Pics'!$F$5*'Scenarios &amp; Pics'!$F$5/2</f>
        <v>3.125E-2</v>
      </c>
      <c r="R229" s="21">
        <f ca="1">(O229+P229*('Scenarios &amp; Pics'!$J$5+$Q229))/(I230*SQRT(P229))</f>
        <v>5.4094657420153167</v>
      </c>
      <c r="S229" s="21">
        <f t="shared" ca="1" si="100"/>
        <v>5.3377929696301925</v>
      </c>
      <c r="T229" s="17">
        <f t="shared" ca="1" si="124"/>
        <v>0.99999996839347949</v>
      </c>
      <c r="U229" s="17">
        <f t="shared" ca="1" si="124"/>
        <v>0.99999995295759969</v>
      </c>
      <c r="V229" s="17">
        <f t="shared" ca="1" si="101"/>
        <v>1.7647293056772987E-7</v>
      </c>
      <c r="W229" s="17">
        <f ca="1">(G229*T229-'Scenarios &amp; Pics'!$H$5*EXP(-'Scenarios &amp; Pics'!$J$5*'Scenarios &amp; Pics'!P229)*'Scenarios &amp; Pics'!U229)*$E$5</f>
        <v>93656.454668801307</v>
      </c>
      <c r="Y229" s="6">
        <f>LN(G229/'Scenarios &amp; Pics'!$H$6)</f>
        <v>0.48721575812685691</v>
      </c>
      <c r="Z229" s="19">
        <f ca="1">'Scenarios &amp; Pics'!$T$6</f>
        <v>0.1095890410958904</v>
      </c>
      <c r="AA229" s="6">
        <f>'Scenarios &amp; Pics'!$F$6*'Scenarios &amp; Pics'!$F$6/2</f>
        <v>3.125E-2</v>
      </c>
      <c r="AB229" s="22">
        <f ca="1">(Y229+Z229*('Scenarios &amp; Pics'!$J$6+$AA229))/(H230*SQRT(Z229))</f>
        <v>5.9813974758072153</v>
      </c>
      <c r="AC229" s="22">
        <f t="shared" ca="1" si="96"/>
        <v>5.8986368869469787</v>
      </c>
      <c r="AD229" s="6">
        <f t="shared" ca="1" si="125"/>
        <v>0.99999999889384361</v>
      </c>
      <c r="AE229" s="6">
        <f t="shared" ca="1" si="125"/>
        <v>0.99999999816741592</v>
      </c>
      <c r="AF229" s="6">
        <f t="shared" ca="1" si="102"/>
        <v>6.7921628261345774E-9</v>
      </c>
      <c r="AG229" s="6">
        <f ca="1">G230*AD229-'Scenarios &amp; Pics'!$H$6*EXP(-'Scenarios &amp; Pics'!$J$6*'Scenarios &amp; Pics'!Z229)*'Scenarios &amp; Pics'!AE229</f>
        <v>57.39365710908946</v>
      </c>
      <c r="AH229" s="9">
        <f ca="1">(AG229+'Scenarios &amp; Pics'!$H$5*EXP(-'Scenarios &amp; Pics'!$J$5*'Scenarios &amp; Pics'!$T$5)-G229)*$E$6</f>
        <v>21130.85966626602</v>
      </c>
      <c r="AJ229" s="9">
        <f t="shared" si="97"/>
        <v>146.5</v>
      </c>
      <c r="AK229">
        <f t="shared" ca="1" si="98"/>
        <v>93656.454668801307</v>
      </c>
      <c r="AL229" s="9">
        <f t="shared" ca="1" si="99"/>
        <v>21130.85966626602</v>
      </c>
      <c r="AM229" s="9">
        <f t="shared" ca="1" si="103"/>
        <v>114787.31433506732</v>
      </c>
      <c r="AN229" s="9">
        <f t="shared" si="104"/>
        <v>146.5</v>
      </c>
      <c r="AO229" s="9">
        <f t="shared" ca="1" si="105"/>
        <v>1.4823812504488067E-4</v>
      </c>
      <c r="AP229" s="9">
        <f t="shared" ca="1" si="106"/>
        <v>3.3613695762796814E-5</v>
      </c>
      <c r="AR229">
        <f t="shared" si="122"/>
        <v>0.58630136986301196</v>
      </c>
      <c r="AS229">
        <f t="shared" si="107"/>
        <v>102.3729216662317</v>
      </c>
      <c r="AT229">
        <f t="shared" si="108"/>
        <v>-2.3452054794520415E-2</v>
      </c>
      <c r="AU229">
        <f t="shared" si="109"/>
        <v>0.58630136986301196</v>
      </c>
      <c r="AV229">
        <f t="shared" si="110"/>
        <v>3.125E-2</v>
      </c>
      <c r="AW229">
        <f t="shared" si="111"/>
        <v>4.7856449158158627E-2</v>
      </c>
      <c r="AX229">
        <f t="shared" si="112"/>
        <v>-0.14356934747447458</v>
      </c>
      <c r="AY229" s="17">
        <f t="shared" si="126"/>
        <v>0.51908467593401042</v>
      </c>
      <c r="AZ229" s="17">
        <f t="shared" si="126"/>
        <v>0.44292027350879165</v>
      </c>
      <c r="BA229" s="17">
        <f t="shared" si="113"/>
        <v>0.39848570513854253</v>
      </c>
      <c r="BB229">
        <f t="shared" si="114"/>
        <v>7.6164402425218825</v>
      </c>
      <c r="BC229">
        <f t="shared" si="115"/>
        <v>1038.1693518680208</v>
      </c>
      <c r="BD229">
        <f t="shared" si="123"/>
        <v>214</v>
      </c>
      <c r="BE229">
        <f t="shared" si="116"/>
        <v>10.408359587586821</v>
      </c>
      <c r="BF229">
        <f t="shared" si="117"/>
        <v>610.24354842289665</v>
      </c>
      <c r="BG229" s="9">
        <f t="shared" si="118"/>
        <v>146.5</v>
      </c>
      <c r="BH229" s="9">
        <f t="shared" ca="1" si="119"/>
        <v>3.4734105533285883E-5</v>
      </c>
    </row>
    <row r="230" spans="1:60" x14ac:dyDescent="0.3">
      <c r="A230" s="16"/>
      <c r="F230" s="5"/>
      <c r="G230" s="5">
        <f t="shared" si="120"/>
        <v>147</v>
      </c>
      <c r="H230" s="5">
        <f>'Scenarios &amp; Pics'!$F$5</f>
        <v>0.25</v>
      </c>
      <c r="I230" s="5">
        <f>'Scenarios &amp; Pics'!$F$6</f>
        <v>0.25</v>
      </c>
      <c r="K230" s="9">
        <f ca="1">'Scenarios &amp; Pics'!$E$4*'Scenarios &amp; Pics'!G230+'Scenarios &amp; Pics'!$E$5*W229+'Scenarios &amp; Pics'!$E$6*'Scenarios &amp; Pics'!AG229</f>
        <v>187427696.65182081</v>
      </c>
      <c r="L230" s="9">
        <f t="shared" ca="1" si="121"/>
        <v>187400192.70886493</v>
      </c>
      <c r="O230" s="17">
        <f>LN(G230/'Scenarios &amp; Pics'!$H$5)</f>
        <v>0.38526240079064489</v>
      </c>
      <c r="P230" s="18">
        <f ca="1">'Scenarios &amp; Pics'!$T$5</f>
        <v>8.2191780821917804E-2</v>
      </c>
      <c r="Q230" s="17">
        <f>'Scenarios &amp; Pics'!$F$5*'Scenarios &amp; Pics'!$F$5/2</f>
        <v>3.125E-2</v>
      </c>
      <c r="R230" s="21">
        <f ca="1">(O230+P230*('Scenarios &amp; Pics'!$J$5+$Q230))/(I231*SQRT(P230))</f>
        <v>5.4570034360130633</v>
      </c>
      <c r="S230" s="21">
        <f t="shared" ca="1" si="100"/>
        <v>5.385330663627939</v>
      </c>
      <c r="T230" s="17">
        <f t="shared" ca="1" si="124"/>
        <v>0.99999997578815059</v>
      </c>
      <c r="U230" s="17">
        <f t="shared" ca="1" si="124"/>
        <v>0.99999996384420697</v>
      </c>
      <c r="V230" s="17">
        <f t="shared" ca="1" si="101"/>
        <v>1.3630350496004594E-7</v>
      </c>
      <c r="W230" s="17">
        <f ca="1">(G230*T230-'Scenarios &amp; Pics'!$H$5*EXP(-'Scenarios &amp; Pics'!$J$5*'Scenarios &amp; Pics'!P230)*'Scenarios &amp; Pics'!U230)*$E$5</f>
        <v>94656.454641053162</v>
      </c>
      <c r="Y230" s="6">
        <f>LN(G230/'Scenarios &amp; Pics'!$H$6)</f>
        <v>0.49062291644847122</v>
      </c>
      <c r="Z230" s="19">
        <f ca="1">'Scenarios &amp; Pics'!$T$6</f>
        <v>0.1095890410958904</v>
      </c>
      <c r="AA230" s="6">
        <f>'Scenarios &amp; Pics'!$F$6*'Scenarios &amp; Pics'!$F$6/2</f>
        <v>3.125E-2</v>
      </c>
      <c r="AB230" s="22">
        <f ca="1">(Y230+Z230*('Scenarios &amp; Pics'!$J$6+$AA230))/(H231*SQRT(Z230))</f>
        <v>6.0225663264465963</v>
      </c>
      <c r="AC230" s="22">
        <f t="shared" ca="1" si="96"/>
        <v>5.9398057375863598</v>
      </c>
      <c r="AD230" s="6">
        <f t="shared" ca="1" si="125"/>
        <v>0.99999999914163507</v>
      </c>
      <c r="AE230" s="6">
        <f t="shared" ca="1" si="125"/>
        <v>0.99999999857319988</v>
      </c>
      <c r="AF230" s="6">
        <f t="shared" ca="1" si="102"/>
        <v>5.3051323797122252E-9</v>
      </c>
      <c r="AG230" s="6">
        <f ca="1">G231*AD230-'Scenarios &amp; Pics'!$H$6*EXP(-'Scenarios &amp; Pics'!$J$6*'Scenarios &amp; Pics'!Z230)*'Scenarios &amp; Pics'!AE230</f>
        <v>57.893657108724796</v>
      </c>
      <c r="AH230" s="9">
        <f ca="1">(AG230+'Scenarios &amp; Pics'!$H$5*EXP(-'Scenarios &amp; Pics'!$J$5*'Scenarios &amp; Pics'!$T$5)-G230)*$E$6</f>
        <v>21130.85966553666</v>
      </c>
      <c r="AJ230" s="9">
        <f t="shared" si="97"/>
        <v>147</v>
      </c>
      <c r="AK230">
        <f t="shared" ca="1" si="98"/>
        <v>94656.454641053162</v>
      </c>
      <c r="AL230" s="9">
        <f t="shared" ca="1" si="99"/>
        <v>21130.85966553666</v>
      </c>
      <c r="AM230" s="9">
        <f t="shared" ca="1" si="103"/>
        <v>115787.31430658982</v>
      </c>
      <c r="AN230" s="9">
        <f t="shared" si="104"/>
        <v>147</v>
      </c>
      <c r="AO230" s="9">
        <f t="shared" ca="1" si="105"/>
        <v>1.1488638101484164E-4</v>
      </c>
      <c r="AP230" s="9">
        <f t="shared" ca="1" si="106"/>
        <v>2.5874113607242171E-5</v>
      </c>
      <c r="AR230">
        <f t="shared" si="122"/>
        <v>0.58904109589040921</v>
      </c>
      <c r="AS230">
        <f t="shared" si="107"/>
        <v>102.38414123131076</v>
      </c>
      <c r="AT230">
        <f t="shared" si="108"/>
        <v>-2.3561643835616351E-2</v>
      </c>
      <c r="AU230">
        <f t="shared" si="109"/>
        <v>0.58904109589040921</v>
      </c>
      <c r="AV230">
        <f t="shared" si="110"/>
        <v>3.125E-2</v>
      </c>
      <c r="AW230">
        <f t="shared" si="111"/>
        <v>4.7968132972025505E-2</v>
      </c>
      <c r="AX230">
        <f t="shared" si="112"/>
        <v>-0.14390439891607612</v>
      </c>
      <c r="AY230" s="17">
        <f t="shared" si="126"/>
        <v>0.51912918021830601</v>
      </c>
      <c r="AZ230" s="17">
        <f t="shared" si="126"/>
        <v>0.44278798100684158</v>
      </c>
      <c r="BA230" s="17">
        <f t="shared" si="113"/>
        <v>0.39848357283632196</v>
      </c>
      <c r="BB230">
        <f t="shared" si="114"/>
        <v>7.6341199211464428</v>
      </c>
      <c r="BC230">
        <f t="shared" si="115"/>
        <v>1038.2583604366121</v>
      </c>
      <c r="BD230">
        <f t="shared" si="123"/>
        <v>215</v>
      </c>
      <c r="BE230">
        <f t="shared" si="116"/>
        <v>10.384070323018253</v>
      </c>
      <c r="BF230">
        <f t="shared" si="117"/>
        <v>611.66441628737482</v>
      </c>
      <c r="BG230" s="9">
        <f t="shared" si="118"/>
        <v>147</v>
      </c>
      <c r="BH230" s="9">
        <f t="shared" ca="1" si="119"/>
        <v>2.6746251817311125E-5</v>
      </c>
    </row>
    <row r="231" spans="1:60" x14ac:dyDescent="0.3">
      <c r="A231" s="16"/>
      <c r="F231" s="5"/>
      <c r="G231" s="5">
        <f t="shared" si="120"/>
        <v>147.5</v>
      </c>
      <c r="H231" s="5">
        <f>'Scenarios &amp; Pics'!$F$5</f>
        <v>0.25</v>
      </c>
      <c r="I231" s="5">
        <f>'Scenarios &amp; Pics'!$F$6</f>
        <v>0.25</v>
      </c>
      <c r="K231" s="9">
        <f ca="1">'Scenarios &amp; Pics'!$E$4*'Scenarios &amp; Pics'!G231+'Scenarios &amp; Pics'!$E$5*W230+'Scenarios &amp; Pics'!$E$6*'Scenarios &amp; Pics'!AG230</f>
        <v>189428696.59632376</v>
      </c>
      <c r="L231" s="9">
        <f t="shared" ca="1" si="121"/>
        <v>189401192.65336788</v>
      </c>
      <c r="O231" s="17">
        <f>LN(G231/'Scenarios &amp; Pics'!$H$5)</f>
        <v>0.38865798979178323</v>
      </c>
      <c r="P231" s="18">
        <f ca="1">'Scenarios &amp; Pics'!$T$5</f>
        <v>8.2191780821917804E-2</v>
      </c>
      <c r="Q231" s="17">
        <f>'Scenarios &amp; Pics'!$F$5*'Scenarios &amp; Pics'!$F$5/2</f>
        <v>3.125E-2</v>
      </c>
      <c r="R231" s="21">
        <f ca="1">(O231+P231*('Scenarios &amp; Pics'!$J$5+$Q231))/(I232*SQRT(P231))</f>
        <v>5.5043797113843098</v>
      </c>
      <c r="S231" s="21">
        <f t="shared" ca="1" si="100"/>
        <v>5.4327069389991856</v>
      </c>
      <c r="T231" s="17">
        <f t="shared" ca="1" si="124"/>
        <v>0.99999998147648472</v>
      </c>
      <c r="U231" s="17">
        <f t="shared" ca="1" si="124"/>
        <v>0.99999997224723736</v>
      </c>
      <c r="V231" s="17">
        <f t="shared" ca="1" si="101"/>
        <v>1.0513332432669786E-7</v>
      </c>
      <c r="W231" s="17">
        <f ca="1">(G231*T231-'Scenarios &amp; Pics'!$H$5*EXP(-'Scenarios &amp; Pics'!$J$5*'Scenarios &amp; Pics'!P231)*'Scenarios &amp; Pics'!U231)*$E$5</f>
        <v>95656.454619810058</v>
      </c>
      <c r="Y231" s="6">
        <f>LN(G231/'Scenarios &amp; Pics'!$H$6)</f>
        <v>0.4940185054496094</v>
      </c>
      <c r="Z231" s="19">
        <f ca="1">'Scenarios &amp; Pics'!$T$6</f>
        <v>0.1095890410958904</v>
      </c>
      <c r="AA231" s="6">
        <f>'Scenarios &amp; Pics'!$F$6*'Scenarios &amp; Pics'!$F$6/2</f>
        <v>3.125E-2</v>
      </c>
      <c r="AB231" s="22">
        <f ca="1">(Y231+Z231*('Scenarios &amp; Pics'!$J$6+$AA231))/(H232*SQRT(Z231))</f>
        <v>6.0635953844547812</v>
      </c>
      <c r="AC231" s="22">
        <f t="shared" ca="1" si="96"/>
        <v>5.9808347955945447</v>
      </c>
      <c r="AD231" s="6">
        <f t="shared" ca="1" si="125"/>
        <v>0.99999999933444106</v>
      </c>
      <c r="AE231" s="6">
        <f t="shared" ca="1" si="125"/>
        <v>0.99999999889001534</v>
      </c>
      <c r="AF231" s="6">
        <f t="shared" ca="1" si="102"/>
        <v>4.1401532768726912E-9</v>
      </c>
      <c r="AG231" s="6">
        <f ca="1">G232*AD231-'Scenarios &amp; Pics'!$H$6*EXP(-'Scenarios &amp; Pics'!$J$6*'Scenarios &amp; Pics'!Z231)*'Scenarios &amp; Pics'!AE231</f>
        <v>58.393657108442241</v>
      </c>
      <c r="AH231" s="9">
        <f ca="1">(AG231+'Scenarios &amp; Pics'!$H$5*EXP(-'Scenarios &amp; Pics'!$J$5*'Scenarios &amp; Pics'!$T$5)-G231)*$E$6</f>
        <v>21130.85966497158</v>
      </c>
      <c r="AJ231" s="9">
        <f t="shared" si="97"/>
        <v>147.5</v>
      </c>
      <c r="AK231">
        <f t="shared" ca="1" si="98"/>
        <v>95656.454619810058</v>
      </c>
      <c r="AL231" s="9">
        <f t="shared" ca="1" si="99"/>
        <v>21130.85966497158</v>
      </c>
      <c r="AM231" s="9">
        <f t="shared" ca="1" si="103"/>
        <v>116787.31428478163</v>
      </c>
      <c r="AN231" s="9">
        <f t="shared" si="104"/>
        <v>147.5</v>
      </c>
      <c r="AO231" s="9">
        <f t="shared" ca="1" si="105"/>
        <v>8.8915322529794849E-5</v>
      </c>
      <c r="AP231" s="9">
        <f t="shared" ca="1" si="106"/>
        <v>1.9889513878157693E-5</v>
      </c>
      <c r="AR231">
        <f t="shared" si="122"/>
        <v>0.59178082191780645</v>
      </c>
      <c r="AS231">
        <f t="shared" si="107"/>
        <v>102.39536202599857</v>
      </c>
      <c r="AT231">
        <f t="shared" si="108"/>
        <v>-2.3671232876712276E-2</v>
      </c>
      <c r="AU231">
        <f t="shared" si="109"/>
        <v>0.59178082191780645</v>
      </c>
      <c r="AV231">
        <f t="shared" si="110"/>
        <v>3.125E-2</v>
      </c>
      <c r="AW231">
        <f t="shared" si="111"/>
        <v>4.8079557356702246E-2</v>
      </c>
      <c r="AX231">
        <f t="shared" si="112"/>
        <v>-0.14423867207010718</v>
      </c>
      <c r="AY231" s="17">
        <f t="shared" si="126"/>
        <v>0.51917358088646437</v>
      </c>
      <c r="AZ231" s="17">
        <f t="shared" si="126"/>
        <v>0.44265600216195311</v>
      </c>
      <c r="BA231" s="17">
        <f t="shared" si="113"/>
        <v>0.39848144054551132</v>
      </c>
      <c r="BB231">
        <f t="shared" si="114"/>
        <v>7.6517578724511282</v>
      </c>
      <c r="BC231">
        <f t="shared" si="115"/>
        <v>1038.3471617729288</v>
      </c>
      <c r="BD231">
        <f t="shared" si="123"/>
        <v>216</v>
      </c>
      <c r="BE231">
        <f t="shared" si="116"/>
        <v>10.359949801252757</v>
      </c>
      <c r="BF231">
        <f t="shared" si="117"/>
        <v>613.08196084125734</v>
      </c>
      <c r="BG231" s="9">
        <f t="shared" si="118"/>
        <v>147.5</v>
      </c>
      <c r="BH231" s="9">
        <f t="shared" ca="1" si="119"/>
        <v>2.0567827944356755E-5</v>
      </c>
    </row>
    <row r="232" spans="1:60" x14ac:dyDescent="0.3">
      <c r="A232" s="16"/>
      <c r="F232" s="5"/>
      <c r="G232" s="5">
        <f t="shared" si="120"/>
        <v>148</v>
      </c>
      <c r="H232" s="5">
        <f>'Scenarios &amp; Pics'!$F$5</f>
        <v>0.25</v>
      </c>
      <c r="I232" s="5">
        <f>'Scenarios &amp; Pics'!$F$6</f>
        <v>0.25</v>
      </c>
      <c r="K232" s="9">
        <f ca="1">'Scenarios &amp; Pics'!$E$4*'Scenarios &amp; Pics'!G232+'Scenarios &amp; Pics'!$E$5*W231+'Scenarios &amp; Pics'!$E$6*'Scenarios &amp; Pics'!AG231</f>
        <v>191429696.553837</v>
      </c>
      <c r="L232" s="9">
        <f t="shared" ca="1" si="121"/>
        <v>191402192.61088112</v>
      </c>
      <c r="O232" s="17">
        <f>LN(G232/'Scenarios &amp; Pics'!$H$5)</f>
        <v>0.39204208777602367</v>
      </c>
      <c r="P232" s="18">
        <f ca="1">'Scenarios &amp; Pics'!$T$5</f>
        <v>8.2191780821917804E-2</v>
      </c>
      <c r="Q232" s="17">
        <f>'Scenarios &amp; Pics'!$F$5*'Scenarios &amp; Pics'!$F$5/2</f>
        <v>3.125E-2</v>
      </c>
      <c r="R232" s="21">
        <f ca="1">(O232+P232*('Scenarios &amp; Pics'!$J$5+$Q232))/(I233*SQRT(P232))</f>
        <v>5.5515956606440433</v>
      </c>
      <c r="S232" s="21">
        <f t="shared" ca="1" si="100"/>
        <v>5.479922888258919</v>
      </c>
      <c r="T232" s="17">
        <f t="shared" ca="1" si="124"/>
        <v>0.999999985846313</v>
      </c>
      <c r="U232" s="17">
        <f t="shared" ca="1" si="124"/>
        <v>0.99999997872443769</v>
      </c>
      <c r="V232" s="17">
        <f t="shared" ca="1" si="101"/>
        <v>8.0981449838152432E-8</v>
      </c>
      <c r="W232" s="17">
        <f ca="1">(G232*T232-'Scenarios &amp; Pics'!$H$5*EXP(-'Scenarios &amp; Pics'!$J$5*'Scenarios &amp; Pics'!P232)*'Scenarios &amp; Pics'!U232)*$E$5</f>
        <v>96656.454603567618</v>
      </c>
      <c r="Y232" s="6">
        <f>LN(G232/'Scenarios &amp; Pics'!$H$6)</f>
        <v>0.49740260343384995</v>
      </c>
      <c r="Z232" s="19">
        <f ca="1">'Scenarios &amp; Pics'!$T$6</f>
        <v>0.1095890410958904</v>
      </c>
      <c r="AA232" s="6">
        <f>'Scenarios &amp; Pics'!$F$6*'Scenarios &amp; Pics'!$F$6/2</f>
        <v>3.125E-2</v>
      </c>
      <c r="AB232" s="22">
        <f ca="1">(Y232+Z232*('Scenarios &amp; Pics'!$J$6+$AA232))/(H233*SQRT(Z232))</f>
        <v>6.1044855959775086</v>
      </c>
      <c r="AC232" s="22">
        <f t="shared" ca="1" si="96"/>
        <v>6.0217250071172721</v>
      </c>
      <c r="AD232" s="6">
        <f t="shared" ca="1" si="125"/>
        <v>0.9999999994843386</v>
      </c>
      <c r="AE232" s="6">
        <f t="shared" ca="1" si="125"/>
        <v>0.99999999913716042</v>
      </c>
      <c r="AF232" s="6">
        <f t="shared" ca="1" si="102"/>
        <v>3.2282981440540313E-9</v>
      </c>
      <c r="AG232" s="6">
        <f ca="1">G233*AD232-'Scenarios &amp; Pics'!$H$6*EXP(-'Scenarios &amp; Pics'!$J$6*'Scenarios &amp; Pics'!Z232)*'Scenarios &amp; Pics'!AE232</f>
        <v>58.893657108223451</v>
      </c>
      <c r="AH232" s="9">
        <f ca="1">(AG232+'Scenarios &amp; Pics'!$H$5*EXP(-'Scenarios &amp; Pics'!$J$5*'Scenarios &amp; Pics'!$T$5)-G232)*$E$6</f>
        <v>21130.859664534</v>
      </c>
      <c r="AJ232" s="9">
        <f t="shared" si="97"/>
        <v>148</v>
      </c>
      <c r="AK232">
        <f t="shared" ca="1" si="98"/>
        <v>96656.454603567618</v>
      </c>
      <c r="AL232" s="9">
        <f t="shared" ca="1" si="99"/>
        <v>21130.859664534</v>
      </c>
      <c r="AM232" s="9">
        <f t="shared" ca="1" si="103"/>
        <v>117787.31426810162</v>
      </c>
      <c r="AN232" s="9">
        <f t="shared" si="104"/>
        <v>148</v>
      </c>
      <c r="AO232" s="9">
        <f t="shared" ca="1" si="105"/>
        <v>6.8721313856540537E-5</v>
      </c>
      <c r="AP232" s="9">
        <f t="shared" ca="1" si="106"/>
        <v>1.5268614291232834E-5</v>
      </c>
      <c r="AR232">
        <f t="shared" si="122"/>
        <v>0.5945205479452037</v>
      </c>
      <c r="AS232">
        <f t="shared" si="107"/>
        <v>102.40658405042988</v>
      </c>
      <c r="AT232">
        <f t="shared" si="108"/>
        <v>-2.3780821917808309E-2</v>
      </c>
      <c r="AU232">
        <f t="shared" si="109"/>
        <v>0.5945205479452037</v>
      </c>
      <c r="AV232">
        <f t="shared" si="110"/>
        <v>3.125E-2</v>
      </c>
      <c r="AW232">
        <f t="shared" si="111"/>
        <v>4.8190724111709209E-2</v>
      </c>
      <c r="AX232">
        <f t="shared" si="112"/>
        <v>-0.14457217233513098</v>
      </c>
      <c r="AY232" s="17">
        <f t="shared" si="126"/>
        <v>0.51921787865666658</v>
      </c>
      <c r="AZ232" s="17">
        <f t="shared" si="126"/>
        <v>0.4425243348128467</v>
      </c>
      <c r="BA232" s="17">
        <f t="shared" si="113"/>
        <v>0.39847930826611061</v>
      </c>
      <c r="BB232">
        <f t="shared" si="114"/>
        <v>7.6693543843819896</v>
      </c>
      <c r="BC232">
        <f t="shared" si="115"/>
        <v>1038.4357573133332</v>
      </c>
      <c r="BD232">
        <f t="shared" si="123"/>
        <v>217</v>
      </c>
      <c r="BE232">
        <f t="shared" si="116"/>
        <v>10.335996076298908</v>
      </c>
      <c r="BF232">
        <f t="shared" si="117"/>
        <v>614.49620508407031</v>
      </c>
      <c r="BG232" s="9">
        <f t="shared" si="118"/>
        <v>148</v>
      </c>
      <c r="BH232" s="9">
        <f t="shared" ca="1" si="119"/>
        <v>1.5795745033004115E-5</v>
      </c>
    </row>
    <row r="233" spans="1:60" x14ac:dyDescent="0.3">
      <c r="A233" s="16"/>
      <c r="F233" s="5"/>
      <c r="G233" s="5">
        <f t="shared" si="120"/>
        <v>148.5</v>
      </c>
      <c r="H233" s="5">
        <f>'Scenarios &amp; Pics'!$F$5</f>
        <v>0.25</v>
      </c>
      <c r="I233" s="5">
        <f>'Scenarios &amp; Pics'!$F$6</f>
        <v>0.25</v>
      </c>
      <c r="K233" s="9">
        <f ca="1">'Scenarios &amp; Pics'!$E$4*'Scenarios &amp; Pics'!G233+'Scenarios &amp; Pics'!$E$5*W232+'Scenarios &amp; Pics'!$E$6*'Scenarios &amp; Pics'!AG232</f>
        <v>193430696.52135167</v>
      </c>
      <c r="L233" s="9">
        <f t="shared" ca="1" si="121"/>
        <v>193403192.57839578</v>
      </c>
      <c r="O233" s="17">
        <f>LN(G233/'Scenarios &amp; Pics'!$H$5)</f>
        <v>0.39541477225466298</v>
      </c>
      <c r="P233" s="18">
        <f ca="1">'Scenarios &amp; Pics'!$T$5</f>
        <v>8.2191780821917804E-2</v>
      </c>
      <c r="Q233" s="17">
        <f>'Scenarios &amp; Pics'!$F$5*'Scenarios &amp; Pics'!$F$5/2</f>
        <v>3.125E-2</v>
      </c>
      <c r="R233" s="21">
        <f ca="1">(O233+P233*('Scenarios &amp; Pics'!$J$5+$Q233))/(I234*SQRT(P233))</f>
        <v>5.5986523652531046</v>
      </c>
      <c r="S233" s="21">
        <f t="shared" ca="1" si="100"/>
        <v>5.5269795928679804</v>
      </c>
      <c r="T233" s="17">
        <f t="shared" ca="1" si="124"/>
        <v>0.99999998919877542</v>
      </c>
      <c r="U233" s="17">
        <f t="shared" ca="1" si="124"/>
        <v>0.99999998371045806</v>
      </c>
      <c r="V233" s="17">
        <f t="shared" ca="1" si="101"/>
        <v>6.2294500677289651E-8</v>
      </c>
      <c r="W233" s="17">
        <f ca="1">(G233*T233-'Scenarios &amp; Pics'!$H$5*EXP(-'Scenarios &amp; Pics'!$J$5*'Scenarios &amp; Pics'!P233)*'Scenarios &amp; Pics'!U233)*$E$5</f>
        <v>97656.454591164278</v>
      </c>
      <c r="Y233" s="6">
        <f>LN(G233/'Scenarios &amp; Pics'!$H$6)</f>
        <v>0.50077528791248915</v>
      </c>
      <c r="Z233" s="19">
        <f ca="1">'Scenarios &amp; Pics'!$T$6</f>
        <v>0.1095890410958904</v>
      </c>
      <c r="AA233" s="6">
        <f>'Scenarios &amp; Pics'!$F$6*'Scenarios &amp; Pics'!$F$6/2</f>
        <v>3.125E-2</v>
      </c>
      <c r="AB233" s="22">
        <f ca="1">(Y233+Z233*('Scenarios &amp; Pics'!$J$6+$AA233))/(H234*SQRT(Z233))</f>
        <v>6.1452378975873341</v>
      </c>
      <c r="AC233" s="22">
        <f t="shared" ca="1" si="96"/>
        <v>6.0624773087270976</v>
      </c>
      <c r="AD233" s="6">
        <f t="shared" ca="1" si="125"/>
        <v>0.99999999960078123</v>
      </c>
      <c r="AE233" s="6">
        <f t="shared" ca="1" si="125"/>
        <v>0.99999999932979633</v>
      </c>
      <c r="AF233" s="6">
        <f t="shared" ca="1" si="102"/>
        <v>2.5152014374804426E-9</v>
      </c>
      <c r="AG233" s="6">
        <f ca="1">G234*AD233-'Scenarios &amp; Pics'!$H$6*EXP(-'Scenarios &amp; Pics'!$J$6*'Scenarios &amp; Pics'!Z233)*'Scenarios &amp; Pics'!AE233</f>
        <v>59.393657108054185</v>
      </c>
      <c r="AH233" s="9">
        <f ca="1">(AG233+'Scenarios &amp; Pics'!$H$5*EXP(-'Scenarios &amp; Pics'!$J$5*'Scenarios &amp; Pics'!$T$5)-G233)*$E$6</f>
        <v>21130.859664195443</v>
      </c>
      <c r="AJ233" s="9">
        <f t="shared" si="97"/>
        <v>148.5</v>
      </c>
      <c r="AK233">
        <f t="shared" ca="1" si="98"/>
        <v>97656.454591164278</v>
      </c>
      <c r="AL233" s="9">
        <f t="shared" ca="1" si="99"/>
        <v>21130.859664195443</v>
      </c>
      <c r="AM233" s="9">
        <f t="shared" ca="1" si="103"/>
        <v>118787.31425535973</v>
      </c>
      <c r="AN233" s="9">
        <f t="shared" si="104"/>
        <v>148.5</v>
      </c>
      <c r="AO233" s="9">
        <f t="shared" ca="1" si="105"/>
        <v>5.3042056466513768E-5</v>
      </c>
      <c r="AP233" s="9">
        <f t="shared" ca="1" si="106"/>
        <v>1.1705744680793735E-5</v>
      </c>
      <c r="AR233">
        <f t="shared" si="122"/>
        <v>0.59726027397260095</v>
      </c>
      <c r="AS233">
        <f t="shared" si="107"/>
        <v>102.41780730473948</v>
      </c>
      <c r="AT233">
        <f t="shared" si="108"/>
        <v>-2.3890410958904127E-2</v>
      </c>
      <c r="AU233">
        <f t="shared" si="109"/>
        <v>0.59726027397260095</v>
      </c>
      <c r="AV233">
        <f t="shared" si="110"/>
        <v>3.125E-2</v>
      </c>
      <c r="AW233">
        <f t="shared" si="111"/>
        <v>4.8301635015860787E-2</v>
      </c>
      <c r="AX233">
        <f t="shared" si="112"/>
        <v>-0.14490490504758416</v>
      </c>
      <c r="AY233" s="17">
        <f t="shared" si="126"/>
        <v>0.51926207423883142</v>
      </c>
      <c r="AZ233" s="17">
        <f t="shared" si="126"/>
        <v>0.44239297682307938</v>
      </c>
      <c r="BA233" s="17">
        <f t="shared" si="113"/>
        <v>0.39847717599811971</v>
      </c>
      <c r="BB233">
        <f t="shared" si="114"/>
        <v>7.6869097415751995</v>
      </c>
      <c r="BC233">
        <f t="shared" si="115"/>
        <v>1038.5241484776629</v>
      </c>
      <c r="BD233">
        <f t="shared" si="123"/>
        <v>218</v>
      </c>
      <c r="BE233">
        <f t="shared" si="116"/>
        <v>10.312207233442207</v>
      </c>
      <c r="BF233">
        <f t="shared" si="117"/>
        <v>615.90717175079294</v>
      </c>
      <c r="BG233" s="9">
        <f t="shared" si="118"/>
        <v>148.5</v>
      </c>
      <c r="BH233" s="9">
        <f t="shared" ca="1" si="119"/>
        <v>1.2115055045802858E-5</v>
      </c>
    </row>
    <row r="234" spans="1:60" x14ac:dyDescent="0.3">
      <c r="A234" s="16"/>
      <c r="F234" s="5"/>
      <c r="G234" s="5">
        <f t="shared" si="120"/>
        <v>149</v>
      </c>
      <c r="H234" s="5">
        <f>'Scenarios &amp; Pics'!$F$5</f>
        <v>0.25</v>
      </c>
      <c r="I234" s="5">
        <f>'Scenarios &amp; Pics'!$F$6</f>
        <v>0.25</v>
      </c>
      <c r="K234" s="9">
        <f ca="1">'Scenarios &amp; Pics'!$E$4*'Scenarios &amp; Pics'!G234+'Scenarios &amp; Pics'!$E$5*W233+'Scenarios &amp; Pics'!$E$6*'Scenarios &amp; Pics'!AG233</f>
        <v>195431696.49654466</v>
      </c>
      <c r="L234" s="9">
        <f t="shared" ca="1" si="121"/>
        <v>195404192.55358878</v>
      </c>
      <c r="O234" s="17">
        <f>LN(G234/'Scenarios &amp; Pics'!$H$5)</f>
        <v>0.39877611995736778</v>
      </c>
      <c r="P234" s="18">
        <f ca="1">'Scenarios &amp; Pics'!$T$5</f>
        <v>8.2191780821917804E-2</v>
      </c>
      <c r="Q234" s="17">
        <f>'Scenarios &amp; Pics'!$F$5*'Scenarios &amp; Pics'!$F$5/2</f>
        <v>3.125E-2</v>
      </c>
      <c r="R234" s="21">
        <f ca="1">(O234+P234*('Scenarios &amp; Pics'!$J$5+$Q234))/(I235*SQRT(P234))</f>
        <v>5.6455508957667986</v>
      </c>
      <c r="S234" s="21">
        <f t="shared" ca="1" si="100"/>
        <v>5.5738781233816743</v>
      </c>
      <c r="T234" s="17">
        <f t="shared" ca="1" si="124"/>
        <v>0.99999999176734244</v>
      </c>
      <c r="U234" s="17">
        <f t="shared" ca="1" si="124"/>
        <v>0.99999998754349717</v>
      </c>
      <c r="V234" s="17">
        <f t="shared" ca="1" si="101"/>
        <v>4.7856399288560441E-8</v>
      </c>
      <c r="W234" s="17">
        <f ca="1">(G234*T234-'Scenarios &amp; Pics'!$H$5*EXP(-'Scenarios &amp; Pics'!$J$5*'Scenarios &amp; Pics'!P234)*'Scenarios &amp; Pics'!U234)*$E$5</f>
        <v>98656.454581704427</v>
      </c>
      <c r="Y234" s="6">
        <f>LN(G234/'Scenarios &amp; Pics'!$H$6)</f>
        <v>0.50413663561519406</v>
      </c>
      <c r="Z234" s="19">
        <f ca="1">'Scenarios &amp; Pics'!$T$6</f>
        <v>0.1095890410958904</v>
      </c>
      <c r="AA234" s="6">
        <f>'Scenarios &amp; Pics'!$F$6*'Scenarios &amp; Pics'!$F$6/2</f>
        <v>3.125E-2</v>
      </c>
      <c r="AB234" s="22">
        <f ca="1">(Y234+Z234*('Scenarios &amp; Pics'!$J$6+$AA234))/(H235*SQRT(Z234))</f>
        <v>6.1858532164123545</v>
      </c>
      <c r="AC234" s="22">
        <f t="shared" ca="1" si="96"/>
        <v>6.103092627552118</v>
      </c>
      <c r="AD234" s="6">
        <f t="shared" ca="1" si="125"/>
        <v>0.99999999969116271</v>
      </c>
      <c r="AE234" s="6">
        <f t="shared" ca="1" si="125"/>
        <v>0.99999999947982243</v>
      </c>
      <c r="AF234" s="6">
        <f t="shared" ca="1" si="102"/>
        <v>1.9580269268632983E-9</v>
      </c>
      <c r="AG234" s="6">
        <f ca="1">G235*AD234-'Scenarios &amp; Pics'!$H$6*EXP(-'Scenarios &amp; Pics'!$J$6*'Scenarios &amp; Pics'!Z234)*'Scenarios &amp; Pics'!AE234</f>
        <v>59.893657107923303</v>
      </c>
      <c r="AH234" s="9">
        <f ca="1">(AG234+'Scenarios &amp; Pics'!$H$5*EXP(-'Scenarios &amp; Pics'!$J$5*'Scenarios &amp; Pics'!$T$5)-G234)*$E$6</f>
        <v>21130.859663933676</v>
      </c>
      <c r="AJ234" s="9">
        <f t="shared" si="97"/>
        <v>149</v>
      </c>
      <c r="AK234">
        <f t="shared" ca="1" si="98"/>
        <v>98656.454581704427</v>
      </c>
      <c r="AL234" s="9">
        <f t="shared" ca="1" si="99"/>
        <v>21130.859663933676</v>
      </c>
      <c r="AM234" s="9">
        <f t="shared" ca="1" si="103"/>
        <v>119787.3142456381</v>
      </c>
      <c r="AN234" s="9">
        <f t="shared" si="104"/>
        <v>149</v>
      </c>
      <c r="AO234" s="9">
        <f t="shared" ca="1" si="105"/>
        <v>4.0885609695497057E-5</v>
      </c>
      <c r="AP234" s="9">
        <f t="shared" ca="1" si="106"/>
        <v>8.9625077181847231E-6</v>
      </c>
      <c r="AR234">
        <f t="shared" si="122"/>
        <v>0.5999999999999982</v>
      </c>
      <c r="AS234">
        <f t="shared" si="107"/>
        <v>102.42903178906215</v>
      </c>
      <c r="AT234">
        <f t="shared" si="108"/>
        <v>-2.4000000000000021E-2</v>
      </c>
      <c r="AU234">
        <f t="shared" si="109"/>
        <v>0.5999999999999982</v>
      </c>
      <c r="AV234">
        <f t="shared" si="110"/>
        <v>3.125E-2</v>
      </c>
      <c r="AW234">
        <f t="shared" si="111"/>
        <v>4.8412291827592151E-2</v>
      </c>
      <c r="AX234">
        <f t="shared" si="112"/>
        <v>-0.14523687548277839</v>
      </c>
      <c r="AY234" s="17">
        <f t="shared" si="126"/>
        <v>0.51930616833474552</v>
      </c>
      <c r="AZ234" s="17">
        <f t="shared" si="126"/>
        <v>0.44226192608064485</v>
      </c>
      <c r="BA234" s="17">
        <f t="shared" si="113"/>
        <v>0.39847504374153864</v>
      </c>
      <c r="BB234">
        <f t="shared" si="114"/>
        <v>7.7044242254100652</v>
      </c>
      <c r="BC234">
        <f t="shared" si="115"/>
        <v>1038.612336669491</v>
      </c>
      <c r="BD234">
        <f t="shared" si="123"/>
        <v>219</v>
      </c>
      <c r="BE234">
        <f t="shared" si="116"/>
        <v>10.288581388601688</v>
      </c>
      <c r="BF234">
        <f t="shared" si="117"/>
        <v>617.31488331609955</v>
      </c>
      <c r="BG234" s="9">
        <f t="shared" si="118"/>
        <v>149</v>
      </c>
      <c r="BH234" s="9">
        <f t="shared" ca="1" si="119"/>
        <v>9.2800772399944595E-6</v>
      </c>
    </row>
    <row r="235" spans="1:60" x14ac:dyDescent="0.3">
      <c r="A235" s="16"/>
      <c r="F235" s="5"/>
      <c r="G235" s="5">
        <f t="shared" si="120"/>
        <v>149.5</v>
      </c>
      <c r="H235" s="5">
        <f>'Scenarios &amp; Pics'!$F$5</f>
        <v>0.25</v>
      </c>
      <c r="I235" s="5">
        <f>'Scenarios &amp; Pics'!$F$6</f>
        <v>0.25</v>
      </c>
      <c r="K235" s="9">
        <f ca="1">'Scenarios &amp; Pics'!$E$4*'Scenarios &amp; Pics'!G235+'Scenarios &amp; Pics'!$E$5*W234+'Scenarios &amp; Pics'!$E$6*'Scenarios &amp; Pics'!AG234</f>
        <v>197432696.47762468</v>
      </c>
      <c r="L235" s="9">
        <f t="shared" ca="1" si="121"/>
        <v>197405192.5346688</v>
      </c>
      <c r="O235" s="17">
        <f>LN(G235/'Scenarios &amp; Pics'!$H$5)</f>
        <v>0.40212620684264982</v>
      </c>
      <c r="P235" s="18">
        <f ca="1">'Scenarios &amp; Pics'!$T$5</f>
        <v>8.2191780821917804E-2</v>
      </c>
      <c r="Q235" s="17">
        <f>'Scenarios &amp; Pics'!$F$5*'Scenarios &amp; Pics'!$F$5/2</f>
        <v>3.125E-2</v>
      </c>
      <c r="R235" s="21">
        <f ca="1">(O235+P235*('Scenarios &amp; Pics'!$J$5+$Q235))/(I236*SQRT(P235))</f>
        <v>5.6922923119810447</v>
      </c>
      <c r="S235" s="21">
        <f t="shared" ca="1" si="100"/>
        <v>5.6206195395959204</v>
      </c>
      <c r="T235" s="17">
        <f t="shared" ca="1" si="124"/>
        <v>0.99999999373274895</v>
      </c>
      <c r="U235" s="17">
        <f t="shared" ca="1" si="124"/>
        <v>0.99999999048630595</v>
      </c>
      <c r="V235" s="17">
        <f t="shared" ca="1" si="101"/>
        <v>3.6716690042055071E-8</v>
      </c>
      <c r="W235" s="17">
        <f ca="1">(G235*T235-'Scenarios &amp; Pics'!$H$5*EXP(-'Scenarios &amp; Pics'!$J$5*'Scenarios &amp; Pics'!P235)*'Scenarios &amp; Pics'!U235)*$E$5</f>
        <v>99656.454574498377</v>
      </c>
      <c r="Y235" s="6">
        <f>LN(G235/'Scenarios &amp; Pics'!$H$6)</f>
        <v>0.50748672250047611</v>
      </c>
      <c r="Z235" s="19">
        <f ca="1">'Scenarios &amp; Pics'!$T$6</f>
        <v>0.1095890410958904</v>
      </c>
      <c r="AA235" s="6">
        <f>'Scenarios &amp; Pics'!$F$6*'Scenarios &amp; Pics'!$F$6/2</f>
        <v>3.125E-2</v>
      </c>
      <c r="AB235" s="22">
        <f ca="1">(Y235+Z235*('Scenarios &amp; Pics'!$J$6+$AA235))/(H236*SQRT(Z235))</f>
        <v>6.2263324702627534</v>
      </c>
      <c r="AC235" s="22">
        <f t="shared" ca="1" si="96"/>
        <v>6.1435718814025169</v>
      </c>
      <c r="AD235" s="6">
        <f t="shared" ca="1" si="125"/>
        <v>0.99999999976125986</v>
      </c>
      <c r="AE235" s="6">
        <f t="shared" ca="1" si="125"/>
        <v>0.99999999959656938</v>
      </c>
      <c r="AF235" s="6">
        <f t="shared" ca="1" si="102"/>
        <v>1.523056679049708E-9</v>
      </c>
      <c r="AG235" s="6">
        <f ca="1">G236*AD235-'Scenarios &amp; Pics'!$H$6*EXP(-'Scenarios &amp; Pics'!$J$6*'Scenarios &amp; Pics'!Z235)*'Scenarios &amp; Pics'!AE235</f>
        <v>60.393657107822207</v>
      </c>
      <c r="AH235" s="9">
        <f ca="1">(AG235+'Scenarios &amp; Pics'!$H$5*EXP(-'Scenarios &amp; Pics'!$J$5*'Scenarios &amp; Pics'!$T$5)-G235)*$E$6</f>
        <v>21130.859663731484</v>
      </c>
      <c r="AJ235" s="9">
        <f t="shared" si="97"/>
        <v>149.5</v>
      </c>
      <c r="AK235">
        <f t="shared" ca="1" si="98"/>
        <v>99656.454574498377</v>
      </c>
      <c r="AL235" s="9">
        <f t="shared" ca="1" si="99"/>
        <v>21130.859663731484</v>
      </c>
      <c r="AM235" s="9">
        <f t="shared" ca="1" si="103"/>
        <v>120787.31423822985</v>
      </c>
      <c r="AN235" s="9">
        <f t="shared" si="104"/>
        <v>149.5</v>
      </c>
      <c r="AO235" s="9">
        <f t="shared" ca="1" si="105"/>
        <v>3.1473780138707786E-5</v>
      </c>
      <c r="AP235" s="9">
        <f t="shared" ca="1" si="106"/>
        <v>6.8532744231068796E-6</v>
      </c>
      <c r="AR235">
        <f t="shared" si="122"/>
        <v>0.60273972602739545</v>
      </c>
      <c r="AS235">
        <f t="shared" si="107"/>
        <v>102.44025750353269</v>
      </c>
      <c r="AT235">
        <f t="shared" si="108"/>
        <v>-2.4109589041095739E-2</v>
      </c>
      <c r="AU235">
        <f t="shared" si="109"/>
        <v>0.60273972602739545</v>
      </c>
      <c r="AV235">
        <f t="shared" si="110"/>
        <v>3.125E-2</v>
      </c>
      <c r="AW235">
        <f t="shared" si="111"/>
        <v>4.8522696285290594E-2</v>
      </c>
      <c r="AX235">
        <f t="shared" si="112"/>
        <v>-0.14556808885587011</v>
      </c>
      <c r="AY235" s="17">
        <f t="shared" si="126"/>
        <v>0.51935016163819614</v>
      </c>
      <c r="AZ235" s="17">
        <f t="shared" si="126"/>
        <v>0.44213118049758582</v>
      </c>
      <c r="BA235" s="17">
        <f t="shared" si="113"/>
        <v>0.39847291149636738</v>
      </c>
      <c r="BB235">
        <f t="shared" si="114"/>
        <v>7.7218981140610339</v>
      </c>
      <c r="BC235">
        <f t="shared" si="115"/>
        <v>1038.7003232763923</v>
      </c>
      <c r="BD235">
        <f t="shared" si="123"/>
        <v>220</v>
      </c>
      <c r="BE235">
        <f t="shared" si="116"/>
        <v>10.265116687702642</v>
      </c>
      <c r="BF235">
        <f t="shared" si="117"/>
        <v>618.71936199851359</v>
      </c>
      <c r="BG235" s="9">
        <f t="shared" si="118"/>
        <v>149.5</v>
      </c>
      <c r="BH235" s="9">
        <f t="shared" ca="1" si="119"/>
        <v>7.0994705953255805E-6</v>
      </c>
    </row>
    <row r="236" spans="1:60" x14ac:dyDescent="0.3">
      <c r="A236" s="16"/>
      <c r="F236" s="5"/>
      <c r="G236" s="5">
        <f t="shared" si="120"/>
        <v>150</v>
      </c>
      <c r="H236" s="5">
        <f>'Scenarios &amp; Pics'!$F$5</f>
        <v>0.25</v>
      </c>
      <c r="I236" s="5">
        <f>'Scenarios &amp; Pics'!$F$6</f>
        <v>0.25</v>
      </c>
      <c r="K236" s="9">
        <f ca="1">'Scenarios &amp; Pics'!$E$4*'Scenarios &amp; Pics'!G236+'Scenarios &amp; Pics'!$E$5*W235+'Scenarios &amp; Pics'!$E$6*'Scenarios &amp; Pics'!AG235</f>
        <v>199433696.46321237</v>
      </c>
      <c r="L236" s="9">
        <f t="shared" ca="1" si="121"/>
        <v>199406192.52025649</v>
      </c>
      <c r="O236" s="17">
        <f>LN(G236/'Scenarios &amp; Pics'!$H$5)</f>
        <v>0.40546510810816438</v>
      </c>
      <c r="P236" s="18">
        <f ca="1">'Scenarios &amp; Pics'!$T$5</f>
        <v>8.2191780821917804E-2</v>
      </c>
      <c r="Q236" s="17">
        <f>'Scenarios &amp; Pics'!$F$5*'Scenarios &amp; Pics'!$F$5/2</f>
        <v>3.125E-2</v>
      </c>
      <c r="R236" s="21">
        <f ca="1">(O236+P236*('Scenarios &amp; Pics'!$J$5+$Q236))/(I237*SQRT(P236))</f>
        <v>5.7388776630760665</v>
      </c>
      <c r="S236" s="21">
        <f t="shared" ca="1" si="100"/>
        <v>5.6672048906909422</v>
      </c>
      <c r="T236" s="17">
        <f t="shared" ca="1" si="124"/>
        <v>0.9999999952346984</v>
      </c>
      <c r="U236" s="17">
        <f t="shared" ca="1" si="124"/>
        <v>0.9999999927427129</v>
      </c>
      <c r="V236" s="17">
        <f t="shared" ca="1" si="101"/>
        <v>2.8133720870734427E-8</v>
      </c>
      <c r="W236" s="17">
        <f ca="1">(G236*T236-'Scenarios &amp; Pics'!$H$5*EXP(-'Scenarios &amp; Pics'!$J$5*'Scenarios &amp; Pics'!P236)*'Scenarios &amp; Pics'!U236)*$E$5</f>
        <v>100656.45456901578</v>
      </c>
      <c r="Y236" s="6">
        <f>LN(G236/'Scenarios &amp; Pics'!$H$6)</f>
        <v>0.51082562376599072</v>
      </c>
      <c r="Z236" s="19">
        <f ca="1">'Scenarios &amp; Pics'!$T$6</f>
        <v>0.1095890410958904</v>
      </c>
      <c r="AA236" s="6">
        <f>'Scenarios &amp; Pics'!$F$6*'Scenarios &amp; Pics'!$F$6/2</f>
        <v>3.125E-2</v>
      </c>
      <c r="AB236" s="22">
        <f ca="1">(Y236+Z236*('Scenarios &amp; Pics'!$J$6+$AA236))/(H237*SQRT(Z236))</f>
        <v>6.2666765677552592</v>
      </c>
      <c r="AC236" s="22">
        <f t="shared" ca="1" si="96"/>
        <v>6.1839159788950226</v>
      </c>
      <c r="AD236" s="6">
        <f t="shared" ca="1" si="125"/>
        <v>0.99999999981558241</v>
      </c>
      <c r="AE236" s="6">
        <f t="shared" ca="1" si="125"/>
        <v>0.99999999968734676</v>
      </c>
      <c r="AF236" s="6">
        <f t="shared" ca="1" si="102"/>
        <v>1.1837764402951809E-9</v>
      </c>
      <c r="AG236" s="6">
        <f ca="1">G237*AD236-'Scenarios &amp; Pics'!$H$6*EXP(-'Scenarios &amp; Pics'!$J$6*'Scenarios &amp; Pics'!Z236)*'Scenarios &amp; Pics'!AE236</f>
        <v>60.893657107744147</v>
      </c>
      <c r="AH236" s="9">
        <f ca="1">(AG236+'Scenarios &amp; Pics'!$H$5*EXP(-'Scenarios &amp; Pics'!$J$5*'Scenarios &amp; Pics'!$T$5)-G236)*$E$6</f>
        <v>21130.859663575393</v>
      </c>
      <c r="AJ236" s="9">
        <f t="shared" si="97"/>
        <v>150</v>
      </c>
      <c r="AK236">
        <f t="shared" ca="1" si="98"/>
        <v>100656.45456901578</v>
      </c>
      <c r="AL236" s="9">
        <f t="shared" ca="1" si="99"/>
        <v>21130.859663575393</v>
      </c>
      <c r="AM236" s="9">
        <f t="shared" ca="1" si="103"/>
        <v>121787.31423259118</v>
      </c>
      <c r="AN236" s="9">
        <f t="shared" si="104"/>
        <v>150</v>
      </c>
      <c r="AO236" s="9">
        <f t="shared" ca="1" si="105"/>
        <v>2.4197061267777295E-5</v>
      </c>
      <c r="AP236" s="9">
        <f t="shared" ca="1" si="106"/>
        <v>5.2337347334747942E-6</v>
      </c>
      <c r="AR236">
        <f t="shared" si="122"/>
        <v>0.6054794520547927</v>
      </c>
      <c r="AS236">
        <f t="shared" si="107"/>
        <v>102.45148444828594</v>
      </c>
      <c r="AT236">
        <f t="shared" si="108"/>
        <v>-2.4219178082191622E-2</v>
      </c>
      <c r="AU236">
        <f t="shared" si="109"/>
        <v>0.6054794520547927</v>
      </c>
      <c r="AV236">
        <f t="shared" si="110"/>
        <v>3.125E-2</v>
      </c>
      <c r="AW236">
        <f t="shared" si="111"/>
        <v>4.8632850107608108E-2</v>
      </c>
      <c r="AX236">
        <f t="shared" si="112"/>
        <v>-0.14589855032282251</v>
      </c>
      <c r="AY236" s="17">
        <f t="shared" si="126"/>
        <v>0.51939405483509482</v>
      </c>
      <c r="AZ236" s="17">
        <f t="shared" si="126"/>
        <v>0.44200073800960993</v>
      </c>
      <c r="BA236" s="17">
        <f t="shared" si="113"/>
        <v>0.39847077926260566</v>
      </c>
      <c r="BB236">
        <f t="shared" si="114"/>
        <v>7.7393316825484959</v>
      </c>
      <c r="BC236">
        <f t="shared" si="115"/>
        <v>1038.7881096701897</v>
      </c>
      <c r="BD236">
        <f t="shared" si="123"/>
        <v>221</v>
      </c>
      <c r="BE236">
        <f t="shared" si="116"/>
        <v>10.241811306064928</v>
      </c>
      <c r="BF236">
        <f t="shared" si="117"/>
        <v>620.12062976447737</v>
      </c>
      <c r="BG236" s="9">
        <f t="shared" si="118"/>
        <v>150</v>
      </c>
      <c r="BH236" s="9">
        <f t="shared" ca="1" si="119"/>
        <v>5.4244497354820581E-6</v>
      </c>
    </row>
    <row r="237" spans="1:60" x14ac:dyDescent="0.3">
      <c r="A237" s="16"/>
      <c r="F237" s="5"/>
      <c r="G237" s="5">
        <f t="shared" si="120"/>
        <v>150.5</v>
      </c>
      <c r="H237" s="5">
        <f>'Scenarios &amp; Pics'!$F$5</f>
        <v>0.25</v>
      </c>
      <c r="I237" s="5">
        <f>'Scenarios &amp; Pics'!$F$6</f>
        <v>0.25</v>
      </c>
      <c r="K237" s="9">
        <f ca="1">'Scenarios &amp; Pics'!$E$4*'Scenarios &amp; Pics'!G237+'Scenarios &amp; Pics'!$E$5*W236+'Scenarios &amp; Pics'!$E$6*'Scenarios &amp; Pics'!AG236</f>
        <v>201434696.45224705</v>
      </c>
      <c r="L237" s="9">
        <f t="shared" ca="1" si="121"/>
        <v>201407192.50929117</v>
      </c>
      <c r="O237" s="17">
        <f>LN(G237/'Scenarios &amp; Pics'!$H$5)</f>
        <v>0.40879289820083897</v>
      </c>
      <c r="P237" s="18">
        <f ca="1">'Scenarios &amp; Pics'!$T$5</f>
        <v>8.2191780821917804E-2</v>
      </c>
      <c r="Q237" s="17">
        <f>'Scenarios &amp; Pics'!$F$5*'Scenarios &amp; Pics'!$F$5/2</f>
        <v>3.125E-2</v>
      </c>
      <c r="R237" s="21">
        <f ca="1">(O237+P237*('Scenarios &amp; Pics'!$J$5+$Q237))/(I238*SQRT(P237))</f>
        <v>5.7853079877577063</v>
      </c>
      <c r="S237" s="21">
        <f t="shared" ca="1" si="100"/>
        <v>5.713635215372582</v>
      </c>
      <c r="T237" s="17">
        <f t="shared" ca="1" si="124"/>
        <v>0.99999999638102033</v>
      </c>
      <c r="U237" s="17">
        <f t="shared" ca="1" si="124"/>
        <v>0.99999999447060373</v>
      </c>
      <c r="V237" s="17">
        <f t="shared" ca="1" si="101"/>
        <v>2.1529692893079616E-8</v>
      </c>
      <c r="W237" s="17">
        <f ca="1">(G237*T237-'Scenarios &amp; Pics'!$H$5*EXP(-'Scenarios &amp; Pics'!$J$5*'Scenarios &amp; Pics'!P237)*'Scenarios &amp; Pics'!U237)*$E$5</f>
        <v>101656.4545648495</v>
      </c>
      <c r="Y237" s="6">
        <f>LN(G237/'Scenarios &amp; Pics'!$H$6)</f>
        <v>0.51415341385866542</v>
      </c>
      <c r="Z237" s="19">
        <f ca="1">'Scenarios &amp; Pics'!$T$6</f>
        <v>0.1095890410958904</v>
      </c>
      <c r="AA237" s="6">
        <f>'Scenarios &amp; Pics'!$F$6*'Scenarios &amp; Pics'!$F$6/2</f>
        <v>3.125E-2</v>
      </c>
      <c r="AB237" s="22">
        <f ca="1">(Y237+Z237*('Scenarios &amp; Pics'!$J$6+$AA237))/(H238*SQRT(Z237))</f>
        <v>6.3068864084355205</v>
      </c>
      <c r="AC237" s="22">
        <f t="shared" ca="1" si="96"/>
        <v>6.224125819575284</v>
      </c>
      <c r="AD237" s="6">
        <f t="shared" ca="1" si="125"/>
        <v>0.99999999985764765</v>
      </c>
      <c r="AE237" s="6">
        <f t="shared" ca="1" si="125"/>
        <v>0.99999999975787579</v>
      </c>
      <c r="AF237" s="6">
        <f t="shared" ca="1" si="102"/>
        <v>9.1935698678286325E-10</v>
      </c>
      <c r="AG237" s="6">
        <f ca="1">G238*AD237-'Scenarios &amp; Pics'!$H$6*EXP(-'Scenarios &amp; Pics'!$J$6*'Scenarios &amp; Pics'!Z237)*'Scenarios &amp; Pics'!AE237</f>
        <v>61.39365710768395</v>
      </c>
      <c r="AH237" s="9">
        <f ca="1">(AG237+'Scenarios &amp; Pics'!$H$5*EXP(-'Scenarios &amp; Pics'!$J$5*'Scenarios &amp; Pics'!$T$5)-G237)*$E$6</f>
        <v>21130.859663454998</v>
      </c>
      <c r="AJ237" s="9">
        <f t="shared" si="97"/>
        <v>150.5</v>
      </c>
      <c r="AK237">
        <f t="shared" ca="1" si="98"/>
        <v>101656.4545648495</v>
      </c>
      <c r="AL237" s="9">
        <f t="shared" ca="1" si="99"/>
        <v>21130.859663454998</v>
      </c>
      <c r="AM237" s="9">
        <f t="shared" ca="1" si="103"/>
        <v>122787.31422830449</v>
      </c>
      <c r="AN237" s="9">
        <f t="shared" si="104"/>
        <v>150.5</v>
      </c>
      <c r="AO237" s="9">
        <f t="shared" ca="1" si="105"/>
        <v>1.8578837050097825E-5</v>
      </c>
      <c r="AP237" s="9">
        <f t="shared" ca="1" si="106"/>
        <v>3.9918767773928647E-6</v>
      </c>
      <c r="AR237">
        <f t="shared" si="122"/>
        <v>0.60821917808218995</v>
      </c>
      <c r="AS237">
        <f t="shared" si="107"/>
        <v>102.46271262345672</v>
      </c>
      <c r="AT237">
        <f t="shared" si="108"/>
        <v>-2.4328767123287593E-2</v>
      </c>
      <c r="AU237">
        <f t="shared" si="109"/>
        <v>0.60821917808218995</v>
      </c>
      <c r="AV237">
        <f t="shared" si="110"/>
        <v>3.125E-2</v>
      </c>
      <c r="AW237">
        <f t="shared" si="111"/>
        <v>4.8742754993778885E-2</v>
      </c>
      <c r="AX237">
        <f t="shared" si="112"/>
        <v>-0.14622826498133656</v>
      </c>
      <c r="AY237" s="17">
        <f t="shared" si="126"/>
        <v>0.51943784860360531</v>
      </c>
      <c r="AZ237" s="17">
        <f t="shared" si="126"/>
        <v>0.44187059657571753</v>
      </c>
      <c r="BA237" s="17">
        <f t="shared" si="113"/>
        <v>0.39846864704025364</v>
      </c>
      <c r="BB237">
        <f t="shared" si="114"/>
        <v>7.756725202788779</v>
      </c>
      <c r="BC237">
        <f t="shared" si="115"/>
        <v>1038.8756972072106</v>
      </c>
      <c r="BD237">
        <f t="shared" si="123"/>
        <v>222</v>
      </c>
      <c r="BE237">
        <f t="shared" si="116"/>
        <v>10.218663447806525</v>
      </c>
      <c r="BF237">
        <f t="shared" si="117"/>
        <v>621.51870833234022</v>
      </c>
      <c r="BG237" s="9">
        <f t="shared" si="118"/>
        <v>150.5</v>
      </c>
      <c r="BH237" s="9">
        <f t="shared" ca="1" si="119"/>
        <v>4.1394998038040631E-6</v>
      </c>
    </row>
    <row r="238" spans="1:60" x14ac:dyDescent="0.3">
      <c r="A238" s="16"/>
      <c r="F238" s="5"/>
      <c r="G238" s="5">
        <f t="shared" si="120"/>
        <v>151</v>
      </c>
      <c r="H238" s="5">
        <f>'Scenarios &amp; Pics'!$F$5</f>
        <v>0.25</v>
      </c>
      <c r="I238" s="5">
        <f>'Scenarios &amp; Pics'!$F$6</f>
        <v>0.25</v>
      </c>
      <c r="K238" s="9">
        <f ca="1">'Scenarios &amp; Pics'!$E$4*'Scenarios &amp; Pics'!G238+'Scenarios &amp; Pics'!$E$5*W237+'Scenarios &amp; Pics'!$E$6*'Scenarios &amp; Pics'!AG237</f>
        <v>203435696.44391435</v>
      </c>
      <c r="L238" s="9">
        <f t="shared" ca="1" si="121"/>
        <v>203408192.50095847</v>
      </c>
      <c r="O238" s="17">
        <f>LN(G238/'Scenarios &amp; Pics'!$H$5)</f>
        <v>0.41210965082683298</v>
      </c>
      <c r="P238" s="18">
        <f ca="1">'Scenarios &amp; Pics'!$T$5</f>
        <v>8.2191780821917804E-2</v>
      </c>
      <c r="Q238" s="17">
        <f>'Scenarios &amp; Pics'!$F$5*'Scenarios &amp; Pics'!$F$5/2</f>
        <v>3.125E-2</v>
      </c>
      <c r="R238" s="21">
        <f ca="1">(O238+P238*('Scenarios &amp; Pics'!$J$5+$Q238))/(I239*SQRT(P238))</f>
        <v>5.8315843143963892</v>
      </c>
      <c r="S238" s="21">
        <f t="shared" ca="1" si="100"/>
        <v>5.759911542011265</v>
      </c>
      <c r="T238" s="17">
        <f t="shared" ca="1" si="124"/>
        <v>0.99999999725482214</v>
      </c>
      <c r="U238" s="17">
        <f t="shared" ca="1" si="124"/>
        <v>0.99999999579209853</v>
      </c>
      <c r="V238" s="17">
        <f t="shared" ca="1" si="101"/>
        <v>1.645516641666461E-8</v>
      </c>
      <c r="W238" s="17">
        <f ca="1">(G238*T238-'Scenarios &amp; Pics'!$H$5*EXP(-'Scenarios &amp; Pics'!$J$5*'Scenarios &amp; Pics'!P238)*'Scenarios &amp; Pics'!U238)*$E$5</f>
        <v>102656.45456168723</v>
      </c>
      <c r="Y238" s="6">
        <f>LN(G238/'Scenarios &amp; Pics'!$H$6)</f>
        <v>0.51747016648465927</v>
      </c>
      <c r="Z238" s="19">
        <f ca="1">'Scenarios &amp; Pics'!$T$6</f>
        <v>0.1095890410958904</v>
      </c>
      <c r="AA238" s="6">
        <f>'Scenarios &amp; Pics'!$F$6*'Scenarios &amp; Pics'!$F$6/2</f>
        <v>3.125E-2</v>
      </c>
      <c r="AB238" s="22">
        <f ca="1">(Y238+Z238*('Scenarios &amp; Pics'!$J$6+$AA238))/(H239*SQRT(Z238))</f>
        <v>6.3469628828984446</v>
      </c>
      <c r="AC238" s="22">
        <f t="shared" ca="1" si="96"/>
        <v>6.2642022940382081</v>
      </c>
      <c r="AD238" s="6">
        <f t="shared" ca="1" si="125"/>
        <v>0.9999999998901965</v>
      </c>
      <c r="AE238" s="6">
        <f t="shared" ca="1" si="125"/>
        <v>0.99999999981263066</v>
      </c>
      <c r="AF238" s="6">
        <f t="shared" ca="1" si="102"/>
        <v>7.1345093240985739E-10</v>
      </c>
      <c r="AG238" s="6">
        <f ca="1">G239*AD238-'Scenarios &amp; Pics'!$H$6*EXP(-'Scenarios &amp; Pics'!$J$6*'Scenarios &amp; Pics'!Z238)*'Scenarios &amp; Pics'!AE238</f>
        <v>61.893657107637537</v>
      </c>
      <c r="AH238" s="9">
        <f ca="1">(AG238+'Scenarios &amp; Pics'!$H$5*EXP(-'Scenarios &amp; Pics'!$J$5*'Scenarios &amp; Pics'!$T$5)-G238)*$E$6</f>
        <v>21130.859663362116</v>
      </c>
      <c r="AJ238" s="9">
        <f t="shared" si="97"/>
        <v>151</v>
      </c>
      <c r="AK238">
        <f t="shared" ca="1" si="98"/>
        <v>102656.45456168723</v>
      </c>
      <c r="AL238" s="9">
        <f t="shared" ca="1" si="99"/>
        <v>21130.859663362116</v>
      </c>
      <c r="AM238" s="9">
        <f t="shared" ca="1" si="103"/>
        <v>123787.31422504935</v>
      </c>
      <c r="AN238" s="9">
        <f t="shared" si="104"/>
        <v>151</v>
      </c>
      <c r="AO238" s="9">
        <f t="shared" ca="1" si="105"/>
        <v>1.424699975746264E-5</v>
      </c>
      <c r="AP238" s="9">
        <f t="shared" ca="1" si="106"/>
        <v>3.0408928915245609E-6</v>
      </c>
      <c r="AR238">
        <f t="shared" si="122"/>
        <v>0.6109589041095872</v>
      </c>
      <c r="AS238">
        <f t="shared" si="107"/>
        <v>102.47394202917988</v>
      </c>
      <c r="AT238">
        <f t="shared" si="108"/>
        <v>-2.4438356164383609E-2</v>
      </c>
      <c r="AU238">
        <f t="shared" si="109"/>
        <v>0.6109589041095872</v>
      </c>
      <c r="AV238">
        <f t="shared" si="110"/>
        <v>3.125E-2</v>
      </c>
      <c r="AW238">
        <f t="shared" si="111"/>
        <v>4.8852412623922835E-2</v>
      </c>
      <c r="AX238">
        <f t="shared" si="112"/>
        <v>-0.14655723787177094</v>
      </c>
      <c r="AY238" s="17">
        <f t="shared" si="126"/>
        <v>0.51948154361426346</v>
      </c>
      <c r="AZ238" s="17">
        <f t="shared" si="126"/>
        <v>0.44174075417783415</v>
      </c>
      <c r="BA238" s="17">
        <f t="shared" si="113"/>
        <v>0.39846651482931117</v>
      </c>
      <c r="BB238">
        <f t="shared" si="114"/>
        <v>7.7740789436429267</v>
      </c>
      <c r="BC238">
        <f t="shared" si="115"/>
        <v>1038.963087228527</v>
      </c>
      <c r="BD238">
        <f t="shared" si="123"/>
        <v>223</v>
      </c>
      <c r="BE238">
        <f t="shared" si="116"/>
        <v>10.195671345261735</v>
      </c>
      <c r="BF238">
        <f t="shared" si="117"/>
        <v>622.91361917626296</v>
      </c>
      <c r="BG238" s="9">
        <f t="shared" si="118"/>
        <v>151</v>
      </c>
      <c r="BH238" s="9">
        <f t="shared" ca="1" si="119"/>
        <v>3.1550738241896236E-6</v>
      </c>
    </row>
    <row r="239" spans="1:60" x14ac:dyDescent="0.3">
      <c r="A239" s="16"/>
      <c r="F239" s="5"/>
      <c r="G239" s="5">
        <f t="shared" si="120"/>
        <v>151.5</v>
      </c>
      <c r="H239" s="5">
        <f>'Scenarios &amp; Pics'!$F$5</f>
        <v>0.25</v>
      </c>
      <c r="I239" s="5">
        <f>'Scenarios &amp; Pics'!$F$6</f>
        <v>0.25</v>
      </c>
      <c r="K239" s="9">
        <f ca="1">'Scenarios &amp; Pics'!$E$4*'Scenarios &amp; Pics'!G239+'Scenarios &amp; Pics'!$E$5*W238+'Scenarios &amp; Pics'!$E$6*'Scenarios &amp; Pics'!AG238</f>
        <v>205436696.43758973</v>
      </c>
      <c r="L239" s="9">
        <f t="shared" ca="1" si="121"/>
        <v>205409192.49463385</v>
      </c>
      <c r="O239" s="17">
        <f>LN(G239/'Scenarios &amp; Pics'!$H$5)</f>
        <v>0.41541543896133237</v>
      </c>
      <c r="P239" s="18">
        <f ca="1">'Scenarios &amp; Pics'!$T$5</f>
        <v>8.2191780821917804E-2</v>
      </c>
      <c r="Q239" s="17">
        <f>'Scenarios &amp; Pics'!$F$5*'Scenarios &amp; Pics'!$F$5/2</f>
        <v>3.125E-2</v>
      </c>
      <c r="R239" s="21">
        <f ca="1">(O239+P239*('Scenarios &amp; Pics'!$J$5+$Q239))/(I240*SQRT(P239))</f>
        <v>5.8777076611637797</v>
      </c>
      <c r="S239" s="21">
        <f t="shared" ca="1" si="100"/>
        <v>5.8060348887786555</v>
      </c>
      <c r="T239" s="17">
        <f t="shared" ca="1" si="124"/>
        <v>0.99999999792006644</v>
      </c>
      <c r="U239" s="17">
        <f t="shared" ca="1" si="124"/>
        <v>0.99999999680151808</v>
      </c>
      <c r="V239" s="17">
        <f t="shared" ca="1" si="101"/>
        <v>1.2561086080638629E-8</v>
      </c>
      <c r="W239" s="17">
        <f ca="1">(G239*T239-'Scenarios &amp; Pics'!$H$5*EXP(-'Scenarios &amp; Pics'!$J$5*'Scenarios &amp; Pics'!P239)*'Scenarios &amp; Pics'!U239)*$E$5</f>
        <v>103656.45455928978</v>
      </c>
      <c r="Y239" s="6">
        <f>LN(G239/'Scenarios &amp; Pics'!$H$6)</f>
        <v>0.52077595461915882</v>
      </c>
      <c r="Z239" s="19">
        <f ca="1">'Scenarios &amp; Pics'!$T$6</f>
        <v>0.1095890410958904</v>
      </c>
      <c r="AA239" s="6">
        <f>'Scenarios &amp; Pics'!$F$6*'Scenarios &amp; Pics'!$F$6/2</f>
        <v>3.125E-2</v>
      </c>
      <c r="AB239" s="22">
        <f ca="1">(Y239+Z239*('Scenarios &amp; Pics'!$J$6+$AA239))/(H240*SQRT(Z239))</f>
        <v>6.3869068729065663</v>
      </c>
      <c r="AC239" s="22">
        <f t="shared" ca="1" si="96"/>
        <v>6.3041462840463298</v>
      </c>
      <c r="AD239" s="6">
        <f t="shared" ca="1" si="125"/>
        <v>0.9999999999153627</v>
      </c>
      <c r="AE239" s="6">
        <f t="shared" ca="1" si="125"/>
        <v>0.99999999985510668</v>
      </c>
      <c r="AF239" s="6">
        <f t="shared" ca="1" si="102"/>
        <v>5.5324054072420518E-10</v>
      </c>
      <c r="AG239" s="6">
        <f ca="1">G240*AD239-'Scenarios &amp; Pics'!$H$6*EXP(-'Scenarios &amp; Pics'!$J$6*'Scenarios &amp; Pics'!Z239)*'Scenarios &amp; Pics'!AE239</f>
        <v>62.393657107601783</v>
      </c>
      <c r="AH239" s="9">
        <f ca="1">(AG239+'Scenarios &amp; Pics'!$H$5*EXP(-'Scenarios &amp; Pics'!$J$5*'Scenarios &amp; Pics'!$T$5)-G239)*$E$6</f>
        <v>21130.859663290608</v>
      </c>
      <c r="AJ239" s="9">
        <f t="shared" si="97"/>
        <v>151.5</v>
      </c>
      <c r="AK239">
        <f t="shared" ca="1" si="98"/>
        <v>103656.45455928978</v>
      </c>
      <c r="AL239" s="9">
        <f t="shared" ca="1" si="99"/>
        <v>21130.859663290608</v>
      </c>
      <c r="AM239" s="9">
        <f t="shared" ca="1" si="103"/>
        <v>124787.31422258039</v>
      </c>
      <c r="AN239" s="9">
        <f t="shared" si="104"/>
        <v>151.5</v>
      </c>
      <c r="AO239" s="9">
        <f t="shared" ca="1" si="105"/>
        <v>1.0911488906438923E-5</v>
      </c>
      <c r="AP239" s="9">
        <f t="shared" ca="1" si="106"/>
        <v>2.3136110553287552E-6</v>
      </c>
      <c r="AR239">
        <f t="shared" si="122"/>
        <v>0.61369863013698445</v>
      </c>
      <c r="AS239">
        <f t="shared" si="107"/>
        <v>102.48517266559027</v>
      </c>
      <c r="AT239">
        <f t="shared" si="108"/>
        <v>-2.4547945205479423E-2</v>
      </c>
      <c r="AU239">
        <f t="shared" si="109"/>
        <v>0.61369863013698445</v>
      </c>
      <c r="AV239">
        <f t="shared" si="110"/>
        <v>3.125E-2</v>
      </c>
      <c r="AW239">
        <f t="shared" si="111"/>
        <v>4.8961824659346335E-2</v>
      </c>
      <c r="AX239">
        <f t="shared" si="112"/>
        <v>-0.14688547397803983</v>
      </c>
      <c r="AY239" s="17">
        <f t="shared" si="126"/>
        <v>0.51952514053009824</v>
      </c>
      <c r="AZ239" s="17">
        <f t="shared" si="126"/>
        <v>0.44161120882045191</v>
      </c>
      <c r="BA239" s="17">
        <f t="shared" si="113"/>
        <v>0.39846438262977812</v>
      </c>
      <c r="BB239">
        <f t="shared" si="114"/>
        <v>7.791393170964632</v>
      </c>
      <c r="BC239">
        <f t="shared" si="115"/>
        <v>1039.0502810601965</v>
      </c>
      <c r="BD239">
        <f t="shared" si="123"/>
        <v>224</v>
      </c>
      <c r="BE239">
        <f t="shared" si="116"/>
        <v>10.172833258413744</v>
      </c>
      <c r="BF239">
        <f t="shared" si="117"/>
        <v>624.30538353004704</v>
      </c>
      <c r="BG239" s="9">
        <f t="shared" si="118"/>
        <v>151.5</v>
      </c>
      <c r="BH239" s="9">
        <f t="shared" ca="1" si="119"/>
        <v>2.4018596479099684E-6</v>
      </c>
    </row>
    <row r="240" spans="1:60" x14ac:dyDescent="0.3">
      <c r="A240" s="16"/>
      <c r="F240" s="5"/>
      <c r="G240" s="5">
        <f t="shared" si="120"/>
        <v>152</v>
      </c>
      <c r="H240" s="5">
        <f>'Scenarios &amp; Pics'!$F$5</f>
        <v>0.25</v>
      </c>
      <c r="I240" s="5">
        <f>'Scenarios &amp; Pics'!$F$6</f>
        <v>0.25</v>
      </c>
      <c r="K240" s="9">
        <f ca="1">'Scenarios &amp; Pics'!$E$4*'Scenarios &amp; Pics'!G240+'Scenarios &amp; Pics'!$E$5*W239+'Scenarios &amp; Pics'!$E$6*'Scenarios &amp; Pics'!AG239</f>
        <v>207437696.43279478</v>
      </c>
      <c r="L240" s="9">
        <f t="shared" ca="1" si="121"/>
        <v>207410192.4898389</v>
      </c>
      <c r="O240" s="17">
        <f>LN(G240/'Scenarios &amp; Pics'!$H$5)</f>
        <v>0.41871033485818504</v>
      </c>
      <c r="P240" s="18">
        <f ca="1">'Scenarios &amp; Pics'!$T$5</f>
        <v>8.2191780821917804E-2</v>
      </c>
      <c r="Q240" s="17">
        <f>'Scenarios &amp; Pics'!$F$5*'Scenarios &amp; Pics'!$F$5/2</f>
        <v>3.125E-2</v>
      </c>
      <c r="R240" s="21">
        <f ca="1">(O240+P240*('Scenarios &amp; Pics'!$J$5+$Q240))/(I241*SQRT(P240))</f>
        <v>5.9236790361672185</v>
      </c>
      <c r="S240" s="21">
        <f t="shared" ca="1" si="100"/>
        <v>5.8520062637820942</v>
      </c>
      <c r="T240" s="17">
        <f t="shared" ca="1" si="124"/>
        <v>0.99999999842591181</v>
      </c>
      <c r="U240" s="17">
        <f t="shared" ca="1" si="124"/>
        <v>0.99999999757160829</v>
      </c>
      <c r="V240" s="17">
        <f t="shared" ca="1" si="101"/>
        <v>9.5767725627297122E-9</v>
      </c>
      <c r="W240" s="17">
        <f ca="1">(G240*T240-'Scenarios &amp; Pics'!$H$5*EXP(-'Scenarios &amp; Pics'!$J$5*'Scenarios &amp; Pics'!P240)*'Scenarios &amp; Pics'!U240)*$E$5</f>
        <v>104656.45455747435</v>
      </c>
      <c r="Y240" s="6">
        <f>LN(G240/'Scenarios &amp; Pics'!$H$6)</f>
        <v>0.52407085051601132</v>
      </c>
      <c r="Z240" s="19">
        <f ca="1">'Scenarios &amp; Pics'!$T$6</f>
        <v>0.1095890410958904</v>
      </c>
      <c r="AA240" s="6">
        <f>'Scenarios &amp; Pics'!$F$6*'Scenarios &amp; Pics'!$F$6/2</f>
        <v>3.125E-2</v>
      </c>
      <c r="AB240" s="22">
        <f ca="1">(Y240+Z240*('Scenarios &amp; Pics'!$J$6+$AA240))/(H241*SQRT(Z240))</f>
        <v>6.4267192515064435</v>
      </c>
      <c r="AC240" s="22">
        <f t="shared" ca="1" si="96"/>
        <v>6.343958662646207</v>
      </c>
      <c r="AD240" s="6">
        <f t="shared" ca="1" si="125"/>
        <v>0.99999999993480637</v>
      </c>
      <c r="AE240" s="6">
        <f t="shared" ca="1" si="125"/>
        <v>0.99999999988803256</v>
      </c>
      <c r="AF240" s="6">
        <f t="shared" ca="1" si="102"/>
        <v>4.286850130292252E-10</v>
      </c>
      <c r="AG240" s="6">
        <f ca="1">G241*AD240-'Scenarios &amp; Pics'!$H$6*EXP(-'Scenarios &amp; Pics'!$J$6*'Scenarios &amp; Pics'!Z240)*'Scenarios &amp; Pics'!AE240</f>
        <v>62.893657107574242</v>
      </c>
      <c r="AH240" s="9">
        <f ca="1">(AG240+'Scenarios &amp; Pics'!$H$5*EXP(-'Scenarios &amp; Pics'!$J$5*'Scenarios &amp; Pics'!$T$5)-G240)*$E$6</f>
        <v>21130.859663235584</v>
      </c>
      <c r="AJ240" s="9">
        <f t="shared" si="97"/>
        <v>152</v>
      </c>
      <c r="AK240">
        <f t="shared" ca="1" si="98"/>
        <v>104656.45455747435</v>
      </c>
      <c r="AL240" s="9">
        <f t="shared" ca="1" si="99"/>
        <v>21130.859663235584</v>
      </c>
      <c r="AM240" s="9">
        <f t="shared" ca="1" si="103"/>
        <v>125787.31422070993</v>
      </c>
      <c r="AN240" s="9">
        <f t="shared" si="104"/>
        <v>152</v>
      </c>
      <c r="AO240" s="9">
        <f t="shared" ca="1" si="105"/>
        <v>8.346549095283205E-6</v>
      </c>
      <c r="AP240" s="9">
        <f t="shared" ca="1" si="106"/>
        <v>1.7581315903614785E-6</v>
      </c>
      <c r="AR240">
        <f t="shared" si="122"/>
        <v>0.6164383561643817</v>
      </c>
      <c r="AS240">
        <f t="shared" si="107"/>
        <v>102.49640453282278</v>
      </c>
      <c r="AT240">
        <f t="shared" si="108"/>
        <v>-2.4657534246575387E-2</v>
      </c>
      <c r="AU240">
        <f t="shared" si="109"/>
        <v>0.6164383561643817</v>
      </c>
      <c r="AV240">
        <f t="shared" si="110"/>
        <v>3.125E-2</v>
      </c>
      <c r="AW240">
        <f t="shared" si="111"/>
        <v>4.9070992742831845E-2</v>
      </c>
      <c r="AX240">
        <f t="shared" si="112"/>
        <v>-0.14721297822849799</v>
      </c>
      <c r="AY240" s="17">
        <f t="shared" si="126"/>
        <v>0.51956864000674685</v>
      </c>
      <c r="AZ240" s="17">
        <f t="shared" si="126"/>
        <v>0.44148195853027566</v>
      </c>
      <c r="BA240" s="17">
        <f t="shared" si="113"/>
        <v>0.39846225044165456</v>
      </c>
      <c r="BB240">
        <f t="shared" si="114"/>
        <v>7.8086681476471114</v>
      </c>
      <c r="BC240">
        <f t="shared" si="115"/>
        <v>1039.1372800134936</v>
      </c>
      <c r="BD240">
        <f t="shared" si="123"/>
        <v>225</v>
      </c>
      <c r="BE240">
        <f t="shared" si="116"/>
        <v>10.150147474341036</v>
      </c>
      <c r="BF240">
        <f t="shared" si="117"/>
        <v>625.69402239088402</v>
      </c>
      <c r="BG240" s="9">
        <f t="shared" si="118"/>
        <v>152</v>
      </c>
      <c r="BH240" s="9">
        <f t="shared" ca="1" si="119"/>
        <v>1.826287126159151E-6</v>
      </c>
    </row>
    <row r="241" spans="1:60" x14ac:dyDescent="0.3">
      <c r="A241" s="16"/>
      <c r="F241" s="5"/>
      <c r="G241" s="5">
        <f t="shared" si="120"/>
        <v>152.5</v>
      </c>
      <c r="H241" s="5">
        <f>'Scenarios &amp; Pics'!$F$5</f>
        <v>0.25</v>
      </c>
      <c r="I241" s="5">
        <f>'Scenarios &amp; Pics'!$F$6</f>
        <v>0.25</v>
      </c>
      <c r="K241" s="9">
        <f ca="1">'Scenarios &amp; Pics'!$E$4*'Scenarios &amp; Pics'!G241+'Scenarios &amp; Pics'!$E$5*W240+'Scenarios &amp; Pics'!$E$6*'Scenarios &amp; Pics'!AG240</f>
        <v>209438696.42916387</v>
      </c>
      <c r="L241" s="9">
        <f t="shared" ca="1" si="121"/>
        <v>209411192.48620799</v>
      </c>
      <c r="O241" s="17">
        <f>LN(G241/'Scenarios &amp; Pics'!$H$5)</f>
        <v>0.42199441005937488</v>
      </c>
      <c r="P241" s="18">
        <f ca="1">'Scenarios &amp; Pics'!$T$5</f>
        <v>8.2191780821917804E-2</v>
      </c>
      <c r="Q241" s="17">
        <f>'Scenarios &amp; Pics'!$F$5*'Scenarios &amp; Pics'!$F$5/2</f>
        <v>3.125E-2</v>
      </c>
      <c r="R241" s="21">
        <f ca="1">(O241+P241*('Scenarios &amp; Pics'!$J$5+$Q241))/(I242*SQRT(P241))</f>
        <v>5.9694994375819048</v>
      </c>
      <c r="S241" s="21">
        <f t="shared" ca="1" si="100"/>
        <v>5.8978266651967806</v>
      </c>
      <c r="T241" s="17">
        <f t="shared" ca="1" si="124"/>
        <v>0.99999999881008705</v>
      </c>
      <c r="U241" s="17">
        <f t="shared" ca="1" si="124"/>
        <v>0.99999999815839702</v>
      </c>
      <c r="V241" s="17">
        <f t="shared" ca="1" si="101"/>
        <v>7.2926393853396608E-9</v>
      </c>
      <c r="W241" s="17">
        <f ca="1">(G241*T241-'Scenarios &amp; Pics'!$H$5*EXP(-'Scenarios &amp; Pics'!$J$5*'Scenarios &amp; Pics'!P241)*'Scenarios &amp; Pics'!U241)*$E$5</f>
        <v>105656.45455610115</v>
      </c>
      <c r="Y241" s="6">
        <f>LN(G241/'Scenarios &amp; Pics'!$H$6)</f>
        <v>0.52735492571720122</v>
      </c>
      <c r="Z241" s="19">
        <f ca="1">'Scenarios &amp; Pics'!$T$6</f>
        <v>0.1095890410958904</v>
      </c>
      <c r="AA241" s="6">
        <f>'Scenarios &amp; Pics'!$F$6*'Scenarios &amp; Pics'!$F$6/2</f>
        <v>3.125E-2</v>
      </c>
      <c r="AB241" s="22">
        <f ca="1">(Y241+Z241*('Scenarios &amp; Pics'!$J$6+$AA241))/(H242*SQRT(Z241))</f>
        <v>6.4664008831431623</v>
      </c>
      <c r="AC241" s="22">
        <f t="shared" ca="1" si="96"/>
        <v>6.3836402942829258</v>
      </c>
      <c r="AD241" s="6">
        <f t="shared" ca="1" si="125"/>
        <v>0.9999999999498177</v>
      </c>
      <c r="AE241" s="6">
        <f t="shared" ca="1" si="125"/>
        <v>0.9999999999135365</v>
      </c>
      <c r="AF241" s="6">
        <f t="shared" ca="1" si="102"/>
        <v>3.3192611267573019E-10</v>
      </c>
      <c r="AG241" s="6">
        <f ca="1">G242*AD241-'Scenarios &amp; Pics'!$H$6*EXP(-'Scenarios &amp; Pics'!$J$6*'Scenarios &amp; Pics'!Z241)*'Scenarios &amp; Pics'!AE241</f>
        <v>63.393657107553054</v>
      </c>
      <c r="AH241" s="9">
        <f ca="1">(AG241+'Scenarios &amp; Pics'!$H$5*EXP(-'Scenarios &amp; Pics'!$J$5*'Scenarios &amp; Pics'!$T$5)-G241)*$E$6</f>
        <v>21130.85966319318</v>
      </c>
      <c r="AJ241" s="9">
        <f t="shared" si="97"/>
        <v>152.5</v>
      </c>
      <c r="AK241">
        <f t="shared" ca="1" si="98"/>
        <v>105656.45455610115</v>
      </c>
      <c r="AL241" s="9">
        <f t="shared" ca="1" si="99"/>
        <v>21130.85966319318</v>
      </c>
      <c r="AM241" s="9">
        <f t="shared" ca="1" si="103"/>
        <v>126787.31421929432</v>
      </c>
      <c r="AN241" s="9">
        <f t="shared" si="104"/>
        <v>152.5</v>
      </c>
      <c r="AO241" s="9">
        <f t="shared" ca="1" si="105"/>
        <v>6.3767409295773724E-6</v>
      </c>
      <c r="AP241" s="9">
        <f t="shared" ca="1" si="106"/>
        <v>1.3344142982614658E-6</v>
      </c>
      <c r="AR241">
        <f t="shared" si="122"/>
        <v>0.61917808219177894</v>
      </c>
      <c r="AS241">
        <f t="shared" si="107"/>
        <v>102.5076376310123</v>
      </c>
      <c r="AT241">
        <f t="shared" si="108"/>
        <v>-2.4767123287671319E-2</v>
      </c>
      <c r="AU241">
        <f t="shared" si="109"/>
        <v>0.61917808219177894</v>
      </c>
      <c r="AV241">
        <f t="shared" si="110"/>
        <v>3.125E-2</v>
      </c>
      <c r="AW241">
        <f t="shared" si="111"/>
        <v>4.9179918498931621E-2</v>
      </c>
      <c r="AX241">
        <f t="shared" si="112"/>
        <v>-0.1475397554967981</v>
      </c>
      <c r="AY241" s="17">
        <f t="shared" si="126"/>
        <v>0.51961204269257166</v>
      </c>
      <c r="AZ241" s="17">
        <f t="shared" si="126"/>
        <v>0.44135300135588068</v>
      </c>
      <c r="BA241" s="17">
        <f t="shared" si="113"/>
        <v>0.39846011826494032</v>
      </c>
      <c r="BB241">
        <f t="shared" si="114"/>
        <v>7.8259041336690913</v>
      </c>
      <c r="BC241">
        <f t="shared" si="115"/>
        <v>1039.2240853851433</v>
      </c>
      <c r="BD241">
        <f t="shared" si="123"/>
        <v>226</v>
      </c>
      <c r="BE241">
        <f t="shared" si="116"/>
        <v>10.127612306677314</v>
      </c>
      <c r="BF241">
        <f t="shared" si="117"/>
        <v>627.07955652303178</v>
      </c>
      <c r="BG241" s="9">
        <f t="shared" si="118"/>
        <v>152.5</v>
      </c>
      <c r="BH241" s="9">
        <f t="shared" ca="1" si="119"/>
        <v>1.387013360285038E-6</v>
      </c>
    </row>
    <row r="242" spans="1:60" x14ac:dyDescent="0.3">
      <c r="A242" s="16"/>
      <c r="F242" s="5"/>
      <c r="G242" s="5">
        <f t="shared" si="120"/>
        <v>153</v>
      </c>
      <c r="H242" s="5">
        <f>'Scenarios &amp; Pics'!$F$5</f>
        <v>0.25</v>
      </c>
      <c r="I242" s="5">
        <f>'Scenarios &amp; Pics'!$F$6</f>
        <v>0.25</v>
      </c>
      <c r="K242" s="9">
        <f ca="1">'Scenarios &amp; Pics'!$E$4*'Scenarios &amp; Pics'!G242+'Scenarios &amp; Pics'!$E$5*W241+'Scenarios &amp; Pics'!$E$6*'Scenarios &amp; Pics'!AG241</f>
        <v>211439696.42641738</v>
      </c>
      <c r="L242" s="9">
        <f t="shared" ca="1" si="121"/>
        <v>211412192.4834615</v>
      </c>
      <c r="O242" s="17">
        <f>LN(G242/'Scenarios &amp; Pics'!$H$5)</f>
        <v>0.42526773540434409</v>
      </c>
      <c r="P242" s="18">
        <f ca="1">'Scenarios &amp; Pics'!$T$5</f>
        <v>8.2191780821917804E-2</v>
      </c>
      <c r="Q242" s="17">
        <f>'Scenarios &amp; Pics'!$F$5*'Scenarios &amp; Pics'!$F$5/2</f>
        <v>3.125E-2</v>
      </c>
      <c r="R242" s="21">
        <f ca="1">(O242+P242*('Scenarios &amp; Pics'!$J$5+$Q242))/(I243*SQRT(P242))</f>
        <v>6.0151698537809661</v>
      </c>
      <c r="S242" s="21">
        <f t="shared" ca="1" si="100"/>
        <v>5.9434970813958419</v>
      </c>
      <c r="T242" s="17">
        <f t="shared" ca="1" si="124"/>
        <v>0.99999999910150905</v>
      </c>
      <c r="U242" s="17">
        <f t="shared" ca="1" si="124"/>
        <v>0.99999999860497635</v>
      </c>
      <c r="V242" s="17">
        <f t="shared" ca="1" si="101"/>
        <v>5.5466443252881239E-9</v>
      </c>
      <c r="W242" s="17">
        <f ca="1">(G242*T242-'Scenarios &amp; Pics'!$H$5*EXP(-'Scenarios &amp; Pics'!$J$5*'Scenarios &amp; Pics'!P242)*'Scenarios &amp; Pics'!U242)*$E$5</f>
        <v>106656.45455506367</v>
      </c>
      <c r="Y242" s="6">
        <f>LN(G242/'Scenarios &amp; Pics'!$H$6)</f>
        <v>0.53062825106217038</v>
      </c>
      <c r="Z242" s="19">
        <f ca="1">'Scenarios &amp; Pics'!$T$6</f>
        <v>0.1095890410958904</v>
      </c>
      <c r="AA242" s="6">
        <f>'Scenarios &amp; Pics'!$F$6*'Scenarios &amp; Pics'!$F$6/2</f>
        <v>3.125E-2</v>
      </c>
      <c r="AB242" s="22">
        <f ca="1">(Y242+Z242*('Scenarios &amp; Pics'!$J$6+$AA242))/(H243*SQRT(Z242))</f>
        <v>6.5059526237729575</v>
      </c>
      <c r="AC242" s="22">
        <f t="shared" ca="1" si="96"/>
        <v>6.4231920349127209</v>
      </c>
      <c r="AD242" s="6">
        <f t="shared" ca="1" si="125"/>
        <v>0.99999999996139877</v>
      </c>
      <c r="AE242" s="6">
        <f t="shared" ca="1" si="125"/>
        <v>0.99999999993327704</v>
      </c>
      <c r="AF242" s="6">
        <f t="shared" ca="1" si="102"/>
        <v>2.5681932223535621E-10</v>
      </c>
      <c r="AG242" s="6">
        <f ca="1">G243*AD242-'Scenarios &amp; Pics'!$H$6*EXP(-'Scenarios &amp; Pics'!$J$6*'Scenarios &amp; Pics'!Z242)*'Scenarios &amp; Pics'!AE242</f>
        <v>63.893657107536782</v>
      </c>
      <c r="AH242" s="9">
        <f ca="1">(AG242+'Scenarios &amp; Pics'!$H$5*EXP(-'Scenarios &amp; Pics'!$J$5*'Scenarios &amp; Pics'!$T$5)-G242)*$E$6</f>
        <v>21130.859663160663</v>
      </c>
      <c r="AJ242" s="9">
        <f t="shared" si="97"/>
        <v>153</v>
      </c>
      <c r="AK242">
        <f t="shared" ca="1" si="98"/>
        <v>106656.45455506367</v>
      </c>
      <c r="AL242" s="9">
        <f t="shared" ca="1" si="99"/>
        <v>21130.859663160663</v>
      </c>
      <c r="AM242" s="9">
        <f t="shared" ca="1" si="103"/>
        <v>127787.31421822433</v>
      </c>
      <c r="AN242" s="9">
        <f t="shared" si="104"/>
        <v>153</v>
      </c>
      <c r="AO242" s="9">
        <f t="shared" ca="1" si="105"/>
        <v>4.8659309250260451E-6</v>
      </c>
      <c r="AP242" s="9">
        <f t="shared" ca="1" si="106"/>
        <v>1.0116136458253987E-6</v>
      </c>
      <c r="AR242">
        <f t="shared" si="122"/>
        <v>0.62191780821917619</v>
      </c>
      <c r="AS242">
        <f t="shared" si="107"/>
        <v>102.51887196029372</v>
      </c>
      <c r="AT242">
        <f t="shared" si="108"/>
        <v>-2.4876712328767068E-2</v>
      </c>
      <c r="AU242">
        <f t="shared" si="109"/>
        <v>0.62191780821917619</v>
      </c>
      <c r="AV242">
        <f t="shared" si="110"/>
        <v>3.125E-2</v>
      </c>
      <c r="AW242">
        <f t="shared" si="111"/>
        <v>4.9288603534246592E-2</v>
      </c>
      <c r="AX242">
        <f t="shared" si="112"/>
        <v>-0.14786581060274023</v>
      </c>
      <c r="AY242" s="17">
        <f t="shared" si="126"/>
        <v>0.51965534922877232</v>
      </c>
      <c r="AZ242" s="17">
        <f t="shared" si="126"/>
        <v>0.44122433536737315</v>
      </c>
      <c r="BA242" s="17">
        <f t="shared" si="113"/>
        <v>0.39845798609963545</v>
      </c>
      <c r="BB242">
        <f t="shared" si="114"/>
        <v>7.8431013861399137</v>
      </c>
      <c r="BC242">
        <f t="shared" si="115"/>
        <v>1039.3106984575447</v>
      </c>
      <c r="BD242">
        <f t="shared" si="123"/>
        <v>227</v>
      </c>
      <c r="BE242">
        <f t="shared" si="116"/>
        <v>10.105226095084506</v>
      </c>
      <c r="BF242">
        <f t="shared" si="117"/>
        <v>628.46200646141824</v>
      </c>
      <c r="BG242" s="9">
        <f t="shared" si="118"/>
        <v>153</v>
      </c>
      <c r="BH242" s="9">
        <f t="shared" ca="1" si="119"/>
        <v>1.0521778246159504E-6</v>
      </c>
    </row>
    <row r="243" spans="1:60" x14ac:dyDescent="0.3">
      <c r="A243" s="16"/>
      <c r="F243" s="5"/>
      <c r="G243" s="5">
        <f t="shared" si="120"/>
        <v>153.5</v>
      </c>
      <c r="H243" s="5">
        <f>'Scenarios &amp; Pics'!$F$5</f>
        <v>0.25</v>
      </c>
      <c r="I243" s="5">
        <f>'Scenarios &amp; Pics'!$F$6</f>
        <v>0.25</v>
      </c>
      <c r="K243" s="9">
        <f ca="1">'Scenarios &amp; Pics'!$E$4*'Scenarios &amp; Pics'!G243+'Scenarios &amp; Pics'!$E$5*W242+'Scenarios &amp; Pics'!$E$6*'Scenarios &amp; Pics'!AG242</f>
        <v>213440696.42434239</v>
      </c>
      <c r="L243" s="9">
        <f t="shared" ca="1" si="121"/>
        <v>213413192.48138651</v>
      </c>
      <c r="O243" s="17">
        <f>LN(G243/'Scenarios &amp; Pics'!$H$5)</f>
        <v>0.42853038103916041</v>
      </c>
      <c r="P243" s="18">
        <f ca="1">'Scenarios &amp; Pics'!$T$5</f>
        <v>8.2191780821917804E-2</v>
      </c>
      <c r="Q243" s="17">
        <f>'Scenarios &amp; Pics'!$F$5*'Scenarios &amp; Pics'!$F$5/2</f>
        <v>3.125E-2</v>
      </c>
      <c r="R243" s="21">
        <f ca="1">(O243+P243*('Scenarios &amp; Pics'!$J$5+$Q243))/(I244*SQRT(P243))</f>
        <v>6.0606912634633616</v>
      </c>
      <c r="S243" s="21">
        <f t="shared" ca="1" si="100"/>
        <v>5.9890184910782374</v>
      </c>
      <c r="T243" s="17">
        <f t="shared" ca="1" si="124"/>
        <v>0.9999999993223111</v>
      </c>
      <c r="U243" s="17">
        <f t="shared" ca="1" si="124"/>
        <v>0.99999999894444414</v>
      </c>
      <c r="V243" s="17">
        <f t="shared" ca="1" si="101"/>
        <v>4.2136868813000768E-9</v>
      </c>
      <c r="W243" s="17">
        <f ca="1">(G243*T243-'Scenarios &amp; Pics'!$H$5*EXP(-'Scenarios &amp; Pics'!$J$5*'Scenarios &amp; Pics'!P243)*'Scenarios &amp; Pics'!U243)*$E$5</f>
        <v>107656.45455428069</v>
      </c>
      <c r="Y243" s="6">
        <f>LN(G243/'Scenarios &amp; Pics'!$H$6)</f>
        <v>0.53389089669698675</v>
      </c>
      <c r="Z243" s="19">
        <f ca="1">'Scenarios &amp; Pics'!$T$6</f>
        <v>0.1095890410958904</v>
      </c>
      <c r="AA243" s="6">
        <f>'Scenarios &amp; Pics'!$F$6*'Scenarios &amp; Pics'!$F$6/2</f>
        <v>3.125E-2</v>
      </c>
      <c r="AB243" s="22">
        <f ca="1">(Y243+Z243*('Scenarios &amp; Pics'!$J$6+$AA243))/(H244*SQRT(Z243))</f>
        <v>6.5453753209739913</v>
      </c>
      <c r="AC243" s="22">
        <f t="shared" ca="1" si="96"/>
        <v>6.4626147321137548</v>
      </c>
      <c r="AD243" s="6">
        <f t="shared" ca="1" si="125"/>
        <v>0.99999999997032696</v>
      </c>
      <c r="AE243" s="6">
        <f t="shared" ca="1" si="125"/>
        <v>0.99999999994854549</v>
      </c>
      <c r="AF243" s="6">
        <f t="shared" ca="1" si="102"/>
        <v>1.985644110712871E-10</v>
      </c>
      <c r="AG243" s="6">
        <f ca="1">G244*AD243-'Scenarios &amp; Pics'!$H$6*EXP(-'Scenarios &amp; Pics'!$J$6*'Scenarios &amp; Pics'!Z243)*'Scenarios &amp; Pics'!AE243</f>
        <v>64.393657107524291</v>
      </c>
      <c r="AH243" s="9">
        <f ca="1">(AG243+'Scenarios &amp; Pics'!$H$5*EXP(-'Scenarios &amp; Pics'!$J$5*'Scenarios &amp; Pics'!$T$5)-G243)*$E$6</f>
        <v>21130.859663135652</v>
      </c>
      <c r="AJ243" s="9">
        <f t="shared" si="97"/>
        <v>153.5</v>
      </c>
      <c r="AK243">
        <f t="shared" ca="1" si="98"/>
        <v>107656.45455428069</v>
      </c>
      <c r="AL243" s="9">
        <f t="shared" ca="1" si="99"/>
        <v>21130.859663135652</v>
      </c>
      <c r="AM243" s="9">
        <f t="shared" ca="1" si="103"/>
        <v>128787.31421741634</v>
      </c>
      <c r="AN243" s="9">
        <f t="shared" si="104"/>
        <v>153.5</v>
      </c>
      <c r="AO243" s="9">
        <f t="shared" ca="1" si="105"/>
        <v>3.708641302756035E-6</v>
      </c>
      <c r="AP243" s="9">
        <f t="shared" ca="1" si="106"/>
        <v>7.6600159181512967E-7</v>
      </c>
      <c r="AR243">
        <f t="shared" si="122"/>
        <v>0.62465753424657344</v>
      </c>
      <c r="AS243">
        <f t="shared" si="107"/>
        <v>102.53010752080198</v>
      </c>
      <c r="AT243">
        <f t="shared" si="108"/>
        <v>-2.4986301369862848E-2</v>
      </c>
      <c r="AU243">
        <f t="shared" si="109"/>
        <v>0.62465753424657344</v>
      </c>
      <c r="AV243">
        <f t="shared" si="110"/>
        <v>3.125E-2</v>
      </c>
      <c r="AW243">
        <f t="shared" si="111"/>
        <v>4.9397049437701471E-2</v>
      </c>
      <c r="AX243">
        <f t="shared" si="112"/>
        <v>-0.14819114831310254</v>
      </c>
      <c r="AY243" s="17">
        <f t="shared" si="126"/>
        <v>0.51969856024949423</v>
      </c>
      <c r="AZ243" s="17">
        <f t="shared" si="126"/>
        <v>0.44109595865605822</v>
      </c>
      <c r="BA243" s="17">
        <f t="shared" si="113"/>
        <v>0.39845585394573979</v>
      </c>
      <c r="BB243">
        <f t="shared" si="114"/>
        <v>7.8602601593436034</v>
      </c>
      <c r="BC243">
        <f t="shared" si="115"/>
        <v>1039.3971204989884</v>
      </c>
      <c r="BD243">
        <f t="shared" si="123"/>
        <v>228</v>
      </c>
      <c r="BE243">
        <f t="shared" si="116"/>
        <v>10.08298720473851</v>
      </c>
      <c r="BF243">
        <f t="shared" si="117"/>
        <v>629.84139251517058</v>
      </c>
      <c r="BG243" s="9">
        <f t="shared" si="118"/>
        <v>153.5</v>
      </c>
      <c r="BH243" s="9">
        <f t="shared" ca="1" si="119"/>
        <v>7.972623463127726E-7</v>
      </c>
    </row>
    <row r="244" spans="1:60" x14ac:dyDescent="0.3">
      <c r="A244" s="16"/>
      <c r="F244" s="5"/>
      <c r="G244" s="5">
        <f t="shared" si="120"/>
        <v>154</v>
      </c>
      <c r="H244" s="5">
        <f>'Scenarios &amp; Pics'!$F$5</f>
        <v>0.25</v>
      </c>
      <c r="I244" s="5">
        <f>'Scenarios &amp; Pics'!$F$6</f>
        <v>0.25</v>
      </c>
      <c r="K244" s="9">
        <f ca="1">'Scenarios &amp; Pics'!$E$4*'Scenarios &amp; Pics'!G244+'Scenarios &amp; Pics'!$E$5*W243+'Scenarios &amp; Pics'!$E$6*'Scenarios &amp; Pics'!AG243</f>
        <v>215441696.4227764</v>
      </c>
      <c r="L244" s="9">
        <f t="shared" ca="1" si="121"/>
        <v>215414192.47982052</v>
      </c>
      <c r="O244" s="17">
        <f>LN(G244/'Scenarios &amp; Pics'!$H$5)</f>
        <v>0.43178241642553783</v>
      </c>
      <c r="P244" s="18">
        <f ca="1">'Scenarios &amp; Pics'!$T$5</f>
        <v>8.2191780821917804E-2</v>
      </c>
      <c r="Q244" s="17">
        <f>'Scenarios &amp; Pics'!$F$5*'Scenarios &amp; Pics'!$F$5/2</f>
        <v>3.125E-2</v>
      </c>
      <c r="R244" s="21">
        <f ca="1">(O244+P244*('Scenarios &amp; Pics'!$J$5+$Q244))/(I245*SQRT(P244))</f>
        <v>6.1060646357797417</v>
      </c>
      <c r="S244" s="21">
        <f t="shared" ca="1" si="100"/>
        <v>6.0343918633946174</v>
      </c>
      <c r="T244" s="17">
        <f t="shared" ca="1" si="124"/>
        <v>0.99999999948941165</v>
      </c>
      <c r="U244" s="17">
        <f t="shared" ca="1" si="124"/>
        <v>0.99999999920218785</v>
      </c>
      <c r="V244" s="17">
        <f t="shared" ca="1" si="101"/>
        <v>3.1973253608713853E-9</v>
      </c>
      <c r="W244" s="17">
        <f ca="1">(G244*T244-'Scenarios &amp; Pics'!$H$5*EXP(-'Scenarios &amp; Pics'!$J$5*'Scenarios &amp; Pics'!P244)*'Scenarios &amp; Pics'!U244)*$E$5</f>
        <v>108656.45455369045</v>
      </c>
      <c r="Y244" s="6">
        <f>LN(G244/'Scenarios &amp; Pics'!$H$6)</f>
        <v>0.53714293208336406</v>
      </c>
      <c r="Z244" s="19">
        <f ca="1">'Scenarios &amp; Pics'!$T$6</f>
        <v>0.1095890410958904</v>
      </c>
      <c r="AA244" s="6">
        <f>'Scenarios &amp; Pics'!$F$6*'Scenarios &amp; Pics'!$F$6/2</f>
        <v>3.125E-2</v>
      </c>
      <c r="AB244" s="22">
        <f ca="1">(Y244+Z244*('Scenarios &amp; Pics'!$J$6+$AA244))/(H245*SQRT(Z244))</f>
        <v>6.5846698140553448</v>
      </c>
      <c r="AC244" s="22">
        <f t="shared" ca="1" si="96"/>
        <v>6.5019092251951083</v>
      </c>
      <c r="AD244" s="6">
        <f t="shared" ca="1" si="125"/>
        <v>0.99999999997720512</v>
      </c>
      <c r="AE244" s="6">
        <f t="shared" ca="1" si="125"/>
        <v>0.9999999999603465</v>
      </c>
      <c r="AF244" s="6">
        <f t="shared" ca="1" si="102"/>
        <v>1.5341463716368087E-10</v>
      </c>
      <c r="AG244" s="6">
        <f ca="1">G245*AD244-'Scenarios &amp; Pics'!$H$6*EXP(-'Scenarios &amp; Pics'!$J$6*'Scenarios &amp; Pics'!Z244)*'Scenarios &amp; Pics'!AE244</f>
        <v>64.89365710751467</v>
      </c>
      <c r="AH244" s="9">
        <f ca="1">(AG244+'Scenarios &amp; Pics'!$H$5*EXP(-'Scenarios &amp; Pics'!$J$5*'Scenarios &amp; Pics'!$T$5)-G244)*$E$6</f>
        <v>21130.85966311644</v>
      </c>
      <c r="AJ244" s="9">
        <f t="shared" si="97"/>
        <v>154</v>
      </c>
      <c r="AK244">
        <f t="shared" ca="1" si="98"/>
        <v>108656.45455369045</v>
      </c>
      <c r="AL244" s="9">
        <f t="shared" ca="1" si="99"/>
        <v>21130.85966311644</v>
      </c>
      <c r="AM244" s="9">
        <f t="shared" ca="1" si="103"/>
        <v>129787.31421680689</v>
      </c>
      <c r="AN244" s="9">
        <f t="shared" si="104"/>
        <v>154</v>
      </c>
      <c r="AO244" s="9">
        <f t="shared" ca="1" si="105"/>
        <v>2.8232656492769441E-6</v>
      </c>
      <c r="AP244" s="9">
        <f t="shared" ca="1" si="106"/>
        <v>5.7935119018726309E-7</v>
      </c>
      <c r="AR244">
        <f t="shared" si="122"/>
        <v>0.62739726027397069</v>
      </c>
      <c r="AS244">
        <f t="shared" si="107"/>
        <v>102.54134431267204</v>
      </c>
      <c r="AT244">
        <f t="shared" si="108"/>
        <v>-2.5095890410958908E-2</v>
      </c>
      <c r="AU244">
        <f t="shared" si="109"/>
        <v>0.62739726027397069</v>
      </c>
      <c r="AV244">
        <f t="shared" si="110"/>
        <v>3.125E-2</v>
      </c>
      <c r="AW244">
        <f t="shared" si="111"/>
        <v>4.9505257780817165E-2</v>
      </c>
      <c r="AX244">
        <f t="shared" si="112"/>
        <v>-0.14851577334245311</v>
      </c>
      <c r="AY244" s="17">
        <f t="shared" si="126"/>
        <v>0.51974167638193858</v>
      </c>
      <c r="AZ244" s="17">
        <f t="shared" si="126"/>
        <v>0.44096786933411558</v>
      </c>
      <c r="BA244" s="17">
        <f t="shared" si="113"/>
        <v>0.39845372180325334</v>
      </c>
      <c r="BB244">
        <f t="shared" si="114"/>
        <v>7.8773807047822899</v>
      </c>
      <c r="BC244">
        <f t="shared" si="115"/>
        <v>1039.4833527638771</v>
      </c>
      <c r="BD244">
        <f t="shared" si="123"/>
        <v>229</v>
      </c>
      <c r="BE244">
        <f t="shared" si="116"/>
        <v>10.060894025827274</v>
      </c>
      <c r="BF244">
        <f t="shared" si="117"/>
        <v>631.21773477107922</v>
      </c>
      <c r="BG244" s="9">
        <f t="shared" si="118"/>
        <v>154</v>
      </c>
      <c r="BH244" s="9">
        <f t="shared" ca="1" si="119"/>
        <v>6.0342542543234216E-7</v>
      </c>
    </row>
    <row r="245" spans="1:60" x14ac:dyDescent="0.3">
      <c r="A245" s="16"/>
      <c r="F245" s="5"/>
      <c r="G245" s="5">
        <f t="shared" si="120"/>
        <v>154.5</v>
      </c>
      <c r="H245" s="5">
        <f>'Scenarios &amp; Pics'!$F$5</f>
        <v>0.25</v>
      </c>
      <c r="I245" s="5">
        <f>'Scenarios &amp; Pics'!$F$6</f>
        <v>0.25</v>
      </c>
      <c r="K245" s="9">
        <f ca="1">'Scenarios &amp; Pics'!$E$4*'Scenarios &amp; Pics'!G245+'Scenarios &amp; Pics'!$E$5*W244+'Scenarios &amp; Pics'!$E$6*'Scenarios &amp; Pics'!AG244</f>
        <v>217442696.42159593</v>
      </c>
      <c r="L245" s="9">
        <f t="shared" ca="1" si="121"/>
        <v>217415192.47864005</v>
      </c>
      <c r="O245" s="17">
        <f>LN(G245/'Scenarios &amp; Pics'!$H$5)</f>
        <v>0.43502391034970872</v>
      </c>
      <c r="P245" s="18">
        <f ca="1">'Scenarios &amp; Pics'!$T$5</f>
        <v>8.2191780821917804E-2</v>
      </c>
      <c r="Q245" s="17">
        <f>'Scenarios &amp; Pics'!$F$5*'Scenarios &amp; Pics'!$F$5/2</f>
        <v>3.125E-2</v>
      </c>
      <c r="R245" s="21">
        <f ca="1">(O245+P245*('Scenarios &amp; Pics'!$J$5+$Q245))/(I246*SQRT(P245))</f>
        <v>6.1512909304562351</v>
      </c>
      <c r="S245" s="21">
        <f t="shared" ca="1" si="100"/>
        <v>6.0796181580711108</v>
      </c>
      <c r="T245" s="17">
        <f t="shared" ca="1" si="124"/>
        <v>0.99999999961572605</v>
      </c>
      <c r="U245" s="17">
        <f t="shared" ca="1" si="124"/>
        <v>0.9999999993976546</v>
      </c>
      <c r="V245" s="17">
        <f t="shared" ca="1" si="101"/>
        <v>2.4233169645179831E-9</v>
      </c>
      <c r="W245" s="17">
        <f ca="1">(G245*T245-'Scenarios &amp; Pics'!$H$5*EXP(-'Scenarios &amp; Pics'!$J$5*'Scenarios &amp; Pics'!P245)*'Scenarios &amp; Pics'!U245)*$E$5</f>
        <v>109656.45455324593</v>
      </c>
      <c r="Y245" s="6">
        <f>LN(G245/'Scenarios &amp; Pics'!$H$6)</f>
        <v>0.540384426007535</v>
      </c>
      <c r="Z245" s="19">
        <f ca="1">'Scenarios &amp; Pics'!$T$6</f>
        <v>0.1095890410958904</v>
      </c>
      <c r="AA245" s="6">
        <f>'Scenarios &amp; Pics'!$F$6*'Scenarios &amp; Pics'!$F$6/2</f>
        <v>3.125E-2</v>
      </c>
      <c r="AB245" s="22">
        <f ca="1">(Y245+Z245*('Scenarios &amp; Pics'!$J$6+$AA245))/(H246*SQRT(Z245))</f>
        <v>6.6238369341642294</v>
      </c>
      <c r="AC245" s="22">
        <f t="shared" ca="1" si="96"/>
        <v>6.5410763453039928</v>
      </c>
      <c r="AD245" s="6">
        <f t="shared" ca="1" si="125"/>
        <v>0.99999999998250033</v>
      </c>
      <c r="AE245" s="6">
        <f t="shared" ca="1" si="125"/>
        <v>0.99999999996946121</v>
      </c>
      <c r="AF245" s="6">
        <f t="shared" ca="1" si="102"/>
        <v>1.1844807957624128E-10</v>
      </c>
      <c r="AG245" s="6">
        <f ca="1">G246*AD245-'Scenarios &amp; Pics'!$H$6*EXP(-'Scenarios &amp; Pics'!$J$6*'Scenarios &amp; Pics'!Z245)*'Scenarios &amp; Pics'!AE245</f>
        <v>65.393657107507295</v>
      </c>
      <c r="AH245" s="9">
        <f ca="1">(AG245+'Scenarios &amp; Pics'!$H$5*EXP(-'Scenarios &amp; Pics'!$J$5*'Scenarios &amp; Pics'!$T$5)-G245)*$E$6</f>
        <v>21130.859663101659</v>
      </c>
      <c r="AJ245" s="9">
        <f t="shared" si="97"/>
        <v>154.5</v>
      </c>
      <c r="AK245">
        <f t="shared" ca="1" si="98"/>
        <v>109656.45455324593</v>
      </c>
      <c r="AL245" s="9">
        <f t="shared" ca="1" si="99"/>
        <v>21130.859663101659</v>
      </c>
      <c r="AM245" s="9">
        <f t="shared" ca="1" si="103"/>
        <v>130787.31421634759</v>
      </c>
      <c r="AN245" s="9">
        <f t="shared" si="104"/>
        <v>154.5</v>
      </c>
      <c r="AO245" s="9">
        <f t="shared" ca="1" si="105"/>
        <v>2.1467570468562654E-6</v>
      </c>
      <c r="AP245" s="9">
        <f t="shared" ca="1" si="106"/>
        <v>4.3768083540671578E-7</v>
      </c>
      <c r="AR245">
        <f t="shared" si="122"/>
        <v>0.63013698630136794</v>
      </c>
      <c r="AS245">
        <f t="shared" si="107"/>
        <v>102.5525823360388</v>
      </c>
      <c r="AT245">
        <f t="shared" si="108"/>
        <v>-2.5205479452054733E-2</v>
      </c>
      <c r="AU245">
        <f t="shared" si="109"/>
        <v>0.63013698630136794</v>
      </c>
      <c r="AV245">
        <f t="shared" si="110"/>
        <v>3.125E-2</v>
      </c>
      <c r="AW245">
        <f t="shared" si="111"/>
        <v>4.9613230117980724E-2</v>
      </c>
      <c r="AX245">
        <f t="shared" si="112"/>
        <v>-0.14883969035394254</v>
      </c>
      <c r="AY245" s="17">
        <f t="shared" si="126"/>
        <v>0.51978469824646933</v>
      </c>
      <c r="AZ245" s="17">
        <f t="shared" si="126"/>
        <v>0.4408400655342829</v>
      </c>
      <c r="BA245" s="17">
        <f t="shared" si="113"/>
        <v>0.39845158967217598</v>
      </c>
      <c r="BB245">
        <f t="shared" si="114"/>
        <v>7.8944632712186475</v>
      </c>
      <c r="BC245">
        <f t="shared" si="115"/>
        <v>1039.5693964929387</v>
      </c>
      <c r="BD245">
        <f t="shared" si="123"/>
        <v>230</v>
      </c>
      <c r="BE245">
        <f t="shared" si="116"/>
        <v>10.038944973060957</v>
      </c>
      <c r="BF245">
        <f t="shared" si="117"/>
        <v>632.59105309698987</v>
      </c>
      <c r="BG245" s="9">
        <f t="shared" si="118"/>
        <v>154.5</v>
      </c>
      <c r="BH245" s="9">
        <f t="shared" ca="1" si="119"/>
        <v>4.5620787218346288E-7</v>
      </c>
    </row>
    <row r="246" spans="1:60" x14ac:dyDescent="0.3">
      <c r="A246" s="16"/>
      <c r="F246" s="5"/>
      <c r="G246" s="5">
        <f t="shared" si="120"/>
        <v>155</v>
      </c>
      <c r="H246" s="5">
        <f>'Scenarios &amp; Pics'!$F$5</f>
        <v>0.25</v>
      </c>
      <c r="I246" s="5">
        <f>'Scenarios &amp; Pics'!$F$6</f>
        <v>0.25</v>
      </c>
      <c r="K246" s="9">
        <f ca="1">'Scenarios &amp; Pics'!$E$4*'Scenarios &amp; Pics'!G246+'Scenarios &amp; Pics'!$E$5*W245+'Scenarios &amp; Pics'!$E$6*'Scenarios &amp; Pics'!AG245</f>
        <v>219443696.42070687</v>
      </c>
      <c r="L246" s="9">
        <f t="shared" ca="1" si="121"/>
        <v>219416192.47775099</v>
      </c>
      <c r="O246" s="17">
        <f>LN(G246/'Scenarios &amp; Pics'!$H$5)</f>
        <v>0.43825493093115531</v>
      </c>
      <c r="P246" s="18">
        <f ca="1">'Scenarios &amp; Pics'!$T$5</f>
        <v>8.2191780821917804E-2</v>
      </c>
      <c r="Q246" s="17">
        <f>'Scenarios &amp; Pics'!$F$5*'Scenarios &amp; Pics'!$F$5/2</f>
        <v>3.125E-2</v>
      </c>
      <c r="R246" s="21">
        <f ca="1">(O246+P246*('Scenarios &amp; Pics'!$J$5+$Q246))/(I247*SQRT(P246))</f>
        <v>6.1963710979162734</v>
      </c>
      <c r="S246" s="21">
        <f t="shared" ca="1" si="100"/>
        <v>6.1246983255311491</v>
      </c>
      <c r="T246" s="17">
        <f t="shared" ca="1" si="124"/>
        <v>0.99999999971110098</v>
      </c>
      <c r="U246" s="17">
        <f t="shared" ca="1" si="124"/>
        <v>0.99999999954572205</v>
      </c>
      <c r="V246" s="17">
        <f t="shared" ca="1" si="101"/>
        <v>1.834587961581902E-9</v>
      </c>
      <c r="W246" s="17">
        <f ca="1">(G246*T246-'Scenarios &amp; Pics'!$H$5*EXP(-'Scenarios &amp; Pics'!$J$5*'Scenarios &amp; Pics'!P246)*'Scenarios &amp; Pics'!U246)*$E$5</f>
        <v>110656.45455291161</v>
      </c>
      <c r="Y246" s="6">
        <f>LN(G246/'Scenarios &amp; Pics'!$H$6)</f>
        <v>0.54361544658898164</v>
      </c>
      <c r="Z246" s="19">
        <f ca="1">'Scenarios &amp; Pics'!$T$6</f>
        <v>0.1095890410958904</v>
      </c>
      <c r="AA246" s="6">
        <f>'Scenarios &amp; Pics'!$F$6*'Scenarios &amp; Pics'!$F$6/2</f>
        <v>3.125E-2</v>
      </c>
      <c r="AB246" s="22">
        <f ca="1">(Y246+Z246*('Scenarios &amp; Pics'!$J$6+$AA246))/(H247*SQRT(Z246))</f>
        <v>6.6628775043914796</v>
      </c>
      <c r="AC246" s="22">
        <f t="shared" ca="1" si="96"/>
        <v>6.5801169155312431</v>
      </c>
      <c r="AD246" s="6">
        <f t="shared" ca="1" si="125"/>
        <v>0.99999999998657407</v>
      </c>
      <c r="AE246" s="6">
        <f t="shared" ca="1" si="125"/>
        <v>0.99999999997649602</v>
      </c>
      <c r="AF246" s="6">
        <f t="shared" ca="1" si="102"/>
        <v>9.1388007735868856E-11</v>
      </c>
      <c r="AG246" s="6">
        <f ca="1">G247*AD246-'Scenarios &amp; Pics'!$H$6*EXP(-'Scenarios &amp; Pics'!$J$6*'Scenarios &amp; Pics'!Z246)*'Scenarios &amp; Pics'!AE246</f>
        <v>65.893657107501639</v>
      </c>
      <c r="AH246" s="9">
        <f ca="1">(AG246+'Scenarios &amp; Pics'!$H$5*EXP(-'Scenarios &amp; Pics'!$J$5*'Scenarios &amp; Pics'!$T$5)-G246)*$E$6</f>
        <v>21130.859663090348</v>
      </c>
      <c r="AJ246" s="9">
        <f t="shared" si="97"/>
        <v>155</v>
      </c>
      <c r="AK246">
        <f t="shared" ca="1" si="98"/>
        <v>110656.45455291161</v>
      </c>
      <c r="AL246" s="9">
        <f t="shared" ca="1" si="99"/>
        <v>21130.859663090348</v>
      </c>
      <c r="AM246" s="9">
        <f t="shared" ca="1" si="103"/>
        <v>131787.31421600195</v>
      </c>
      <c r="AN246" s="9">
        <f t="shared" si="104"/>
        <v>155</v>
      </c>
      <c r="AO246" s="9">
        <f t="shared" ca="1" si="105"/>
        <v>1.6304760668477698E-6</v>
      </c>
      <c r="AP246" s="9">
        <f t="shared" ca="1" si="106"/>
        <v>3.3028027160565301E-7</v>
      </c>
      <c r="AR246">
        <f t="shared" si="122"/>
        <v>0.63287671232876519</v>
      </c>
      <c r="AS246">
        <f t="shared" si="107"/>
        <v>102.56382159103725</v>
      </c>
      <c r="AT246">
        <f t="shared" si="108"/>
        <v>-2.5315068493150746E-2</v>
      </c>
      <c r="AU246">
        <f t="shared" si="109"/>
        <v>0.63287671232876519</v>
      </c>
      <c r="AV246">
        <f t="shared" si="110"/>
        <v>3.125E-2</v>
      </c>
      <c r="AW246">
        <f t="shared" si="111"/>
        <v>4.9720967986697229E-2</v>
      </c>
      <c r="AX246">
        <f t="shared" si="112"/>
        <v>-0.14916290396009443</v>
      </c>
      <c r="AY246" s="17">
        <f t="shared" si="126"/>
        <v>0.51982762645671365</v>
      </c>
      <c r="AZ246" s="17">
        <f t="shared" si="126"/>
        <v>0.4407125454095398</v>
      </c>
      <c r="BA246" s="17">
        <f t="shared" si="113"/>
        <v>0.39844945755250766</v>
      </c>
      <c r="BB246">
        <f t="shared" si="114"/>
        <v>7.9115081047173845</v>
      </c>
      <c r="BC246">
        <f t="shared" si="115"/>
        <v>1039.6552529134274</v>
      </c>
      <c r="BD246">
        <f t="shared" si="123"/>
        <v>231</v>
      </c>
      <c r="BE246">
        <f t="shared" si="116"/>
        <v>10.01713848519368</v>
      </c>
      <c r="BF246">
        <f t="shared" si="117"/>
        <v>633.96136714513227</v>
      </c>
      <c r="BG246" s="9">
        <f t="shared" si="118"/>
        <v>155</v>
      </c>
      <c r="BH246" s="9">
        <f t="shared" ca="1" si="119"/>
        <v>3.4452860062381714E-7</v>
      </c>
    </row>
    <row r="247" spans="1:60" x14ac:dyDescent="0.3">
      <c r="A247" s="16"/>
      <c r="F247" s="5"/>
      <c r="G247" s="5">
        <f t="shared" si="120"/>
        <v>155.5</v>
      </c>
      <c r="H247" s="5">
        <f>'Scenarios &amp; Pics'!$F$5</f>
        <v>0.25</v>
      </c>
      <c r="I247" s="5">
        <f>'Scenarios &amp; Pics'!$F$6</f>
        <v>0.25</v>
      </c>
      <c r="K247" s="9">
        <f ca="1">'Scenarios &amp; Pics'!$E$4*'Scenarios &amp; Pics'!G247+'Scenarios &amp; Pics'!$E$5*W246+'Scenarios &amp; Pics'!$E$6*'Scenarios &amp; Pics'!AG246</f>
        <v>221444696.42003822</v>
      </c>
      <c r="L247" s="9">
        <f t="shared" ca="1" si="121"/>
        <v>221417192.47708234</v>
      </c>
      <c r="O247" s="17">
        <f>LN(G247/'Scenarios &amp; Pics'!$H$5)</f>
        <v>0.4414755456311974</v>
      </c>
      <c r="P247" s="18">
        <f ca="1">'Scenarios &amp; Pics'!$T$5</f>
        <v>8.2191780821917804E-2</v>
      </c>
      <c r="Q247" s="17">
        <f>'Scenarios &amp; Pics'!$F$5*'Scenarios &amp; Pics'!$F$5/2</f>
        <v>3.125E-2</v>
      </c>
      <c r="R247" s="21">
        <f ca="1">(O247+P247*('Scenarios &amp; Pics'!$J$5+$Q247))/(I248*SQRT(P247))</f>
        <v>6.2413060794004069</v>
      </c>
      <c r="S247" s="21">
        <f t="shared" ca="1" si="100"/>
        <v>6.1696333070152827</v>
      </c>
      <c r="T247" s="17">
        <f t="shared" ca="1" si="124"/>
        <v>0.99999999978303389</v>
      </c>
      <c r="U247" s="17">
        <f t="shared" ca="1" si="124"/>
        <v>0.99999999965775721</v>
      </c>
      <c r="V247" s="17">
        <f t="shared" ca="1" si="101"/>
        <v>1.3873237275512836E-9</v>
      </c>
      <c r="W247" s="17">
        <f ca="1">(G247*T247-'Scenarios &amp; Pics'!$H$5*EXP(-'Scenarios &amp; Pics'!$J$5*'Scenarios &amp; Pics'!P247)*'Scenarios &amp; Pics'!U247)*$E$5</f>
        <v>111656.45455266039</v>
      </c>
      <c r="Y247" s="6">
        <f>LN(G247/'Scenarios &amp; Pics'!$H$6)</f>
        <v>0.54683606128902384</v>
      </c>
      <c r="Z247" s="19">
        <f ca="1">'Scenarios &amp; Pics'!$T$6</f>
        <v>0.1095890410958904</v>
      </c>
      <c r="AA247" s="6">
        <f>'Scenarios &amp; Pics'!$F$6*'Scenarios &amp; Pics'!$F$6/2</f>
        <v>3.125E-2</v>
      </c>
      <c r="AB247" s="22">
        <f ca="1">(Y247+Z247*('Scenarios &amp; Pics'!$J$6+$AA247))/(H248*SQRT(Z247))</f>
        <v>6.7017923398753236</v>
      </c>
      <c r="AC247" s="22">
        <f t="shared" ca="1" si="96"/>
        <v>6.6190317510150871</v>
      </c>
      <c r="AD247" s="6">
        <f t="shared" ca="1" si="125"/>
        <v>0.99999999998970612</v>
      </c>
      <c r="AE247" s="6">
        <f t="shared" ca="1" si="125"/>
        <v>0.99999999998192202</v>
      </c>
      <c r="AF247" s="6">
        <f t="shared" ca="1" si="102"/>
        <v>7.0461911352420319E-11</v>
      </c>
      <c r="AG247" s="6">
        <f ca="1">G248*AD247-'Scenarios &amp; Pics'!$H$6*EXP(-'Scenarios &amp; Pics'!$J$6*'Scenarios &amp; Pics'!Z247)*'Scenarios &amp; Pics'!AE247</f>
        <v>66.393657107497319</v>
      </c>
      <c r="AH247" s="9">
        <f ca="1">(AG247+'Scenarios &amp; Pics'!$H$5*EXP(-'Scenarios &amp; Pics'!$J$5*'Scenarios &amp; Pics'!$T$5)-G247)*$E$6</f>
        <v>21130.859663081708</v>
      </c>
      <c r="AJ247" s="9">
        <f t="shared" si="97"/>
        <v>155.5</v>
      </c>
      <c r="AK247">
        <f t="shared" ca="1" si="98"/>
        <v>111656.45455266039</v>
      </c>
      <c r="AL247" s="9">
        <f t="shared" ca="1" si="99"/>
        <v>21130.859663081708</v>
      </c>
      <c r="AM247" s="9">
        <f t="shared" ca="1" si="103"/>
        <v>132787.31421574211</v>
      </c>
      <c r="AN247" s="9">
        <f t="shared" si="104"/>
        <v>155.5</v>
      </c>
      <c r="AO247" s="9">
        <f t="shared" ca="1" si="105"/>
        <v>1.236950721600864E-6</v>
      </c>
      <c r="AP247" s="9">
        <f t="shared" ca="1" si="106"/>
        <v>2.4895635260695012E-7</v>
      </c>
      <c r="AR247">
        <f t="shared" si="122"/>
        <v>0.63561643835616244</v>
      </c>
      <c r="AS247">
        <f t="shared" si="107"/>
        <v>102.57506207780236</v>
      </c>
      <c r="AT247">
        <f t="shared" si="108"/>
        <v>-2.5424657534246376E-2</v>
      </c>
      <c r="AU247">
        <f t="shared" si="109"/>
        <v>0.63561643835616244</v>
      </c>
      <c r="AV247">
        <f t="shared" si="110"/>
        <v>3.125E-2</v>
      </c>
      <c r="AW247">
        <f t="shared" si="111"/>
        <v>4.9828472907854825E-2</v>
      </c>
      <c r="AX247">
        <f t="shared" si="112"/>
        <v>-0.14948541872356194</v>
      </c>
      <c r="AY247" s="17">
        <f t="shared" si="126"/>
        <v>0.51987046161966832</v>
      </c>
      <c r="AZ247" s="17">
        <f t="shared" si="126"/>
        <v>0.4405853071328058</v>
      </c>
      <c r="BA247" s="17">
        <f t="shared" si="113"/>
        <v>0.39844732544424832</v>
      </c>
      <c r="BB247">
        <f t="shared" si="114"/>
        <v>7.9285154486862552</v>
      </c>
      <c r="BC247">
        <f t="shared" si="115"/>
        <v>1039.7409232393366</v>
      </c>
      <c r="BD247">
        <f t="shared" si="123"/>
        <v>232</v>
      </c>
      <c r="BE247">
        <f t="shared" si="116"/>
        <v>9.9954730245566896</v>
      </c>
      <c r="BF247">
        <f t="shared" si="117"/>
        <v>635.32869635538202</v>
      </c>
      <c r="BG247" s="9">
        <f t="shared" si="118"/>
        <v>155.5</v>
      </c>
      <c r="BH247" s="9">
        <f t="shared" ca="1" si="119"/>
        <v>2.5990676436590369E-7</v>
      </c>
    </row>
    <row r="248" spans="1:60" x14ac:dyDescent="0.3">
      <c r="A248" s="16"/>
      <c r="F248" s="5"/>
      <c r="G248" s="5">
        <f t="shared" si="120"/>
        <v>156</v>
      </c>
      <c r="H248" s="5">
        <f>'Scenarios &amp; Pics'!$F$5</f>
        <v>0.25</v>
      </c>
      <c r="I248" s="5">
        <f>'Scenarios &amp; Pics'!$F$6</f>
        <v>0.25</v>
      </c>
      <c r="K248" s="9">
        <f ca="1">'Scenarios &amp; Pics'!$E$4*'Scenarios &amp; Pics'!G248+'Scenarios &amp; Pics'!$E$5*W247+'Scenarios &amp; Pics'!$E$6*'Scenarios &amp; Pics'!AG247</f>
        <v>223445696.41953579</v>
      </c>
      <c r="L248" s="9">
        <f t="shared" ca="1" si="121"/>
        <v>223418192.4765799</v>
      </c>
      <c r="O248" s="17">
        <f>LN(G248/'Scenarios &amp; Pics'!$H$5)</f>
        <v>0.44468582126144574</v>
      </c>
      <c r="P248" s="18">
        <f ca="1">'Scenarios &amp; Pics'!$T$5</f>
        <v>8.2191780821917804E-2</v>
      </c>
      <c r="Q248" s="17">
        <f>'Scenarios &amp; Pics'!$F$5*'Scenarios &amp; Pics'!$F$5/2</f>
        <v>3.125E-2</v>
      </c>
      <c r="R248" s="21">
        <f ca="1">(O248+P248*('Scenarios &amp; Pics'!$J$5+$Q248))/(I249*SQRT(P248))</f>
        <v>6.2860968070842516</v>
      </c>
      <c r="S248" s="21">
        <f t="shared" ca="1" si="100"/>
        <v>6.2144240346991273</v>
      </c>
      <c r="T248" s="17">
        <f t="shared" ca="1" si="124"/>
        <v>0.99999999983722654</v>
      </c>
      <c r="U248" s="17">
        <f t="shared" ca="1" si="124"/>
        <v>0.99999999974243381</v>
      </c>
      <c r="V248" s="17">
        <f t="shared" ca="1" si="101"/>
        <v>1.0479341707166917E-9</v>
      </c>
      <c r="W248" s="17">
        <f ca="1">(G248*T248-'Scenarios &amp; Pics'!$H$5*EXP(-'Scenarios &amp; Pics'!$J$5*'Scenarios &amp; Pics'!P248)*'Scenarios &amp; Pics'!U248)*$E$5</f>
        <v>112656.45455247175</v>
      </c>
      <c r="Y248" s="6">
        <f>LN(G248/'Scenarios &amp; Pics'!$H$6)</f>
        <v>0.55004633691927196</v>
      </c>
      <c r="Z248" s="19">
        <f ca="1">'Scenarios &amp; Pics'!$T$6</f>
        <v>0.1095890410958904</v>
      </c>
      <c r="AA248" s="6">
        <f>'Scenarios &amp; Pics'!$F$6*'Scenarios &amp; Pics'!$F$6/2</f>
        <v>3.125E-2</v>
      </c>
      <c r="AB248" s="22">
        <f ca="1">(Y248+Z248*('Scenarios &amp; Pics'!$J$6+$AA248))/(H249*SQRT(Z248))</f>
        <v>6.7405822479035225</v>
      </c>
      <c r="AC248" s="22">
        <f t="shared" ca="1" si="96"/>
        <v>6.6578216590432859</v>
      </c>
      <c r="AD248" s="6">
        <f t="shared" ca="1" si="125"/>
        <v>0.99999999999211231</v>
      </c>
      <c r="AE248" s="6">
        <f t="shared" ca="1" si="125"/>
        <v>0.99999999998610423</v>
      </c>
      <c r="AF248" s="6">
        <f t="shared" ca="1" si="102"/>
        <v>5.4290978012239019E-11</v>
      </c>
      <c r="AG248" s="6">
        <f ca="1">G249*AD248-'Scenarios &amp; Pics'!$H$6*EXP(-'Scenarios &amp; Pics'!$J$6*'Scenarios &amp; Pics'!Z248)*'Scenarios &amp; Pics'!AE248</f>
        <v>66.893657107494022</v>
      </c>
      <c r="AH248" s="9">
        <f ca="1">(AG248+'Scenarios &amp; Pics'!$H$5*EXP(-'Scenarios &amp; Pics'!$J$5*'Scenarios &amp; Pics'!$T$5)-G248)*$E$6</f>
        <v>21130.859663075113</v>
      </c>
      <c r="AJ248" s="9">
        <f t="shared" si="97"/>
        <v>156</v>
      </c>
      <c r="AK248">
        <f t="shared" ca="1" si="98"/>
        <v>112656.45455247175</v>
      </c>
      <c r="AL248" s="9">
        <f t="shared" ca="1" si="99"/>
        <v>21130.859663075113</v>
      </c>
      <c r="AM248" s="9">
        <f t="shared" ca="1" si="103"/>
        <v>133787.31421554688</v>
      </c>
      <c r="AN248" s="9">
        <f t="shared" si="104"/>
        <v>156</v>
      </c>
      <c r="AO248" s="9">
        <f t="shared" ca="1" si="105"/>
        <v>9.3735217420879781E-7</v>
      </c>
      <c r="AP248" s="9">
        <f t="shared" ca="1" si="106"/>
        <v>1.8744989238779924E-7</v>
      </c>
      <c r="AR248">
        <f t="shared" si="122"/>
        <v>0.63835616438355969</v>
      </c>
      <c r="AS248">
        <f t="shared" si="107"/>
        <v>102.58630379646915</v>
      </c>
      <c r="AT248">
        <f t="shared" si="108"/>
        <v>-2.5534246575342333E-2</v>
      </c>
      <c r="AU248">
        <f t="shared" si="109"/>
        <v>0.63835616438355969</v>
      </c>
      <c r="AV248">
        <f t="shared" si="110"/>
        <v>3.125E-2</v>
      </c>
      <c r="AW248">
        <f t="shared" si="111"/>
        <v>4.9935746385963903E-2</v>
      </c>
      <c r="AX248">
        <f t="shared" si="112"/>
        <v>-0.14980723915789063</v>
      </c>
      <c r="AY248" s="17">
        <f t="shared" si="126"/>
        <v>0.51991320433579413</v>
      </c>
      <c r="AZ248" s="17">
        <f t="shared" si="126"/>
        <v>0.44045834889663521</v>
      </c>
      <c r="BA248" s="17">
        <f t="shared" si="113"/>
        <v>0.39844519334739797</v>
      </c>
      <c r="BB248">
        <f t="shared" si="114"/>
        <v>7.9454855439158862</v>
      </c>
      <c r="BC248">
        <f t="shared" si="115"/>
        <v>1039.8264086715883</v>
      </c>
      <c r="BD248">
        <f t="shared" si="123"/>
        <v>233</v>
      </c>
      <c r="BE248">
        <f t="shared" si="116"/>
        <v>9.9739470766025331</v>
      </c>
      <c r="BF248">
        <f t="shared" si="117"/>
        <v>636.69305995846105</v>
      </c>
      <c r="BG248" s="9">
        <f t="shared" si="118"/>
        <v>156</v>
      </c>
      <c r="BH248" s="9">
        <f t="shared" ca="1" si="119"/>
        <v>1.9586015371181587E-7</v>
      </c>
    </row>
    <row r="249" spans="1:60" x14ac:dyDescent="0.3">
      <c r="A249" s="16"/>
      <c r="F249" s="5"/>
      <c r="G249" s="5">
        <f t="shared" si="120"/>
        <v>156.5</v>
      </c>
      <c r="H249" s="5">
        <f>'Scenarios &amp; Pics'!$F$5</f>
        <v>0.25</v>
      </c>
      <c r="I249" s="5">
        <f>'Scenarios &amp; Pics'!$F$6</f>
        <v>0.25</v>
      </c>
      <c r="K249" s="9">
        <f ca="1">'Scenarios &amp; Pics'!$E$4*'Scenarios &amp; Pics'!G249+'Scenarios &amp; Pics'!$E$5*W248+'Scenarios &amp; Pics'!$E$6*'Scenarios &amp; Pics'!AG248</f>
        <v>225446696.41915849</v>
      </c>
      <c r="L249" s="9">
        <f t="shared" ca="1" si="121"/>
        <v>225419192.47620261</v>
      </c>
      <c r="O249" s="17">
        <f>LN(G249/'Scenarios &amp; Pics'!$H$5)</f>
        <v>0.44788582399211652</v>
      </c>
      <c r="P249" s="18">
        <f ca="1">'Scenarios &amp; Pics'!$T$5</f>
        <v>8.2191780821917804E-2</v>
      </c>
      <c r="Q249" s="17">
        <f>'Scenarios &amp; Pics'!$F$5*'Scenarios &amp; Pics'!$F$5/2</f>
        <v>3.125E-2</v>
      </c>
      <c r="R249" s="21">
        <f ca="1">(O249+P249*('Scenarios &amp; Pics'!$J$5+$Q249))/(I250*SQRT(P249))</f>
        <v>6.3307442041944961</v>
      </c>
      <c r="S249" s="21">
        <f t="shared" ca="1" si="100"/>
        <v>6.2590714318093719</v>
      </c>
      <c r="T249" s="17">
        <f t="shared" ca="1" si="124"/>
        <v>0.99999999987800925</v>
      </c>
      <c r="U249" s="17">
        <f t="shared" ca="1" si="124"/>
        <v>0.99999999980636178</v>
      </c>
      <c r="V249" s="17">
        <f t="shared" ca="1" si="101"/>
        <v>7.9070226470712215E-10</v>
      </c>
      <c r="W249" s="17">
        <f ca="1">(G249*T249-'Scenarios &amp; Pics'!$H$5*EXP(-'Scenarios &amp; Pics'!$J$5*'Scenarios &amp; Pics'!P249)*'Scenarios &amp; Pics'!U249)*$E$5</f>
        <v>113656.45455233035</v>
      </c>
      <c r="Y249" s="6">
        <f>LN(G249/'Scenarios &amp; Pics'!$H$6)</f>
        <v>0.55324633964994285</v>
      </c>
      <c r="Z249" s="19">
        <f ca="1">'Scenarios &amp; Pics'!$T$6</f>
        <v>0.1095890410958904</v>
      </c>
      <c r="AA249" s="6">
        <f>'Scenarios &amp; Pics'!$F$6*'Scenarios &amp; Pics'!$F$6/2</f>
        <v>3.125E-2</v>
      </c>
      <c r="AB249" s="22">
        <f ca="1">(Y249+Z249*('Scenarios &amp; Pics'!$J$6+$AA249))/(H250*SQRT(Z249))</f>
        <v>6.7792480280138463</v>
      </c>
      <c r="AC249" s="22">
        <f t="shared" ca="1" si="96"/>
        <v>6.6964874391536098</v>
      </c>
      <c r="AD249" s="6">
        <f t="shared" ca="1" si="125"/>
        <v>0.99999999999395983</v>
      </c>
      <c r="AE249" s="6">
        <f t="shared" ca="1" si="125"/>
        <v>0.99999999998932554</v>
      </c>
      <c r="AF249" s="6">
        <f t="shared" ca="1" si="102"/>
        <v>4.1803525164722517E-11</v>
      </c>
      <c r="AG249" s="6">
        <f ca="1">G250*AD249-'Scenarios &amp; Pics'!$H$6*EXP(-'Scenarios &amp; Pics'!$J$6*'Scenarios &amp; Pics'!Z249)*'Scenarios &amp; Pics'!AE249</f>
        <v>67.393657107491464</v>
      </c>
      <c r="AH249" s="9">
        <f ca="1">(AG249+'Scenarios &amp; Pics'!$H$5*EXP(-'Scenarios &amp; Pics'!$J$5*'Scenarios &amp; Pics'!$T$5)-G249)*$E$6</f>
        <v>21130.859663069998</v>
      </c>
      <c r="AJ249" s="9">
        <f t="shared" si="97"/>
        <v>156.5</v>
      </c>
      <c r="AK249">
        <f t="shared" ca="1" si="98"/>
        <v>113656.45455233035</v>
      </c>
      <c r="AL249" s="9">
        <f t="shared" ca="1" si="99"/>
        <v>21130.859663069998</v>
      </c>
      <c r="AM249" s="9">
        <f t="shared" ca="1" si="103"/>
        <v>134787.31421540034</v>
      </c>
      <c r="AN249" s="9">
        <f t="shared" si="104"/>
        <v>156.5</v>
      </c>
      <c r="AO249" s="9">
        <f t="shared" ca="1" si="105"/>
        <v>7.0953122950330532E-7</v>
      </c>
      <c r="AP249" s="9">
        <f t="shared" ca="1" si="106"/>
        <v>1.4098549474151015E-7</v>
      </c>
      <c r="AR249">
        <f t="shared" si="122"/>
        <v>0.64109589041095694</v>
      </c>
      <c r="AS249">
        <f t="shared" si="107"/>
        <v>102.59754674717263</v>
      </c>
      <c r="AT249">
        <f t="shared" si="108"/>
        <v>-2.5643835616438227E-2</v>
      </c>
      <c r="AU249">
        <f t="shared" si="109"/>
        <v>0.64109589041095694</v>
      </c>
      <c r="AV249">
        <f t="shared" si="110"/>
        <v>3.125E-2</v>
      </c>
      <c r="AW249">
        <f t="shared" si="111"/>
        <v>5.0042789909414791E-2</v>
      </c>
      <c r="AX249">
        <f t="shared" si="112"/>
        <v>-0.15012836972824331</v>
      </c>
      <c r="AY249" s="17">
        <f t="shared" si="126"/>
        <v>0.51995585519911969</v>
      </c>
      <c r="AZ249" s="17">
        <f t="shared" si="126"/>
        <v>0.44033166891292774</v>
      </c>
      <c r="BA249" s="17">
        <f t="shared" si="113"/>
        <v>0.3984430612619565</v>
      </c>
      <c r="BB249">
        <f t="shared" si="114"/>
        <v>7.9624186286191971</v>
      </c>
      <c r="BC249">
        <f t="shared" si="115"/>
        <v>1039.9117103982394</v>
      </c>
      <c r="BD249">
        <f t="shared" si="123"/>
        <v>234</v>
      </c>
      <c r="BE249">
        <f t="shared" si="116"/>
        <v>9.9525591494599492</v>
      </c>
      <c r="BF249">
        <f t="shared" si="117"/>
        <v>638.05447697907437</v>
      </c>
      <c r="BG249" s="9">
        <f t="shared" si="118"/>
        <v>156.5</v>
      </c>
      <c r="BH249" s="9">
        <f t="shared" ca="1" si="119"/>
        <v>1.4744062466385724E-7</v>
      </c>
    </row>
    <row r="250" spans="1:60" x14ac:dyDescent="0.3">
      <c r="A250" s="16"/>
      <c r="F250" s="5"/>
      <c r="G250" s="5">
        <f t="shared" si="120"/>
        <v>157</v>
      </c>
      <c r="H250" s="5">
        <f>'Scenarios &amp; Pics'!$F$5</f>
        <v>0.25</v>
      </c>
      <c r="I250" s="5">
        <f>'Scenarios &amp; Pics'!$F$6</f>
        <v>0.25</v>
      </c>
      <c r="K250" s="9">
        <f ca="1">'Scenarios &amp; Pics'!$E$4*'Scenarios &amp; Pics'!G250+'Scenarios &amp; Pics'!$E$5*W249+'Scenarios &amp; Pics'!$E$6*'Scenarios &amp; Pics'!AG249</f>
        <v>227447696.41887569</v>
      </c>
      <c r="L250" s="9">
        <f t="shared" ca="1" si="121"/>
        <v>227420192.47591981</v>
      </c>
      <c r="O250" s="17">
        <f>LN(G250/'Scenarios &amp; Pics'!$H$5)</f>
        <v>0.45107561936021673</v>
      </c>
      <c r="P250" s="18">
        <f ca="1">'Scenarios &amp; Pics'!$T$5</f>
        <v>8.2191780821917804E-2</v>
      </c>
      <c r="Q250" s="17">
        <f>'Scenarios &amp; Pics'!$F$5*'Scenarios &amp; Pics'!$F$5/2</f>
        <v>3.125E-2</v>
      </c>
      <c r="R250" s="21">
        <f ca="1">(O250+P250*('Scenarios &amp; Pics'!$J$5+$Q250))/(I251*SQRT(P250))</f>
        <v>6.375249185123101</v>
      </c>
      <c r="S250" s="21">
        <f t="shared" ca="1" si="100"/>
        <v>6.3035764127379768</v>
      </c>
      <c r="T250" s="17">
        <f t="shared" ca="1" si="124"/>
        <v>0.99999999990866717</v>
      </c>
      <c r="U250" s="17">
        <f t="shared" ca="1" si="124"/>
        <v>0.99999999985457266</v>
      </c>
      <c r="V250" s="17">
        <f t="shared" ca="1" si="101"/>
        <v>5.9596473539680141E-10</v>
      </c>
      <c r="W250" s="17">
        <f ca="1">(G250*T250-'Scenarios &amp; Pics'!$H$5*EXP(-'Scenarios &amp; Pics'!$J$5*'Scenarios &amp; Pics'!P250)*'Scenarios &amp; Pics'!U250)*$E$5</f>
        <v>114656.4545522244</v>
      </c>
      <c r="Y250" s="6">
        <f>LN(G250/'Scenarios &amp; Pics'!$H$6)</f>
        <v>0.55643613501804301</v>
      </c>
      <c r="Z250" s="19">
        <f ca="1">'Scenarios &amp; Pics'!$T$6</f>
        <v>0.1095890410958904</v>
      </c>
      <c r="AA250" s="6">
        <f>'Scenarios &amp; Pics'!$F$6*'Scenarios &amp; Pics'!$F$6/2</f>
        <v>3.125E-2</v>
      </c>
      <c r="AB250" s="22">
        <f ca="1">(Y250+Z250*('Scenarios &amp; Pics'!$J$6+$AA250))/(H251*SQRT(Z250))</f>
        <v>6.8177904720929599</v>
      </c>
      <c r="AC250" s="22">
        <f t="shared" ca="1" si="96"/>
        <v>6.7350298832327233</v>
      </c>
      <c r="AD250" s="6">
        <f t="shared" ca="1" si="125"/>
        <v>0.99999999999537748</v>
      </c>
      <c r="AE250" s="6">
        <f t="shared" ca="1" si="125"/>
        <v>0.99999999999180522</v>
      </c>
      <c r="AF250" s="6">
        <f t="shared" ca="1" si="102"/>
        <v>3.2167258614895078E-11</v>
      </c>
      <c r="AG250" s="6">
        <f ca="1">G251*AD250-'Scenarios &amp; Pics'!$H$6*EXP(-'Scenarios &amp; Pics'!$J$6*'Scenarios &amp; Pics'!Z250)*'Scenarios &amp; Pics'!AE250</f>
        <v>67.893657107489531</v>
      </c>
      <c r="AH250" s="9">
        <f ca="1">(AG250+'Scenarios &amp; Pics'!$H$5*EXP(-'Scenarios &amp; Pics'!$J$5*'Scenarios &amp; Pics'!$T$5)-G250)*$E$6</f>
        <v>21130.859663066134</v>
      </c>
      <c r="AJ250" s="9">
        <f t="shared" si="97"/>
        <v>157</v>
      </c>
      <c r="AK250">
        <f t="shared" ca="1" si="98"/>
        <v>114656.4545522244</v>
      </c>
      <c r="AL250" s="9">
        <f t="shared" ca="1" si="99"/>
        <v>21130.859663066134</v>
      </c>
      <c r="AM250" s="9">
        <f t="shared" ca="1" si="103"/>
        <v>135787.31421529053</v>
      </c>
      <c r="AN250" s="9">
        <f t="shared" si="104"/>
        <v>157</v>
      </c>
      <c r="AO250" s="9">
        <f t="shared" ca="1" si="105"/>
        <v>5.3649342706047799E-7</v>
      </c>
      <c r="AP250" s="9">
        <f t="shared" ca="1" si="106"/>
        <v>1.0592456807014453E-7</v>
      </c>
      <c r="AR250">
        <f t="shared" si="122"/>
        <v>0.64383561643835419</v>
      </c>
      <c r="AS250">
        <f t="shared" si="107"/>
        <v>102.6087909300478</v>
      </c>
      <c r="AT250">
        <f t="shared" si="108"/>
        <v>-2.5753424657534253E-2</v>
      </c>
      <c r="AU250">
        <f t="shared" si="109"/>
        <v>0.64383561643835419</v>
      </c>
      <c r="AV250">
        <f t="shared" si="110"/>
        <v>3.125E-2</v>
      </c>
      <c r="AW250">
        <f t="shared" si="111"/>
        <v>5.0149604950709997E-2</v>
      </c>
      <c r="AX250">
        <f t="shared" si="112"/>
        <v>-0.15044881485213177</v>
      </c>
      <c r="AY250" s="17">
        <f t="shared" si="126"/>
        <v>0.51999841479733377</v>
      </c>
      <c r="AZ250" s="17">
        <f t="shared" si="126"/>
        <v>0.44020526541263594</v>
      </c>
      <c r="BA250" s="17">
        <f t="shared" si="113"/>
        <v>0.39844092918792384</v>
      </c>
      <c r="BB250">
        <f t="shared" si="114"/>
        <v>7.979314938469777</v>
      </c>
      <c r="BC250">
        <f t="shared" si="115"/>
        <v>1039.9968295946676</v>
      </c>
      <c r="BD250">
        <f t="shared" si="123"/>
        <v>235</v>
      </c>
      <c r="BE250">
        <f t="shared" si="116"/>
        <v>9.9313077734992063</v>
      </c>
      <c r="BF250">
        <f t="shared" si="117"/>
        <v>639.41296623898791</v>
      </c>
      <c r="BG250" s="9">
        <f t="shared" si="118"/>
        <v>157</v>
      </c>
      <c r="BH250" s="9">
        <f t="shared" ca="1" si="119"/>
        <v>1.1087588609165132E-7</v>
      </c>
    </row>
    <row r="251" spans="1:60" x14ac:dyDescent="0.3">
      <c r="A251" s="16"/>
      <c r="F251" s="5"/>
      <c r="G251" s="5">
        <f t="shared" si="120"/>
        <v>157.5</v>
      </c>
      <c r="H251" s="5">
        <f>'Scenarios &amp; Pics'!$F$5</f>
        <v>0.25</v>
      </c>
      <c r="I251" s="5">
        <f>'Scenarios &amp; Pics'!$F$6</f>
        <v>0.25</v>
      </c>
      <c r="K251" s="9">
        <f ca="1">'Scenarios &amp; Pics'!$E$4*'Scenarios &amp; Pics'!G251+'Scenarios &amp; Pics'!$E$5*W250+'Scenarios &amp; Pics'!$E$6*'Scenarios &amp; Pics'!AG250</f>
        <v>229448696.41866377</v>
      </c>
      <c r="L251" s="9">
        <f t="shared" ca="1" si="121"/>
        <v>229421192.47570789</v>
      </c>
      <c r="O251" s="17">
        <f>LN(G251/'Scenarios &amp; Pics'!$H$5)</f>
        <v>0.45425527227759638</v>
      </c>
      <c r="P251" s="18">
        <f ca="1">'Scenarios &amp; Pics'!$T$5</f>
        <v>8.2191780821917804E-2</v>
      </c>
      <c r="Q251" s="17">
        <f>'Scenarios &amp; Pics'!$F$5*'Scenarios &amp; Pics'!$F$5/2</f>
        <v>3.125E-2</v>
      </c>
      <c r="R251" s="21">
        <f ca="1">(O251+P251*('Scenarios &amp; Pics'!$J$5+$Q251))/(I252*SQRT(P251))</f>
        <v>6.4196126555396518</v>
      </c>
      <c r="S251" s="21">
        <f t="shared" ca="1" si="100"/>
        <v>6.3479398831545275</v>
      </c>
      <c r="T251" s="17">
        <f t="shared" ca="1" si="124"/>
        <v>0.9999999999316892</v>
      </c>
      <c r="U251" s="17">
        <f t="shared" ca="1" si="124"/>
        <v>0.99999999989089139</v>
      </c>
      <c r="V251" s="17">
        <f t="shared" ca="1" si="101"/>
        <v>4.4870661665055698E-10</v>
      </c>
      <c r="W251" s="17">
        <f ca="1">(G251*T251-'Scenarios &amp; Pics'!$H$5*EXP(-'Scenarios &amp; Pics'!$J$5*'Scenarios &amp; Pics'!P251)*'Scenarios &amp; Pics'!U251)*$E$5</f>
        <v>115656.45455214514</v>
      </c>
      <c r="Y251" s="6">
        <f>LN(G251/'Scenarios &amp; Pics'!$H$6)</f>
        <v>0.55961578793542266</v>
      </c>
      <c r="Z251" s="19">
        <f ca="1">'Scenarios &amp; Pics'!$T$6</f>
        <v>0.1095890410958904</v>
      </c>
      <c r="AA251" s="6">
        <f>'Scenarios &amp; Pics'!$F$6*'Scenarios &amp; Pics'!$F$6/2</f>
        <v>3.125E-2</v>
      </c>
      <c r="AB251" s="22">
        <f ca="1">(Y251+Z251*('Scenarios &amp; Pics'!$J$6+$AA251))/(H252*SQRT(Z251))</f>
        <v>6.856210364473732</v>
      </c>
      <c r="AC251" s="22">
        <f t="shared" ca="1" si="96"/>
        <v>6.7734497756134955</v>
      </c>
      <c r="AD251" s="6">
        <f t="shared" ca="1" si="125"/>
        <v>0.99999999999646438</v>
      </c>
      <c r="AE251" s="6">
        <f t="shared" ca="1" si="125"/>
        <v>0.99999999999371258</v>
      </c>
      <c r="AF251" s="6">
        <f t="shared" ca="1" si="102"/>
        <v>2.4736312401830403E-11</v>
      </c>
      <c r="AG251" s="6">
        <f ca="1">G252*AD251-'Scenarios &amp; Pics'!$H$6*EXP(-'Scenarios &amp; Pics'!$J$6*'Scenarios &amp; Pics'!Z251)*'Scenarios &amp; Pics'!AE251</f>
        <v>68.393657107488039</v>
      </c>
      <c r="AH251" s="9">
        <f ca="1">(AG251+'Scenarios &amp; Pics'!$H$5*EXP(-'Scenarios &amp; Pics'!$J$5*'Scenarios &amp; Pics'!$T$5)-G251)*$E$6</f>
        <v>21130.859663063122</v>
      </c>
      <c r="AJ251" s="9">
        <f t="shared" si="97"/>
        <v>157.5</v>
      </c>
      <c r="AK251">
        <f t="shared" ca="1" si="98"/>
        <v>115656.45455214514</v>
      </c>
      <c r="AL251" s="9">
        <f t="shared" ca="1" si="99"/>
        <v>21130.859663063122</v>
      </c>
      <c r="AM251" s="9">
        <f t="shared" ca="1" si="103"/>
        <v>136787.31421520826</v>
      </c>
      <c r="AN251" s="9">
        <f t="shared" si="104"/>
        <v>157.5</v>
      </c>
      <c r="AO251" s="9">
        <f t="shared" ca="1" si="105"/>
        <v>4.0521659475647295E-7</v>
      </c>
      <c r="AP251" s="9">
        <f t="shared" ca="1" si="106"/>
        <v>7.9498275413716362E-8</v>
      </c>
      <c r="AR251">
        <f t="shared" si="122"/>
        <v>0.64657534246575143</v>
      </c>
      <c r="AS251">
        <f t="shared" si="107"/>
        <v>102.62003634522972</v>
      </c>
      <c r="AT251">
        <f t="shared" si="108"/>
        <v>-2.5863013698630196E-2</v>
      </c>
      <c r="AU251">
        <f t="shared" si="109"/>
        <v>0.64657534246575143</v>
      </c>
      <c r="AV251">
        <f t="shared" si="110"/>
        <v>3.125E-2</v>
      </c>
      <c r="AW251">
        <f t="shared" si="111"/>
        <v>5.0256192966705825E-2</v>
      </c>
      <c r="AX251">
        <f t="shared" si="112"/>
        <v>-0.15076857890012024</v>
      </c>
      <c r="AY251" s="17">
        <f t="shared" si="126"/>
        <v>0.5200408837118814</v>
      </c>
      <c r="AZ251" s="17">
        <f t="shared" si="126"/>
        <v>0.44007913664548426</v>
      </c>
      <c r="BA251" s="17">
        <f t="shared" si="113"/>
        <v>0.39843879712529995</v>
      </c>
      <c r="BB251">
        <f t="shared" si="114"/>
        <v>7.9961747066397066</v>
      </c>
      <c r="BC251">
        <f t="shared" si="115"/>
        <v>1040.0817674237628</v>
      </c>
      <c r="BD251">
        <f t="shared" si="123"/>
        <v>236</v>
      </c>
      <c r="BE251">
        <f t="shared" si="116"/>
        <v>9.9101915009075547</v>
      </c>
      <c r="BF251">
        <f t="shared" si="117"/>
        <v>640.76854636004816</v>
      </c>
      <c r="BG251" s="9">
        <f t="shared" si="118"/>
        <v>157.5</v>
      </c>
      <c r="BH251" s="9">
        <f t="shared" ca="1" si="119"/>
        <v>8.3293703984745112E-8</v>
      </c>
    </row>
    <row r="252" spans="1:60" x14ac:dyDescent="0.3">
      <c r="A252" s="16"/>
      <c r="F252" s="5"/>
      <c r="G252" s="5">
        <f t="shared" si="120"/>
        <v>158</v>
      </c>
      <c r="H252" s="5">
        <f>'Scenarios &amp; Pics'!$F$5</f>
        <v>0.25</v>
      </c>
      <c r="I252" s="5">
        <f>'Scenarios &amp; Pics'!$F$6</f>
        <v>0.25</v>
      </c>
      <c r="K252" s="9">
        <f ca="1">'Scenarios &amp; Pics'!$E$4*'Scenarios &amp; Pics'!G252+'Scenarios &amp; Pics'!$E$5*W251+'Scenarios &amp; Pics'!$E$6*'Scenarios &amp; Pics'!AG251</f>
        <v>231449696.41850525</v>
      </c>
      <c r="L252" s="9">
        <f t="shared" ca="1" si="121"/>
        <v>231422192.47554937</v>
      </c>
      <c r="O252" s="17">
        <f>LN(G252/'Scenarios &amp; Pics'!$H$5)</f>
        <v>0.45742484703887548</v>
      </c>
      <c r="P252" s="18">
        <f ca="1">'Scenarios &amp; Pics'!$T$5</f>
        <v>8.2191780821917804E-2</v>
      </c>
      <c r="Q252" s="17">
        <f>'Scenarios &amp; Pics'!$F$5*'Scenarios &amp; Pics'!$F$5/2</f>
        <v>3.125E-2</v>
      </c>
      <c r="R252" s="21">
        <f ca="1">(O252+P252*('Scenarios &amp; Pics'!$J$5+$Q252))/(I253*SQRT(P252))</f>
        <v>6.4638355125019551</v>
      </c>
      <c r="S252" s="21">
        <f t="shared" ca="1" si="100"/>
        <v>6.3921627401168308</v>
      </c>
      <c r="T252" s="17">
        <f t="shared" ca="1" si="124"/>
        <v>0.99999999994895905</v>
      </c>
      <c r="U252" s="17">
        <f t="shared" ca="1" si="124"/>
        <v>0.99999999991822219</v>
      </c>
      <c r="V252" s="17">
        <f t="shared" ca="1" si="101"/>
        <v>3.3747715407209676E-10</v>
      </c>
      <c r="W252" s="17">
        <f ca="1">(G252*T252-'Scenarios &amp; Pics'!$H$5*EXP(-'Scenarios &amp; Pics'!$J$5*'Scenarios &amp; Pics'!P252)*'Scenarios &amp; Pics'!U252)*$E$5</f>
        <v>116656.45455208588</v>
      </c>
      <c r="Y252" s="6">
        <f>LN(G252/'Scenarios &amp; Pics'!$H$6)</f>
        <v>0.56278536269670176</v>
      </c>
      <c r="Z252" s="19">
        <f ca="1">'Scenarios &amp; Pics'!$T$6</f>
        <v>0.1095890410958904</v>
      </c>
      <c r="AA252" s="6">
        <f>'Scenarios &amp; Pics'!$F$6*'Scenarios &amp; Pics'!$F$6/2</f>
        <v>3.125E-2</v>
      </c>
      <c r="AB252" s="22">
        <f ca="1">(Y252+Z252*('Scenarios &amp; Pics'!$J$6+$AA252))/(H253*SQRT(Z252))</f>
        <v>6.8945084820310125</v>
      </c>
      <c r="AC252" s="22">
        <f t="shared" ca="1" si="96"/>
        <v>6.811747893170776</v>
      </c>
      <c r="AD252" s="6">
        <f t="shared" ca="1" si="125"/>
        <v>0.99999999999729738</v>
      </c>
      <c r="AE252" s="6">
        <f t="shared" ca="1" si="125"/>
        <v>0.99999999999517897</v>
      </c>
      <c r="AF252" s="6">
        <f t="shared" ca="1" si="102"/>
        <v>1.9009882553251317E-11</v>
      </c>
      <c r="AG252" s="6">
        <f ca="1">G253*AD252-'Scenarios &amp; Pics'!$H$6*EXP(-'Scenarios &amp; Pics'!$J$6*'Scenarios &amp; Pics'!Z252)*'Scenarios &amp; Pics'!AE252</f>
        <v>68.893657107486902</v>
      </c>
      <c r="AH252" s="9">
        <f ca="1">(AG252+'Scenarios &amp; Pics'!$H$5*EXP(-'Scenarios &amp; Pics'!$J$5*'Scenarios &amp; Pics'!$T$5)-G252)*$E$6</f>
        <v>21130.859663060844</v>
      </c>
      <c r="AJ252" s="9">
        <f t="shared" si="97"/>
        <v>158</v>
      </c>
      <c r="AK252">
        <f t="shared" ca="1" si="98"/>
        <v>116656.45455208588</v>
      </c>
      <c r="AL252" s="9">
        <f t="shared" ca="1" si="99"/>
        <v>21130.859663060844</v>
      </c>
      <c r="AM252" s="9">
        <f t="shared" ca="1" si="103"/>
        <v>137787.31421514673</v>
      </c>
      <c r="AN252" s="9">
        <f t="shared" si="104"/>
        <v>158</v>
      </c>
      <c r="AO252" s="9">
        <f t="shared" ca="1" si="105"/>
        <v>3.0573534986722071E-7</v>
      </c>
      <c r="AP252" s="9">
        <f t="shared" ca="1" si="106"/>
        <v>5.9602308765441187E-8</v>
      </c>
      <c r="AR252">
        <f t="shared" si="122"/>
        <v>0.64931506849314868</v>
      </c>
      <c r="AS252">
        <f t="shared" si="107"/>
        <v>102.63128299285343</v>
      </c>
      <c r="AT252">
        <f t="shared" si="108"/>
        <v>-2.5972602739726087E-2</v>
      </c>
      <c r="AU252">
        <f t="shared" si="109"/>
        <v>0.64931506849314868</v>
      </c>
      <c r="AV252">
        <f t="shared" si="110"/>
        <v>3.125E-2</v>
      </c>
      <c r="AW252">
        <f t="shared" si="111"/>
        <v>5.0362555398840651E-2</v>
      </c>
      <c r="AX252">
        <f t="shared" si="112"/>
        <v>-0.15108766619652467</v>
      </c>
      <c r="AY252" s="17">
        <f t="shared" si="126"/>
        <v>0.52008326251805537</v>
      </c>
      <c r="AZ252" s="17">
        <f t="shared" si="126"/>
        <v>0.43995328087968943</v>
      </c>
      <c r="BA252" s="17">
        <f t="shared" si="113"/>
        <v>0.39843666507408471</v>
      </c>
      <c r="BB252">
        <f t="shared" si="114"/>
        <v>8.0129981638365848</v>
      </c>
      <c r="BC252">
        <f t="shared" si="115"/>
        <v>1040.1665250361107</v>
      </c>
      <c r="BD252">
        <f t="shared" si="123"/>
        <v>237</v>
      </c>
      <c r="BE252">
        <f t="shared" si="116"/>
        <v>9.8892089052745753</v>
      </c>
      <c r="BF252">
        <f t="shared" si="117"/>
        <v>642.1212357671418</v>
      </c>
      <c r="BG252" s="9">
        <f t="shared" si="118"/>
        <v>158</v>
      </c>
      <c r="BH252" s="9">
        <f t="shared" ca="1" si="119"/>
        <v>6.2509869333081303E-8</v>
      </c>
    </row>
    <row r="253" spans="1:60" x14ac:dyDescent="0.3">
      <c r="A253" s="16"/>
      <c r="F253" s="5"/>
      <c r="G253" s="5">
        <f t="shared" si="120"/>
        <v>158.5</v>
      </c>
      <c r="H253" s="5">
        <f>'Scenarios &amp; Pics'!$F$5</f>
        <v>0.25</v>
      </c>
      <c r="I253" s="5">
        <f>'Scenarios &amp; Pics'!$F$6</f>
        <v>0.25</v>
      </c>
      <c r="K253" s="9">
        <f ca="1">'Scenarios &amp; Pics'!$E$4*'Scenarios &amp; Pics'!G253+'Scenarios &amp; Pics'!$E$5*W252+'Scenarios &amp; Pics'!$E$6*'Scenarios &amp; Pics'!AG252</f>
        <v>233450696.41838673</v>
      </c>
      <c r="L253" s="9">
        <f t="shared" ca="1" si="121"/>
        <v>233423192.47543085</v>
      </c>
      <c r="O253" s="17">
        <f>LN(G253/'Scenarios &amp; Pics'!$H$5)</f>
        <v>0.46058440732924394</v>
      </c>
      <c r="P253" s="18">
        <f ca="1">'Scenarios &amp; Pics'!$T$5</f>
        <v>8.2191780821917804E-2</v>
      </c>
      <c r="Q253" s="17">
        <f>'Scenarios &amp; Pics'!$F$5*'Scenarios &amp; Pics'!$F$5/2</f>
        <v>3.125E-2</v>
      </c>
      <c r="R253" s="21">
        <f ca="1">(O253+P253*('Scenarios &amp; Pics'!$J$5+$Q253))/(I254*SQRT(P253))</f>
        <v>6.5079186445648673</v>
      </c>
      <c r="S253" s="21">
        <f t="shared" ca="1" si="100"/>
        <v>6.4362458721797431</v>
      </c>
      <c r="T253" s="17">
        <f t="shared" ca="1" si="124"/>
        <v>0.99999999996190037</v>
      </c>
      <c r="U253" s="17">
        <f t="shared" ca="1" si="124"/>
        <v>0.99999999993876765</v>
      </c>
      <c r="V253" s="17">
        <f t="shared" ca="1" si="101"/>
        <v>2.5355481707621859E-10</v>
      </c>
      <c r="W253" s="17">
        <f ca="1">(G253*T253-'Scenarios &amp; Pics'!$H$5*EXP(-'Scenarios &amp; Pics'!$J$5*'Scenarios &amp; Pics'!P253)*'Scenarios &amp; Pics'!U253)*$E$5</f>
        <v>117656.45455204163</v>
      </c>
      <c r="Y253" s="6">
        <f>LN(G253/'Scenarios &amp; Pics'!$H$6)</f>
        <v>0.56594492298707022</v>
      </c>
      <c r="Z253" s="19">
        <f ca="1">'Scenarios &amp; Pics'!$T$6</f>
        <v>0.1095890410958904</v>
      </c>
      <c r="AA253" s="6">
        <f>'Scenarios &amp; Pics'!$F$6*'Scenarios &amp; Pics'!$F$6/2</f>
        <v>3.125E-2</v>
      </c>
      <c r="AB253" s="22">
        <f ca="1">(Y253+Z253*('Scenarios &amp; Pics'!$J$6+$AA253))/(H254*SQRT(Z253))</f>
        <v>6.9326855942758785</v>
      </c>
      <c r="AC253" s="22">
        <f t="shared" ca="1" si="96"/>
        <v>6.849925005415642</v>
      </c>
      <c r="AD253" s="6">
        <f t="shared" ca="1" si="125"/>
        <v>0.99999999999793532</v>
      </c>
      <c r="AE253" s="6">
        <f t="shared" ca="1" si="125"/>
        <v>0.99999999999630551</v>
      </c>
      <c r="AF253" s="6">
        <f t="shared" ca="1" si="102"/>
        <v>1.4599945680354875E-11</v>
      </c>
      <c r="AG253" s="6">
        <f ca="1">G254*AD253-'Scenarios &amp; Pics'!$H$6*EXP(-'Scenarios &amp; Pics'!$J$6*'Scenarios &amp; Pics'!Z253)*'Scenarios &amp; Pics'!AE253</f>
        <v>69.393657107486064</v>
      </c>
      <c r="AH253" s="9">
        <f ca="1">(AG253+'Scenarios &amp; Pics'!$H$5*EXP(-'Scenarios &amp; Pics'!$J$5*'Scenarios &amp; Pics'!$T$5)-G253)*$E$6</f>
        <v>21130.859663059196</v>
      </c>
      <c r="AJ253" s="9">
        <f t="shared" si="97"/>
        <v>158.5</v>
      </c>
      <c r="AK253">
        <f t="shared" ca="1" si="98"/>
        <v>117656.45455204163</v>
      </c>
      <c r="AL253" s="9">
        <f t="shared" ca="1" si="99"/>
        <v>21130.859663059196</v>
      </c>
      <c r="AM253" s="9">
        <f t="shared" ca="1" si="103"/>
        <v>138787.31421510084</v>
      </c>
      <c r="AN253" s="9">
        <f t="shared" si="104"/>
        <v>158.5</v>
      </c>
      <c r="AO253" s="9">
        <f t="shared" ca="1" si="105"/>
        <v>2.3043334444765817E-7</v>
      </c>
      <c r="AP253" s="9">
        <f t="shared" ca="1" si="106"/>
        <v>4.4639404365131958E-8</v>
      </c>
      <c r="AR253">
        <f t="shared" si="122"/>
        <v>0.65205479452054593</v>
      </c>
      <c r="AS253">
        <f t="shared" si="107"/>
        <v>102.642530873054</v>
      </c>
      <c r="AT253">
        <f t="shared" si="108"/>
        <v>-2.6082191780821884E-2</v>
      </c>
      <c r="AU253">
        <f t="shared" si="109"/>
        <v>0.65205479452054593</v>
      </c>
      <c r="AV253">
        <f t="shared" si="110"/>
        <v>3.125E-2</v>
      </c>
      <c r="AW253">
        <f t="shared" si="111"/>
        <v>5.0468693673364068E-2</v>
      </c>
      <c r="AX253">
        <f t="shared" si="112"/>
        <v>-0.15140608102009318</v>
      </c>
      <c r="AY253" s="17">
        <f t="shared" si="126"/>
        <v>0.52012555178508724</v>
      </c>
      <c r="AZ253" s="17">
        <f t="shared" si="126"/>
        <v>0.43982769640168884</v>
      </c>
      <c r="BA253" s="17">
        <f t="shared" si="113"/>
        <v>0.39843453303427812</v>
      </c>
      <c r="BB253">
        <f t="shared" si="114"/>
        <v>8.0297855383398442</v>
      </c>
      <c r="BC253">
        <f t="shared" si="115"/>
        <v>1040.2511035701746</v>
      </c>
      <c r="BD253">
        <f t="shared" si="123"/>
        <v>238</v>
      </c>
      <c r="BE253">
        <f t="shared" si="116"/>
        <v>9.8683585811870973</v>
      </c>
      <c r="BF253">
        <f t="shared" si="117"/>
        <v>643.47105269110193</v>
      </c>
      <c r="BG253" s="9">
        <f t="shared" si="118"/>
        <v>158.5</v>
      </c>
      <c r="BH253" s="9">
        <f t="shared" ca="1" si="119"/>
        <v>4.6865420956522641E-8</v>
      </c>
    </row>
    <row r="254" spans="1:60" x14ac:dyDescent="0.3">
      <c r="A254" s="16"/>
      <c r="F254" s="5"/>
      <c r="G254" s="5">
        <f t="shared" si="120"/>
        <v>159</v>
      </c>
      <c r="H254" s="5">
        <f>'Scenarios &amp; Pics'!$F$5</f>
        <v>0.25</v>
      </c>
      <c r="I254" s="5">
        <f>'Scenarios &amp; Pics'!$F$6</f>
        <v>0.25</v>
      </c>
      <c r="K254" s="9">
        <f ca="1">'Scenarios &amp; Pics'!$E$4*'Scenarios &amp; Pics'!G254+'Scenarios &amp; Pics'!$E$5*W253+'Scenarios &amp; Pics'!$E$6*'Scenarios &amp; Pics'!AG253</f>
        <v>235451696.41829824</v>
      </c>
      <c r="L254" s="9">
        <f t="shared" ca="1" si="121"/>
        <v>235424192.47534236</v>
      </c>
      <c r="O254" s="17">
        <f>LN(G254/'Scenarios &amp; Pics'!$H$5)</f>
        <v>0.46373401623214022</v>
      </c>
      <c r="P254" s="18">
        <f ca="1">'Scenarios &amp; Pics'!$T$5</f>
        <v>8.2191780821917804E-2</v>
      </c>
      <c r="Q254" s="17">
        <f>'Scenarios &amp; Pics'!$F$5*'Scenarios &amp; Pics'!$F$5/2</f>
        <v>3.125E-2</v>
      </c>
      <c r="R254" s="21">
        <f ca="1">(O254+P254*('Scenarios &amp; Pics'!$J$5+$Q254))/(I255*SQRT(P254))</f>
        <v>6.5518629318874257</v>
      </c>
      <c r="S254" s="21">
        <f t="shared" ca="1" si="100"/>
        <v>6.4801901595023015</v>
      </c>
      <c r="T254" s="17">
        <f t="shared" ca="1" si="124"/>
        <v>0.99999999997158817</v>
      </c>
      <c r="U254" s="17">
        <f t="shared" ca="1" si="124"/>
        <v>0.99999999995419642</v>
      </c>
      <c r="V254" s="17">
        <f t="shared" ca="1" si="101"/>
        <v>1.903051132967754E-10</v>
      </c>
      <c r="W254" s="17">
        <f ca="1">(G254*T254-'Scenarios &amp; Pics'!$H$5*EXP(-'Scenarios &amp; Pics'!$J$5*'Scenarios &amp; Pics'!P254)*'Scenarios &amp; Pics'!U254)*$E$5</f>
        <v>118656.4545520086</v>
      </c>
      <c r="Y254" s="6">
        <f>LN(G254/'Scenarios &amp; Pics'!$H$6)</f>
        <v>0.56909453188996639</v>
      </c>
      <c r="Z254" s="19">
        <f ca="1">'Scenarios &amp; Pics'!$T$6</f>
        <v>0.1095890410958904</v>
      </c>
      <c r="AA254" s="6">
        <f>'Scenarios &amp; Pics'!$F$6*'Scenarios &amp; Pics'!$F$6/2</f>
        <v>3.125E-2</v>
      </c>
      <c r="AB254" s="22">
        <f ca="1">(Y254+Z254*('Scenarios &amp; Pics'!$J$6+$AA254))/(H255*SQRT(Z254))</f>
        <v>6.9707424634484161</v>
      </c>
      <c r="AC254" s="22">
        <f t="shared" ca="1" si="96"/>
        <v>6.8879818745881796</v>
      </c>
      <c r="AD254" s="6">
        <f t="shared" ca="1" si="125"/>
        <v>0.99999999999842359</v>
      </c>
      <c r="AE254" s="6">
        <f t="shared" ca="1" si="125"/>
        <v>0.99999999999717049</v>
      </c>
      <c r="AF254" s="6">
        <f t="shared" ca="1" si="102"/>
        <v>1.1206089510740359E-11</v>
      </c>
      <c r="AG254" s="6">
        <f ca="1">G255*AD254-'Scenarios &amp; Pics'!$H$6*EXP(-'Scenarios &amp; Pics'!$J$6*'Scenarios &amp; Pics'!Z254)*'Scenarios &amp; Pics'!AE254</f>
        <v>69.893657107485367</v>
      </c>
      <c r="AH254" s="9">
        <f ca="1">(AG254+'Scenarios &amp; Pics'!$H$5*EXP(-'Scenarios &amp; Pics'!$J$5*'Scenarios &amp; Pics'!$T$5)-G254)*$E$6</f>
        <v>21130.859663057778</v>
      </c>
      <c r="AJ254" s="9">
        <f t="shared" si="97"/>
        <v>159</v>
      </c>
      <c r="AK254">
        <f t="shared" ca="1" si="98"/>
        <v>118656.4545520086</v>
      </c>
      <c r="AL254" s="9">
        <f t="shared" ca="1" si="99"/>
        <v>21130.859663057778</v>
      </c>
      <c r="AM254" s="9">
        <f t="shared" ca="1" si="103"/>
        <v>139787.31421506638</v>
      </c>
      <c r="AN254" s="9">
        <f t="shared" si="104"/>
        <v>159</v>
      </c>
      <c r="AO254" s="9">
        <f t="shared" ca="1" si="105"/>
        <v>1.734969212782538E-7</v>
      </c>
      <c r="AP254" s="9">
        <f t="shared" ca="1" si="106"/>
        <v>3.3398666332588446E-8</v>
      </c>
      <c r="AR254">
        <f t="shared" si="122"/>
        <v>0.65479452054794318</v>
      </c>
      <c r="AS254">
        <f t="shared" si="107"/>
        <v>102.65377998596652</v>
      </c>
      <c r="AT254">
        <f t="shared" si="108"/>
        <v>-2.6191780821917796E-2</v>
      </c>
      <c r="AU254">
        <f t="shared" si="109"/>
        <v>0.65479452054794318</v>
      </c>
      <c r="AV254">
        <f t="shared" si="110"/>
        <v>3.125E-2</v>
      </c>
      <c r="AW254">
        <f t="shared" si="111"/>
        <v>5.057460920155854E-2</v>
      </c>
      <c r="AX254">
        <f t="shared" si="112"/>
        <v>-0.15172382760467693</v>
      </c>
      <c r="AY254" s="17">
        <f t="shared" si="126"/>
        <v>0.52016775207623633</v>
      </c>
      <c r="AZ254" s="17">
        <f t="shared" si="126"/>
        <v>0.4397023815158721</v>
      </c>
      <c r="BA254" s="17">
        <f t="shared" si="113"/>
        <v>0.39843240100588012</v>
      </c>
      <c r="BB254">
        <f t="shared" si="114"/>
        <v>8.0465370560364136</v>
      </c>
      <c r="BC254">
        <f t="shared" si="115"/>
        <v>1040.3355041524726</v>
      </c>
      <c r="BD254">
        <f t="shared" si="123"/>
        <v>239</v>
      </c>
      <c r="BE254">
        <f t="shared" si="116"/>
        <v>9.8476391438334439</v>
      </c>
      <c r="BF254">
        <f t="shared" si="117"/>
        <v>644.81801517155759</v>
      </c>
      <c r="BG254" s="9">
        <f t="shared" si="118"/>
        <v>159</v>
      </c>
      <c r="BH254" s="9">
        <f t="shared" ca="1" si="119"/>
        <v>3.5101857461424821E-8</v>
      </c>
    </row>
    <row r="255" spans="1:60" x14ac:dyDescent="0.3">
      <c r="A255" s="16"/>
      <c r="F255" s="5"/>
      <c r="G255" s="5">
        <f t="shared" si="120"/>
        <v>159.5</v>
      </c>
      <c r="H255" s="5">
        <f>'Scenarios &amp; Pics'!$F$5</f>
        <v>0.25</v>
      </c>
      <c r="I255" s="5">
        <f>'Scenarios &amp; Pics'!$F$6</f>
        <v>0.25</v>
      </c>
      <c r="K255" s="9">
        <f ca="1">'Scenarios &amp; Pics'!$E$4*'Scenarios &amp; Pics'!G255+'Scenarios &amp; Pics'!$E$5*W254+'Scenarios &amp; Pics'!$E$6*'Scenarios &amp; Pics'!AG254</f>
        <v>237452696.41823217</v>
      </c>
      <c r="L255" s="9">
        <f t="shared" ca="1" si="121"/>
        <v>237425192.47527629</v>
      </c>
      <c r="O255" s="17">
        <f>LN(G255/'Scenarios &amp; Pics'!$H$5)</f>
        <v>0.46687373623680789</v>
      </c>
      <c r="P255" s="18">
        <f ca="1">'Scenarios &amp; Pics'!$T$5</f>
        <v>8.2191780821917804E-2</v>
      </c>
      <c r="Q255" s="17">
        <f>'Scenarios &amp; Pics'!$F$5*'Scenarios &amp; Pics'!$F$5/2</f>
        <v>3.125E-2</v>
      </c>
      <c r="R255" s="21">
        <f ca="1">(O255+P255*('Scenarios &amp; Pics'!$J$5+$Q255))/(I256*SQRT(P255))</f>
        <v>6.5956692463382858</v>
      </c>
      <c r="S255" s="21">
        <f t="shared" ca="1" si="100"/>
        <v>6.5239964739531615</v>
      </c>
      <c r="T255" s="17">
        <f t="shared" ca="1" si="124"/>
        <v>0.99999999997883293</v>
      </c>
      <c r="U255" s="17">
        <f t="shared" ca="1" si="124"/>
        <v>0.99999999996577082</v>
      </c>
      <c r="V255" s="17">
        <f t="shared" ca="1" si="101"/>
        <v>1.4268739368180485E-10</v>
      </c>
      <c r="W255" s="17">
        <f ca="1">(G255*T255-'Scenarios &amp; Pics'!$H$5*EXP(-'Scenarios &amp; Pics'!$J$5*'Scenarios &amp; Pics'!P255)*'Scenarios &amp; Pics'!U255)*$E$5</f>
        <v>119656.45455198399</v>
      </c>
      <c r="Y255" s="6">
        <f>LN(G255/'Scenarios &amp; Pics'!$H$6)</f>
        <v>0.57223425189463417</v>
      </c>
      <c r="Z255" s="19">
        <f ca="1">'Scenarios &amp; Pics'!$T$6</f>
        <v>0.1095890410958904</v>
      </c>
      <c r="AA255" s="6">
        <f>'Scenarios &amp; Pics'!$F$6*'Scenarios &amp; Pics'!$F$6/2</f>
        <v>3.125E-2</v>
      </c>
      <c r="AB255" s="22">
        <f ca="1">(Y255+Z255*('Scenarios &amp; Pics'!$J$6+$AA255))/(H256*SQRT(Z255))</f>
        <v>7.0086798446090315</v>
      </c>
      <c r="AC255" s="22">
        <f t="shared" ca="1" si="96"/>
        <v>6.925919255748795</v>
      </c>
      <c r="AD255" s="6">
        <f t="shared" ca="1" si="125"/>
        <v>0.99999999999879707</v>
      </c>
      <c r="AE255" s="6">
        <f t="shared" ca="1" si="125"/>
        <v>0.99999999999783429</v>
      </c>
      <c r="AF255" s="6">
        <f t="shared" ca="1" si="102"/>
        <v>8.5959056321615671E-12</v>
      </c>
      <c r="AG255" s="6">
        <f ca="1">G256*AD255-'Scenarios &amp; Pics'!$H$6*EXP(-'Scenarios &amp; Pics'!$J$6*'Scenarios &amp; Pics'!Z255)*'Scenarios &amp; Pics'!AE255</f>
        <v>70.39365710748487</v>
      </c>
      <c r="AH255" s="9">
        <f ca="1">(AG255+'Scenarios &amp; Pics'!$H$5*EXP(-'Scenarios &amp; Pics'!$J$5*'Scenarios &amp; Pics'!$T$5)-G255)*$E$6</f>
        <v>21130.85966305681</v>
      </c>
      <c r="AJ255" s="9">
        <f t="shared" si="97"/>
        <v>159.5</v>
      </c>
      <c r="AK255">
        <f t="shared" ca="1" si="98"/>
        <v>119656.45455198399</v>
      </c>
      <c r="AL255" s="9">
        <f t="shared" ca="1" si="99"/>
        <v>21130.85966305681</v>
      </c>
      <c r="AM255" s="9">
        <f t="shared" ca="1" si="103"/>
        <v>140787.31421504079</v>
      </c>
      <c r="AN255" s="9">
        <f t="shared" si="104"/>
        <v>159.5</v>
      </c>
      <c r="AO255" s="9">
        <f t="shared" ca="1" si="105"/>
        <v>1.3049398190307459E-7</v>
      </c>
      <c r="AP255" s="9">
        <f t="shared" ca="1" si="106"/>
        <v>2.4963226066107701E-8</v>
      </c>
      <c r="AR255">
        <f t="shared" si="122"/>
        <v>0.65753424657534043</v>
      </c>
      <c r="AS255">
        <f t="shared" si="107"/>
        <v>102.66503033172609</v>
      </c>
      <c r="AT255">
        <f t="shared" si="108"/>
        <v>-2.6301369863013603E-2</v>
      </c>
      <c r="AU255">
        <f t="shared" si="109"/>
        <v>0.65753424657534043</v>
      </c>
      <c r="AV255">
        <f t="shared" si="110"/>
        <v>3.125E-2</v>
      </c>
      <c r="AW255">
        <f t="shared" si="111"/>
        <v>5.0680303379961454E-2</v>
      </c>
      <c r="AX255">
        <f t="shared" si="112"/>
        <v>-0.15204091013988399</v>
      </c>
      <c r="AY255" s="17">
        <f t="shared" si="126"/>
        <v>0.52020986394887792</v>
      </c>
      <c r="AZ255" s="17">
        <f t="shared" si="126"/>
        <v>0.43957733454432008</v>
      </c>
      <c r="BA255" s="17">
        <f t="shared" si="113"/>
        <v>0.39843026898889067</v>
      </c>
      <c r="BB255">
        <f t="shared" si="114"/>
        <v>8.0632529404557829</v>
      </c>
      <c r="BC255">
        <f t="shared" si="115"/>
        <v>1040.4197278977558</v>
      </c>
      <c r="BD255">
        <f t="shared" si="123"/>
        <v>240</v>
      </c>
      <c r="BE255">
        <f t="shared" si="116"/>
        <v>9.8270492286167723</v>
      </c>
      <c r="BF255">
        <f t="shared" si="117"/>
        <v>646.16214105973097</v>
      </c>
      <c r="BG255" s="9">
        <f t="shared" si="118"/>
        <v>159.5</v>
      </c>
      <c r="BH255" s="9">
        <f t="shared" ca="1" si="119"/>
        <v>2.6265605037118219E-8</v>
      </c>
    </row>
    <row r="256" spans="1:60" x14ac:dyDescent="0.3">
      <c r="A256" s="16"/>
      <c r="F256" s="5"/>
      <c r="G256" s="5">
        <f t="shared" si="120"/>
        <v>160</v>
      </c>
      <c r="H256" s="5">
        <f>'Scenarios &amp; Pics'!$F$5</f>
        <v>0.25</v>
      </c>
      <c r="I256" s="5">
        <f>'Scenarios &amp; Pics'!$F$6</f>
        <v>0.25</v>
      </c>
      <c r="K256" s="9">
        <f ca="1">'Scenarios &amp; Pics'!$E$4*'Scenarios &amp; Pics'!G256+'Scenarios &amp; Pics'!$E$5*W255+'Scenarios &amp; Pics'!$E$6*'Scenarios &amp; Pics'!AG255</f>
        <v>239453696.41818294</v>
      </c>
      <c r="L256" s="9">
        <f t="shared" ca="1" si="121"/>
        <v>239426192.47522706</v>
      </c>
      <c r="O256" s="17">
        <f>LN(G256/'Scenarios &amp; Pics'!$H$5)</f>
        <v>0.47000362924573563</v>
      </c>
      <c r="P256" s="18">
        <f ca="1">'Scenarios &amp; Pics'!$T$5</f>
        <v>8.2191780821917804E-2</v>
      </c>
      <c r="Q256" s="17">
        <f>'Scenarios &amp; Pics'!$F$5*'Scenarios &amp; Pics'!$F$5/2</f>
        <v>3.125E-2</v>
      </c>
      <c r="R256" s="21">
        <f ca="1">(O256+P256*('Scenarios &amp; Pics'!$J$5+$Q256))/(I257*SQRT(P256))</f>
        <v>6.6393384515995209</v>
      </c>
      <c r="S256" s="21">
        <f t="shared" ca="1" si="100"/>
        <v>6.5676656792143966</v>
      </c>
      <c r="T256" s="17">
        <f t="shared" ca="1" si="124"/>
        <v>0.99999999998424527</v>
      </c>
      <c r="U256" s="17">
        <f t="shared" ca="1" si="124"/>
        <v>0.99999999997444489</v>
      </c>
      <c r="V256" s="17">
        <f t="shared" ca="1" si="101"/>
        <v>1.0687661575092049E-10</v>
      </c>
      <c r="W256" s="17">
        <f ca="1">(G256*T256-'Scenarios &amp; Pics'!$H$5*EXP(-'Scenarios &amp; Pics'!$J$5*'Scenarios &amp; Pics'!P256)*'Scenarios &amp; Pics'!U256)*$E$5</f>
        <v>120656.45455196568</v>
      </c>
      <c r="Y256" s="6">
        <f>LN(G256/'Scenarios &amp; Pics'!$H$6)</f>
        <v>0.5753641449035618</v>
      </c>
      <c r="Z256" s="19">
        <f ca="1">'Scenarios &amp; Pics'!$T$6</f>
        <v>0.1095890410958904</v>
      </c>
      <c r="AA256" s="6">
        <f>'Scenarios &amp; Pics'!$F$6*'Scenarios &amp; Pics'!$F$6/2</f>
        <v>3.125E-2</v>
      </c>
      <c r="AB256" s="22">
        <f ca="1">(Y256+Z256*('Scenarios &amp; Pics'!$J$6+$AA256))/(H257*SQRT(Z256))</f>
        <v>7.0464984857283364</v>
      </c>
      <c r="AC256" s="22">
        <f t="shared" ca="1" si="96"/>
        <v>6.9637378968680999</v>
      </c>
      <c r="AD256" s="6">
        <f t="shared" ca="1" si="125"/>
        <v>0.99999999999908262</v>
      </c>
      <c r="AE256" s="6">
        <f t="shared" ca="1" si="125"/>
        <v>0.99999999999834321</v>
      </c>
      <c r="AF256" s="6">
        <f t="shared" ca="1" si="102"/>
        <v>6.5897283626590193E-12</v>
      </c>
      <c r="AG256" s="6">
        <f ca="1">G257*AD256-'Scenarios &amp; Pics'!$H$6*EXP(-'Scenarios &amp; Pics'!$J$6*'Scenarios &amp; Pics'!Z256)*'Scenarios &amp; Pics'!AE256</f>
        <v>70.893657107484486</v>
      </c>
      <c r="AH256" s="9">
        <f ca="1">(AG256+'Scenarios &amp; Pics'!$H$5*EXP(-'Scenarios &amp; Pics'!$J$5*'Scenarios &amp; Pics'!$T$5)-G256)*$E$6</f>
        <v>21130.859663056071</v>
      </c>
      <c r="AJ256" s="9">
        <f t="shared" si="97"/>
        <v>160</v>
      </c>
      <c r="AK256">
        <f t="shared" ca="1" si="98"/>
        <v>120656.45455196568</v>
      </c>
      <c r="AL256" s="9">
        <f t="shared" ca="1" si="99"/>
        <v>21130.859663056071</v>
      </c>
      <c r="AM256" s="9">
        <f t="shared" ca="1" si="103"/>
        <v>141787.31421502176</v>
      </c>
      <c r="AN256" s="9">
        <f t="shared" si="104"/>
        <v>160</v>
      </c>
      <c r="AO256" s="9">
        <f t="shared" ca="1" si="105"/>
        <v>9.8049834931304124E-8</v>
      </c>
      <c r="AP256" s="9">
        <f t="shared" ca="1" si="106"/>
        <v>1.8639682161419795E-8</v>
      </c>
      <c r="AR256">
        <f t="shared" si="122"/>
        <v>0.66027397260273768</v>
      </c>
      <c r="AS256">
        <f t="shared" si="107"/>
        <v>102.67628191046782</v>
      </c>
      <c r="AT256">
        <f t="shared" si="108"/>
        <v>-2.641095890410947E-2</v>
      </c>
      <c r="AU256">
        <f t="shared" si="109"/>
        <v>0.66027397260273768</v>
      </c>
      <c r="AV256">
        <f t="shared" si="110"/>
        <v>3.125E-2</v>
      </c>
      <c r="AW256">
        <f t="shared" si="111"/>
        <v>5.0785777590576106E-2</v>
      </c>
      <c r="AX256">
        <f t="shared" si="112"/>
        <v>-0.15235733277172758</v>
      </c>
      <c r="AY256" s="17">
        <f t="shared" si="126"/>
        <v>0.52025188795458766</v>
      </c>
      <c r="AZ256" s="17">
        <f t="shared" si="126"/>
        <v>0.4394525538265458</v>
      </c>
      <c r="BA256" s="17">
        <f t="shared" si="113"/>
        <v>0.39842813698330959</v>
      </c>
      <c r="BB256">
        <f t="shared" si="114"/>
        <v>8.0799334128041878</v>
      </c>
      <c r="BC256">
        <f t="shared" si="115"/>
        <v>1040.5037759091754</v>
      </c>
      <c r="BD256">
        <f t="shared" si="123"/>
        <v>241</v>
      </c>
      <c r="BE256">
        <f t="shared" si="116"/>
        <v>9.8065874907772397</v>
      </c>
      <c r="BF256">
        <f t="shared" si="117"/>
        <v>647.50344802118013</v>
      </c>
      <c r="BG256" s="9">
        <f t="shared" si="118"/>
        <v>160</v>
      </c>
      <c r="BH256" s="9">
        <f t="shared" ca="1" si="119"/>
        <v>1.9634982045913657E-8</v>
      </c>
    </row>
    <row r="257" spans="1:60" x14ac:dyDescent="0.3">
      <c r="A257" s="16"/>
      <c r="F257" s="5"/>
      <c r="G257" s="5">
        <f t="shared" si="120"/>
        <v>160.5</v>
      </c>
      <c r="H257" s="5">
        <f>'Scenarios &amp; Pics'!$F$5</f>
        <v>0.25</v>
      </c>
      <c r="I257" s="5">
        <f>'Scenarios &amp; Pics'!$F$6</f>
        <v>0.25</v>
      </c>
      <c r="K257" s="9">
        <f ca="1">'Scenarios &amp; Pics'!$E$4*'Scenarios &amp; Pics'!G257+'Scenarios &amp; Pics'!$E$5*W256+'Scenarios &amp; Pics'!$E$6*'Scenarios &amp; Pics'!AG256</f>
        <v>241454696.41814634</v>
      </c>
      <c r="L257" s="9">
        <f t="shared" ca="1" si="121"/>
        <v>241427192.47519046</v>
      </c>
      <c r="O257" s="17">
        <f>LN(G257/'Scenarios &amp; Pics'!$H$5)</f>
        <v>0.47312375658197919</v>
      </c>
      <c r="P257" s="18">
        <f ca="1">'Scenarios &amp; Pics'!$T$5</f>
        <v>8.2191780821917804E-2</v>
      </c>
      <c r="Q257" s="17">
        <f>'Scenarios &amp; Pics'!$F$5*'Scenarios &amp; Pics'!$F$5/2</f>
        <v>3.125E-2</v>
      </c>
      <c r="R257" s="21">
        <f ca="1">(O257+P257*('Scenarios &amp; Pics'!$J$5+$Q257))/(I258*SQRT(P257))</f>
        <v>6.6828714032687815</v>
      </c>
      <c r="S257" s="21">
        <f t="shared" ca="1" si="100"/>
        <v>6.6111986308836572</v>
      </c>
      <c r="T257" s="17">
        <f t="shared" ca="1" si="124"/>
        <v>0.9999999999882847</v>
      </c>
      <c r="U257" s="17">
        <f t="shared" ca="1" si="124"/>
        <v>0.99999999998093902</v>
      </c>
      <c r="V257" s="17">
        <f t="shared" ca="1" si="101"/>
        <v>7.9973672471961194E-11</v>
      </c>
      <c r="W257" s="17">
        <f ca="1">(G257*T257-'Scenarios &amp; Pics'!$H$5*EXP(-'Scenarios &amp; Pics'!$J$5*'Scenarios &amp; Pics'!P257)*'Scenarios &amp; Pics'!U257)*$E$5</f>
        <v>121656.454551952</v>
      </c>
      <c r="Y257" s="6">
        <f>LN(G257/'Scenarios &amp; Pics'!$H$6)</f>
        <v>0.57848427223980559</v>
      </c>
      <c r="Z257" s="19">
        <f ca="1">'Scenarios &amp; Pics'!$T$6</f>
        <v>0.1095890410958904</v>
      </c>
      <c r="AA257" s="6">
        <f>'Scenarios &amp; Pics'!$F$6*'Scenarios &amp; Pics'!$F$6/2</f>
        <v>3.125E-2</v>
      </c>
      <c r="AB257" s="22">
        <f ca="1">(Y257+Z257*('Scenarios &amp; Pics'!$J$6+$AA257))/(H258*SQRT(Z257))</f>
        <v>7.0841991277756389</v>
      </c>
      <c r="AC257" s="22">
        <f t="shared" ca="1" si="96"/>
        <v>7.0014385389154024</v>
      </c>
      <c r="AD257" s="6">
        <f t="shared" ca="1" si="125"/>
        <v>0.99999999999930078</v>
      </c>
      <c r="AE257" s="6">
        <f t="shared" ca="1" si="125"/>
        <v>0.99999999999873324</v>
      </c>
      <c r="AF257" s="6">
        <f t="shared" ca="1" si="102"/>
        <v>5.048766427850567E-12</v>
      </c>
      <c r="AG257" s="6">
        <f ca="1">G258*AD257-'Scenarios &amp; Pics'!$H$6*EXP(-'Scenarios &amp; Pics'!$J$6*'Scenarios &amp; Pics'!Z257)*'Scenarios &amp; Pics'!AE257</f>
        <v>71.393657107484216</v>
      </c>
      <c r="AH257" s="9">
        <f ca="1">(AG257+'Scenarios &amp; Pics'!$H$5*EXP(-'Scenarios &amp; Pics'!$J$5*'Scenarios &amp; Pics'!$T$5)-G257)*$E$6</f>
        <v>21130.859663055504</v>
      </c>
      <c r="AJ257" s="9">
        <f t="shared" si="97"/>
        <v>160.5</v>
      </c>
      <c r="AK257">
        <f t="shared" ca="1" si="98"/>
        <v>121656.454551952</v>
      </c>
      <c r="AL257" s="9">
        <f t="shared" ca="1" si="99"/>
        <v>21130.859663055504</v>
      </c>
      <c r="AM257" s="9">
        <f t="shared" ca="1" si="103"/>
        <v>142787.3142150075</v>
      </c>
      <c r="AN257" s="9">
        <f t="shared" si="104"/>
        <v>160.5</v>
      </c>
      <c r="AO257" s="9">
        <f t="shared" ca="1" si="105"/>
        <v>7.3598043138688151E-8</v>
      </c>
      <c r="AP257" s="9">
        <f t="shared" ca="1" si="106"/>
        <v>1.3904257267493485E-8</v>
      </c>
      <c r="AR257">
        <f t="shared" si="122"/>
        <v>0.66301369863013493</v>
      </c>
      <c r="AS257">
        <f t="shared" si="107"/>
        <v>102.68753472232686</v>
      </c>
      <c r="AT257">
        <f t="shared" si="108"/>
        <v>-2.6520547945205468E-2</v>
      </c>
      <c r="AU257">
        <f t="shared" si="109"/>
        <v>0.66301369863013493</v>
      </c>
      <c r="AV257">
        <f t="shared" si="110"/>
        <v>3.125E-2</v>
      </c>
      <c r="AW257">
        <f t="shared" si="111"/>
        <v>5.0891033201084943E-2</v>
      </c>
      <c r="AX257">
        <f t="shared" si="112"/>
        <v>-0.1526730996032562</v>
      </c>
      <c r="AY257" s="17">
        <f t="shared" si="126"/>
        <v>0.52029382463922613</v>
      </c>
      <c r="AZ257" s="17">
        <f t="shared" si="126"/>
        <v>0.43932803771924245</v>
      </c>
      <c r="BA257" s="17">
        <f t="shared" si="113"/>
        <v>0.39842600498913694</v>
      </c>
      <c r="BB257">
        <f t="shared" si="114"/>
        <v>8.0965786919983671</v>
      </c>
      <c r="BC257">
        <f t="shared" si="115"/>
        <v>1040.5876492784523</v>
      </c>
      <c r="BD257">
        <f t="shared" si="123"/>
        <v>242</v>
      </c>
      <c r="BE257">
        <f t="shared" si="116"/>
        <v>9.7862526050227707</v>
      </c>
      <c r="BF257">
        <f t="shared" si="117"/>
        <v>648.84195353849407</v>
      </c>
      <c r="BG257" s="9">
        <f t="shared" si="118"/>
        <v>160.5</v>
      </c>
      <c r="BH257" s="9">
        <f t="shared" ca="1" si="119"/>
        <v>1.4664437664473663E-8</v>
      </c>
    </row>
    <row r="258" spans="1:60" x14ac:dyDescent="0.3">
      <c r="A258" s="16"/>
      <c r="F258" s="5"/>
      <c r="G258" s="5">
        <f t="shared" si="120"/>
        <v>161</v>
      </c>
      <c r="H258" s="5">
        <f>'Scenarios &amp; Pics'!$F$5</f>
        <v>0.25</v>
      </c>
      <c r="I258" s="5">
        <f>'Scenarios &amp; Pics'!$F$6</f>
        <v>0.25</v>
      </c>
      <c r="K258" s="9">
        <f ca="1">'Scenarios &amp; Pics'!$E$4*'Scenarios &amp; Pics'!G258+'Scenarios &amp; Pics'!$E$5*W257+'Scenarios &amp; Pics'!$E$6*'Scenarios &amp; Pics'!AG257</f>
        <v>243455696.41811898</v>
      </c>
      <c r="L258" s="9">
        <f t="shared" ca="1" si="121"/>
        <v>243428192.4751631</v>
      </c>
      <c r="O258" s="17">
        <f>LN(G258/'Scenarios &amp; Pics'!$H$5)</f>
        <v>0.47623417899637172</v>
      </c>
      <c r="P258" s="18">
        <f ca="1">'Scenarios &amp; Pics'!$T$5</f>
        <v>8.2191780821917804E-2</v>
      </c>
      <c r="Q258" s="17">
        <f>'Scenarios &amp; Pics'!$F$5*'Scenarios &amp; Pics'!$F$5/2</f>
        <v>3.125E-2</v>
      </c>
      <c r="R258" s="21">
        <f ca="1">(O258+P258*('Scenarios &amp; Pics'!$J$5+$Q258))/(I259*SQRT(P258))</f>
        <v>6.7262689489598992</v>
      </c>
      <c r="S258" s="21">
        <f t="shared" ca="1" si="100"/>
        <v>6.654596176574775</v>
      </c>
      <c r="T258" s="17">
        <f t="shared" ca="1" si="124"/>
        <v>0.99999999999129652</v>
      </c>
      <c r="U258" s="17">
        <f t="shared" ca="1" si="124"/>
        <v>0.99999999998579603</v>
      </c>
      <c r="V258" s="17">
        <f t="shared" ca="1" si="101"/>
        <v>5.9783852287359908E-11</v>
      </c>
      <c r="W258" s="17">
        <f ca="1">(G258*T258-'Scenarios &amp; Pics'!$H$5*EXP(-'Scenarios &amp; Pics'!$J$5*'Scenarios &amp; Pics'!P258)*'Scenarios &amp; Pics'!U258)*$E$5</f>
        <v>122656.45455194189</v>
      </c>
      <c r="Y258" s="6">
        <f>LN(G258/'Scenarios &amp; Pics'!$H$6)</f>
        <v>0.581594694654198</v>
      </c>
      <c r="Z258" s="19">
        <f ca="1">'Scenarios &amp; Pics'!$T$6</f>
        <v>0.1095890410958904</v>
      </c>
      <c r="AA258" s="6">
        <f>'Scenarios &amp; Pics'!$F$6*'Scenarios &amp; Pics'!$F$6/2</f>
        <v>3.125E-2</v>
      </c>
      <c r="AB258" s="22">
        <f ca="1">(Y258+Z258*('Scenarios &amp; Pics'!$J$6+$AA258))/(H259*SQRT(Z258))</f>
        <v>7.121782504806041</v>
      </c>
      <c r="AC258" s="22">
        <f t="shared" ca="1" si="96"/>
        <v>7.0390219159458045</v>
      </c>
      <c r="AD258" s="6">
        <f t="shared" ca="1" si="125"/>
        <v>0.99999999999946731</v>
      </c>
      <c r="AE258" s="6">
        <f t="shared" ca="1" si="125"/>
        <v>0.999999999999032</v>
      </c>
      <c r="AF258" s="6">
        <f t="shared" ca="1" si="102"/>
        <v>3.8658808480706802E-12</v>
      </c>
      <c r="AG258" s="6">
        <f ca="1">G259*AD258-'Scenarios &amp; Pics'!$H$6*EXP(-'Scenarios &amp; Pics'!$J$6*'Scenarios &amp; Pics'!Z258)*'Scenarios &amp; Pics'!AE258</f>
        <v>71.893657107483989</v>
      </c>
      <c r="AH258" s="9">
        <f ca="1">(AG258+'Scenarios &amp; Pics'!$H$5*EXP(-'Scenarios &amp; Pics'!$J$5*'Scenarios &amp; Pics'!$T$5)-G258)*$E$6</f>
        <v>21130.859663055049</v>
      </c>
      <c r="AJ258" s="9">
        <f t="shared" si="97"/>
        <v>161</v>
      </c>
      <c r="AK258">
        <f t="shared" ca="1" si="98"/>
        <v>122656.45455194189</v>
      </c>
      <c r="AL258" s="9">
        <f t="shared" ca="1" si="99"/>
        <v>21130.859663055049</v>
      </c>
      <c r="AM258" s="9">
        <f t="shared" ca="1" si="103"/>
        <v>143787.31421499694</v>
      </c>
      <c r="AN258" s="9">
        <f t="shared" si="104"/>
        <v>161</v>
      </c>
      <c r="AO258" s="9">
        <f t="shared" ca="1" si="105"/>
        <v>5.5189182752396316E-8</v>
      </c>
      <c r="AP258" s="9">
        <f t="shared" ca="1" si="106"/>
        <v>1.0361766755204741E-8</v>
      </c>
      <c r="AR258">
        <f t="shared" si="122"/>
        <v>0.66575342465753218</v>
      </c>
      <c r="AS258">
        <f t="shared" si="107"/>
        <v>102.69878876743832</v>
      </c>
      <c r="AT258">
        <f t="shared" si="108"/>
        <v>-2.6630136986301244E-2</v>
      </c>
      <c r="AU258">
        <f t="shared" si="109"/>
        <v>0.66575342465753218</v>
      </c>
      <c r="AV258">
        <f t="shared" si="110"/>
        <v>3.125E-2</v>
      </c>
      <c r="AW258">
        <f t="shared" si="111"/>
        <v>5.0996071565057914E-2</v>
      </c>
      <c r="AX258">
        <f t="shared" si="112"/>
        <v>-0.15298821469517282</v>
      </c>
      <c r="AY258" s="17">
        <f t="shared" si="126"/>
        <v>0.52033567454302287</v>
      </c>
      <c r="AZ258" s="17">
        <f t="shared" si="126"/>
        <v>0.43920378459603615</v>
      </c>
      <c r="BA258" s="17">
        <f t="shared" si="113"/>
        <v>0.39842387300637261</v>
      </c>
      <c r="BB258">
        <f t="shared" si="114"/>
        <v>8.1131889946986746</v>
      </c>
      <c r="BC258">
        <f t="shared" si="115"/>
        <v>1040.6713490860457</v>
      </c>
      <c r="BD258">
        <f t="shared" si="123"/>
        <v>243</v>
      </c>
      <c r="BE258">
        <f t="shared" si="116"/>
        <v>9.7660432651681734</v>
      </c>
      <c r="BF258">
        <f t="shared" si="117"/>
        <v>650.17767491393386</v>
      </c>
      <c r="BG258" s="9">
        <f t="shared" si="118"/>
        <v>161</v>
      </c>
      <c r="BH258" s="9">
        <f t="shared" ca="1" si="119"/>
        <v>1.0942035277138615E-8</v>
      </c>
    </row>
    <row r="259" spans="1:60" x14ac:dyDescent="0.3">
      <c r="A259" s="16"/>
      <c r="F259" s="5"/>
      <c r="G259" s="5">
        <f t="shared" si="120"/>
        <v>161.5</v>
      </c>
      <c r="H259" s="5">
        <f>'Scenarios &amp; Pics'!$F$5</f>
        <v>0.25</v>
      </c>
      <c r="I259" s="5">
        <f>'Scenarios &amp; Pics'!$F$6</f>
        <v>0.25</v>
      </c>
      <c r="K259" s="9">
        <f ca="1">'Scenarios &amp; Pics'!$E$4*'Scenarios &amp; Pics'!G259+'Scenarios &amp; Pics'!$E$5*W258+'Scenarios &amp; Pics'!$E$6*'Scenarios &amp; Pics'!AG258</f>
        <v>245456696.41809875</v>
      </c>
      <c r="L259" s="9">
        <f t="shared" ca="1" si="121"/>
        <v>245429192.47514287</v>
      </c>
      <c r="O259" s="17">
        <f>LN(G259/'Scenarios &amp; Pics'!$H$5)</f>
        <v>0.47933495667461984</v>
      </c>
      <c r="P259" s="18">
        <f ca="1">'Scenarios &amp; Pics'!$T$5</f>
        <v>8.2191780821917804E-2</v>
      </c>
      <c r="Q259" s="17">
        <f>'Scenarios &amp; Pics'!$F$5*'Scenarios &amp; Pics'!$F$5/2</f>
        <v>3.125E-2</v>
      </c>
      <c r="R259" s="21">
        <f ca="1">(O259+P259*('Scenarios &amp; Pics'!$J$5+$Q259))/(I260*SQRT(P259))</f>
        <v>6.7695319284018902</v>
      </c>
      <c r="S259" s="21">
        <f t="shared" ca="1" si="100"/>
        <v>6.697859156016766</v>
      </c>
      <c r="T259" s="17">
        <f t="shared" ca="1" si="124"/>
        <v>0.99999999999354006</v>
      </c>
      <c r="U259" s="17">
        <f t="shared" ca="1" si="124"/>
        <v>0.99999999998942524</v>
      </c>
      <c r="V259" s="17">
        <f t="shared" ca="1" si="101"/>
        <v>4.464763408486128E-11</v>
      </c>
      <c r="W259" s="17">
        <f ca="1">(G259*T259-'Scenarios &amp; Pics'!$H$5*EXP(-'Scenarios &amp; Pics'!$J$5*'Scenarios &amp; Pics'!P259)*'Scenarios &amp; Pics'!U259)*$E$5</f>
        <v>123656.45455193438</v>
      </c>
      <c r="Y259" s="6">
        <f>LN(G259/'Scenarios &amp; Pics'!$H$6)</f>
        <v>0.58469547233244623</v>
      </c>
      <c r="Z259" s="19">
        <f ca="1">'Scenarios &amp; Pics'!$T$6</f>
        <v>0.1095890410958904</v>
      </c>
      <c r="AA259" s="6">
        <f>'Scenarios &amp; Pics'!$F$6*'Scenarios &amp; Pics'!$F$6/2</f>
        <v>3.125E-2</v>
      </c>
      <c r="AB259" s="22">
        <f ca="1">(Y259+Z259*('Scenarios &amp; Pics'!$J$6+$AA259))/(H260*SQRT(Z259))</f>
        <v>7.159249344046211</v>
      </c>
      <c r="AC259" s="22">
        <f t="shared" ca="1" si="96"/>
        <v>7.0764887551859745</v>
      </c>
      <c r="AD259" s="6">
        <f t="shared" ca="1" si="125"/>
        <v>0.99999999999959444</v>
      </c>
      <c r="AE259" s="6">
        <f t="shared" ca="1" si="125"/>
        <v>0.9999999999992607</v>
      </c>
      <c r="AF259" s="6">
        <f t="shared" ca="1" si="102"/>
        <v>2.9584248978811302E-12</v>
      </c>
      <c r="AG259" s="6">
        <f ca="1">G260*AD259-'Scenarios &amp; Pics'!$H$6*EXP(-'Scenarios &amp; Pics'!$J$6*'Scenarios &amp; Pics'!Z259)*'Scenarios &amp; Pics'!AE259</f>
        <v>72.393657107483818</v>
      </c>
      <c r="AH259" s="9">
        <f ca="1">(AG259+'Scenarios &amp; Pics'!$H$5*EXP(-'Scenarios &amp; Pics'!$J$5*'Scenarios &amp; Pics'!$T$5)-G259)*$E$6</f>
        <v>21130.859663054707</v>
      </c>
      <c r="AJ259" s="9">
        <f t="shared" si="97"/>
        <v>161.5</v>
      </c>
      <c r="AK259">
        <f t="shared" ca="1" si="98"/>
        <v>123656.45455193438</v>
      </c>
      <c r="AL259" s="9">
        <f t="shared" ca="1" si="99"/>
        <v>21130.859663054707</v>
      </c>
      <c r="AM259" s="9">
        <f t="shared" ca="1" si="103"/>
        <v>144787.31421498908</v>
      </c>
      <c r="AN259" s="9">
        <f t="shared" si="104"/>
        <v>161.5</v>
      </c>
      <c r="AO259" s="9">
        <f t="shared" ca="1" si="105"/>
        <v>4.1344254721657755E-8</v>
      </c>
      <c r="AP259" s="9">
        <f t="shared" ca="1" si="106"/>
        <v>7.7143922135577927E-9</v>
      </c>
      <c r="AR259">
        <f t="shared" si="122"/>
        <v>0.66849315068492943</v>
      </c>
      <c r="AS259">
        <f t="shared" si="107"/>
        <v>102.71004404593738</v>
      </c>
      <c r="AT259">
        <f t="shared" si="108"/>
        <v>-2.6739726027397277E-2</v>
      </c>
      <c r="AU259">
        <f t="shared" si="109"/>
        <v>0.66849315068492943</v>
      </c>
      <c r="AV259">
        <f t="shared" si="110"/>
        <v>3.125E-2</v>
      </c>
      <c r="AW259">
        <f t="shared" si="111"/>
        <v>5.1100894022149512E-2</v>
      </c>
      <c r="AX259">
        <f t="shared" si="112"/>
        <v>-0.15330268206645048</v>
      </c>
      <c r="AY259" s="17">
        <f t="shared" si="126"/>
        <v>0.5203774382006543</v>
      </c>
      <c r="AZ259" s="17">
        <f t="shared" si="126"/>
        <v>0.43907979284723991</v>
      </c>
      <c r="BA259" s="17">
        <f t="shared" si="113"/>
        <v>0.39842174103501654</v>
      </c>
      <c r="BB259">
        <f t="shared" si="114"/>
        <v>8.1297645353414296</v>
      </c>
      <c r="BC259">
        <f t="shared" si="115"/>
        <v>1040.7548764013086</v>
      </c>
      <c r="BD259">
        <f t="shared" si="123"/>
        <v>244</v>
      </c>
      <c r="BE259">
        <f t="shared" si="116"/>
        <v>9.7459581837824167</v>
      </c>
      <c r="BF259">
        <f t="shared" si="117"/>
        <v>651.51062927202793</v>
      </c>
      <c r="BG259" s="9">
        <f t="shared" si="118"/>
        <v>161.5</v>
      </c>
      <c r="BH259" s="9">
        <f t="shared" ca="1" si="119"/>
        <v>8.1570768457624302E-9</v>
      </c>
    </row>
    <row r="260" spans="1:60" x14ac:dyDescent="0.3">
      <c r="A260" s="16"/>
      <c r="F260" s="5"/>
      <c r="G260" s="5">
        <f t="shared" si="120"/>
        <v>162</v>
      </c>
      <c r="H260" s="5">
        <f>'Scenarios &amp; Pics'!$F$5</f>
        <v>0.25</v>
      </c>
      <c r="I260" s="5">
        <f>'Scenarios &amp; Pics'!$F$6</f>
        <v>0.25</v>
      </c>
      <c r="K260" s="9">
        <f ca="1">'Scenarios &amp; Pics'!$E$4*'Scenarios &amp; Pics'!G260+'Scenarios &amp; Pics'!$E$5*W259+'Scenarios &amp; Pics'!$E$6*'Scenarios &amp; Pics'!AG259</f>
        <v>247457696.41808373</v>
      </c>
      <c r="L260" s="9">
        <f t="shared" ca="1" si="121"/>
        <v>247430192.47512785</v>
      </c>
      <c r="O260" s="17">
        <f>LN(G260/'Scenarios &amp; Pics'!$H$5)</f>
        <v>0.48242614924429278</v>
      </c>
      <c r="P260" s="18">
        <f ca="1">'Scenarios &amp; Pics'!$T$5</f>
        <v>8.2191780821917804E-2</v>
      </c>
      <c r="Q260" s="17">
        <f>'Scenarios &amp; Pics'!$F$5*'Scenarios &amp; Pics'!$F$5/2</f>
        <v>3.125E-2</v>
      </c>
      <c r="R260" s="21">
        <f ca="1">(O260+P260*('Scenarios &amp; Pics'!$J$5+$Q260))/(I261*SQRT(P260))</f>
        <v>6.8126611735364691</v>
      </c>
      <c r="S260" s="21">
        <f t="shared" ca="1" si="100"/>
        <v>6.7409884011513448</v>
      </c>
      <c r="T260" s="17">
        <f t="shared" ca="1" si="124"/>
        <v>0.9999999999952095</v>
      </c>
      <c r="U260" s="17">
        <f t="shared" ca="1" si="124"/>
        <v>0.9999999999921344</v>
      </c>
      <c r="V260" s="17">
        <f t="shared" ca="1" si="101"/>
        <v>3.3311625494798918E-11</v>
      </c>
      <c r="W260" s="17">
        <f ca="1">(G260*T260-'Scenarios &amp; Pics'!$H$5*EXP(-'Scenarios &amp; Pics'!$J$5*'Scenarios &amp; Pics'!P260)*'Scenarios &amp; Pics'!U260)*$E$5</f>
        <v>124656.45455192879</v>
      </c>
      <c r="Y260" s="6">
        <f>LN(G260/'Scenarios &amp; Pics'!$H$6)</f>
        <v>0.58778666490211906</v>
      </c>
      <c r="Z260" s="19">
        <f ca="1">'Scenarios &amp; Pics'!$T$6</f>
        <v>0.1095890410958904</v>
      </c>
      <c r="AA260" s="6">
        <f>'Scenarios &amp; Pics'!$F$6*'Scenarios &amp; Pics'!$F$6/2</f>
        <v>3.125E-2</v>
      </c>
      <c r="AB260" s="22">
        <f ca="1">(Y260+Z260*('Scenarios &amp; Pics'!$J$6+$AA260))/(H261*SQRT(Z260))</f>
        <v>7.1966003659788012</v>
      </c>
      <c r="AC260" s="22">
        <f t="shared" ca="1" si="96"/>
        <v>7.1138397771185646</v>
      </c>
      <c r="AD260" s="6">
        <f t="shared" ca="1" si="125"/>
        <v>0.99999999999969136</v>
      </c>
      <c r="AE260" s="6">
        <f t="shared" ca="1" si="125"/>
        <v>0.99999999999943567</v>
      </c>
      <c r="AF260" s="6">
        <f t="shared" ca="1" si="102"/>
        <v>2.2626895428330786E-12</v>
      </c>
      <c r="AG260" s="6">
        <f ca="1">G261*AD260-'Scenarios &amp; Pics'!$H$6*EXP(-'Scenarios &amp; Pics'!$J$6*'Scenarios &amp; Pics'!Z260)*'Scenarios &amp; Pics'!AE260</f>
        <v>72.893657107483676</v>
      </c>
      <c r="AH260" s="9">
        <f ca="1">(AG260+'Scenarios &amp; Pics'!$H$5*EXP(-'Scenarios &amp; Pics'!$J$5*'Scenarios &amp; Pics'!$T$5)-G260)*$E$6</f>
        <v>21130.859663054423</v>
      </c>
      <c r="AJ260" s="9">
        <f t="shared" si="97"/>
        <v>162</v>
      </c>
      <c r="AK260">
        <f t="shared" ca="1" si="98"/>
        <v>124656.45455192879</v>
      </c>
      <c r="AL260" s="9">
        <f t="shared" ca="1" si="99"/>
        <v>21130.859663054423</v>
      </c>
      <c r="AM260" s="9">
        <f t="shared" ca="1" si="103"/>
        <v>145787.31421498323</v>
      </c>
      <c r="AN260" s="9">
        <f t="shared" si="104"/>
        <v>162</v>
      </c>
      <c r="AO260" s="9">
        <f t="shared" ca="1" si="105"/>
        <v>3.0942473712199333E-8</v>
      </c>
      <c r="AP260" s="9">
        <f t="shared" ca="1" si="106"/>
        <v>5.7379479271212503E-9</v>
      </c>
      <c r="AR260">
        <f t="shared" si="122"/>
        <v>0.67123287671232668</v>
      </c>
      <c r="AS260">
        <f t="shared" si="107"/>
        <v>102.72130055795921</v>
      </c>
      <c r="AT260">
        <f t="shared" si="108"/>
        <v>-2.6849315068493161E-2</v>
      </c>
      <c r="AU260">
        <f t="shared" si="109"/>
        <v>0.67123287671232668</v>
      </c>
      <c r="AV260">
        <f t="shared" si="110"/>
        <v>3.125E-2</v>
      </c>
      <c r="AW260">
        <f t="shared" si="111"/>
        <v>5.1205501898306596E-2</v>
      </c>
      <c r="AX260">
        <f t="shared" si="112"/>
        <v>-0.15361650569492158</v>
      </c>
      <c r="AY260" s="17">
        <f t="shared" si="126"/>
        <v>0.52041911614132674</v>
      </c>
      <c r="AZ260" s="17">
        <f t="shared" si="126"/>
        <v>0.43895606087961808</v>
      </c>
      <c r="BA260" s="17">
        <f t="shared" si="113"/>
        <v>0.39841960907506874</v>
      </c>
      <c r="BB260">
        <f t="shared" si="114"/>
        <v>8.1463055261708561</v>
      </c>
      <c r="BC260">
        <f t="shared" si="115"/>
        <v>1040.8382322826535</v>
      </c>
      <c r="BD260">
        <f t="shared" si="123"/>
        <v>245</v>
      </c>
      <c r="BE260">
        <f t="shared" si="116"/>
        <v>9.7259960918438271</v>
      </c>
      <c r="BF260">
        <f t="shared" si="117"/>
        <v>652.84083356211784</v>
      </c>
      <c r="BG260" s="9">
        <f t="shared" si="118"/>
        <v>162</v>
      </c>
      <c r="BH260" s="9">
        <f t="shared" ca="1" si="119"/>
        <v>6.0754810353931486E-9</v>
      </c>
    </row>
    <row r="261" spans="1:60" x14ac:dyDescent="0.3">
      <c r="A261" s="16"/>
      <c r="F261" s="5"/>
      <c r="G261" s="5">
        <f t="shared" si="120"/>
        <v>162.5</v>
      </c>
      <c r="H261" s="5">
        <f>'Scenarios &amp; Pics'!$F$5</f>
        <v>0.25</v>
      </c>
      <c r="I261" s="5">
        <f>'Scenarios &amp; Pics'!$F$6</f>
        <v>0.25</v>
      </c>
      <c r="K261" s="9">
        <f ca="1">'Scenarios &amp; Pics'!$E$4*'Scenarios &amp; Pics'!G261+'Scenarios &amp; Pics'!$E$5*W260+'Scenarios &amp; Pics'!$E$6*'Scenarios &amp; Pics'!AG260</f>
        <v>249458696.41807255</v>
      </c>
      <c r="L261" s="9">
        <f t="shared" ca="1" si="121"/>
        <v>249431192.47511667</v>
      </c>
      <c r="O261" s="17">
        <f>LN(G261/'Scenarios &amp; Pics'!$H$5)</f>
        <v>0.48550781578170082</v>
      </c>
      <c r="P261" s="18">
        <f ca="1">'Scenarios &amp; Pics'!$T$5</f>
        <v>8.2191780821917804E-2</v>
      </c>
      <c r="Q261" s="17">
        <f>'Scenarios &amp; Pics'!$F$5*'Scenarios &amp; Pics'!$F$5/2</f>
        <v>3.125E-2</v>
      </c>
      <c r="R261" s="21">
        <f ca="1">(O261+P261*('Scenarios &amp; Pics'!$J$5+$Q261))/(I262*SQRT(P261))</f>
        <v>6.8556575086140228</v>
      </c>
      <c r="S261" s="21">
        <f t="shared" ca="1" si="100"/>
        <v>6.7839847362288985</v>
      </c>
      <c r="T261" s="17">
        <f t="shared" ca="1" si="124"/>
        <v>0.99999999999645073</v>
      </c>
      <c r="U261" s="17">
        <f t="shared" ca="1" si="124"/>
        <v>0.99999999999415468</v>
      </c>
      <c r="V261" s="17">
        <f t="shared" ca="1" si="101"/>
        <v>2.4830249430915661E-11</v>
      </c>
      <c r="W261" s="17">
        <f ca="1">(G261*T261-'Scenarios &amp; Pics'!$H$5*EXP(-'Scenarios &amp; Pics'!$J$5*'Scenarios &amp; Pics'!P261)*'Scenarios &amp; Pics'!U261)*$E$5</f>
        <v>125656.45455192465</v>
      </c>
      <c r="Y261" s="6">
        <f>LN(G261/'Scenarios &amp; Pics'!$H$6)</f>
        <v>0.59086833143952711</v>
      </c>
      <c r="Z261" s="19">
        <f ca="1">'Scenarios &amp; Pics'!$T$6</f>
        <v>0.1095890410958904</v>
      </c>
      <c r="AA261" s="6">
        <f>'Scenarios &amp; Pics'!$F$6*'Scenarios &amp; Pics'!$F$6/2</f>
        <v>3.125E-2</v>
      </c>
      <c r="AB261" s="22">
        <f ca="1">(Y261+Z261*('Scenarios &amp; Pics'!$J$6+$AA261))/(H262*SQRT(Z261))</f>
        <v>7.2338362844255908</v>
      </c>
      <c r="AC261" s="22">
        <f t="shared" ca="1" si="96"/>
        <v>7.1510756955653543</v>
      </c>
      <c r="AD261" s="6">
        <f t="shared" ca="1" si="125"/>
        <v>0.99999999999976519</v>
      </c>
      <c r="AE261" s="6">
        <f t="shared" ca="1" si="125"/>
        <v>0.99999999999956946</v>
      </c>
      <c r="AF261" s="6">
        <f t="shared" ca="1" si="102"/>
        <v>1.7295977859144302E-12</v>
      </c>
      <c r="AG261" s="6">
        <f ca="1">G262*AD261-'Scenarios &amp; Pics'!$H$6*EXP(-'Scenarios &amp; Pics'!$J$6*'Scenarios &amp; Pics'!Z261)*'Scenarios &amp; Pics'!AE261</f>
        <v>73.393657107483577</v>
      </c>
      <c r="AH261" s="9">
        <f ca="1">(AG261+'Scenarios &amp; Pics'!$H$5*EXP(-'Scenarios &amp; Pics'!$J$5*'Scenarios &amp; Pics'!$T$5)-G261)*$E$6</f>
        <v>21130.859663054252</v>
      </c>
      <c r="AJ261" s="9">
        <f t="shared" si="97"/>
        <v>162.5</v>
      </c>
      <c r="AK261">
        <f t="shared" ca="1" si="98"/>
        <v>125656.45455192465</v>
      </c>
      <c r="AL261" s="9">
        <f t="shared" ca="1" si="99"/>
        <v>21130.859663054252</v>
      </c>
      <c r="AM261" s="9">
        <f t="shared" ca="1" si="103"/>
        <v>146787.31421497889</v>
      </c>
      <c r="AN261" s="9">
        <f t="shared" si="104"/>
        <v>162.5</v>
      </c>
      <c r="AO261" s="9">
        <f t="shared" ca="1" si="105"/>
        <v>2.3135486604462502E-8</v>
      </c>
      <c r="AP261" s="9">
        <f t="shared" ca="1" si="106"/>
        <v>4.2638656179900926E-9</v>
      </c>
      <c r="AR261">
        <f t="shared" si="122"/>
        <v>0.67397260273972392</v>
      </c>
      <c r="AS261">
        <f t="shared" si="107"/>
        <v>102.73255830363898</v>
      </c>
      <c r="AT261">
        <f t="shared" si="108"/>
        <v>-2.6958904109588972E-2</v>
      </c>
      <c r="AU261">
        <f t="shared" si="109"/>
        <v>0.67397260273972392</v>
      </c>
      <c r="AV261">
        <f t="shared" si="110"/>
        <v>3.125E-2</v>
      </c>
      <c r="AW261">
        <f t="shared" si="111"/>
        <v>5.1309896505957187E-2</v>
      </c>
      <c r="AX261">
        <f t="shared" si="112"/>
        <v>-0.15392968951787192</v>
      </c>
      <c r="AY261" s="17">
        <f t="shared" si="126"/>
        <v>0.52046070888885221</v>
      </c>
      <c r="AZ261" s="17">
        <f t="shared" si="126"/>
        <v>0.43883258711614903</v>
      </c>
      <c r="BA261" s="17">
        <f t="shared" si="113"/>
        <v>0.39841747712652903</v>
      </c>
      <c r="BB261">
        <f t="shared" si="114"/>
        <v>8.1628121772703182</v>
      </c>
      <c r="BC261">
        <f t="shared" si="115"/>
        <v>1040.9214177777044</v>
      </c>
      <c r="BD261">
        <f t="shared" si="123"/>
        <v>246</v>
      </c>
      <c r="BE261">
        <f t="shared" si="116"/>
        <v>9.7061557384029999</v>
      </c>
      <c r="BF261">
        <f t="shared" si="117"/>
        <v>654.16830456085779</v>
      </c>
      <c r="BG261" s="9">
        <f t="shared" si="118"/>
        <v>162.5</v>
      </c>
      <c r="BH261" s="9">
        <f t="shared" ca="1" si="119"/>
        <v>4.5210817356889408E-9</v>
      </c>
    </row>
    <row r="262" spans="1:60" x14ac:dyDescent="0.3">
      <c r="A262" s="16"/>
      <c r="F262" s="5"/>
      <c r="G262" s="5">
        <f t="shared" si="120"/>
        <v>163</v>
      </c>
      <c r="H262" s="5">
        <f>'Scenarios &amp; Pics'!$F$5</f>
        <v>0.25</v>
      </c>
      <c r="I262" s="5">
        <f>'Scenarios &amp; Pics'!$F$6</f>
        <v>0.25</v>
      </c>
      <c r="K262" s="9">
        <f ca="1">'Scenarios &amp; Pics'!$E$4*'Scenarios &amp; Pics'!G262+'Scenarios &amp; Pics'!$E$5*W261+'Scenarios &amp; Pics'!$E$6*'Scenarios &amp; Pics'!AG261</f>
        <v>251459696.41806427</v>
      </c>
      <c r="L262" s="9">
        <f t="shared" ca="1" si="121"/>
        <v>251432192.47510839</v>
      </c>
      <c r="O262" s="17">
        <f>LN(G262/'Scenarios &amp; Pics'!$H$5)</f>
        <v>0.48858001481867092</v>
      </c>
      <c r="P262" s="18">
        <f ca="1">'Scenarios &amp; Pics'!$T$5</f>
        <v>8.2191780821917804E-2</v>
      </c>
      <c r="Q262" s="17">
        <f>'Scenarios &amp; Pics'!$F$5*'Scenarios &amp; Pics'!$F$5/2</f>
        <v>3.125E-2</v>
      </c>
      <c r="R262" s="21">
        <f ca="1">(O262+P262*('Scenarios &amp; Pics'!$J$5+$Q262))/(I263*SQRT(P262))</f>
        <v>6.8985217502881415</v>
      </c>
      <c r="S262" s="21">
        <f t="shared" ca="1" si="100"/>
        <v>6.8268489779030173</v>
      </c>
      <c r="T262" s="17">
        <f t="shared" ca="1" si="124"/>
        <v>0.99999999999737266</v>
      </c>
      <c r="U262" s="17">
        <f t="shared" ca="1" si="124"/>
        <v>0.99999999999566003</v>
      </c>
      <c r="V262" s="17">
        <f t="shared" ca="1" si="101"/>
        <v>1.8490949813640284E-11</v>
      </c>
      <c r="W262" s="17">
        <f ca="1">(G262*T262-'Scenarios &amp; Pics'!$H$5*EXP(-'Scenarios &amp; Pics'!$J$5*'Scenarios &amp; Pics'!P262)*'Scenarios &amp; Pics'!U262)*$E$5</f>
        <v>126656.45455192158</v>
      </c>
      <c r="Y262" s="6">
        <f>LN(G262/'Scenarios &amp; Pics'!$H$6)</f>
        <v>0.59394053047649731</v>
      </c>
      <c r="Z262" s="19">
        <f ca="1">'Scenarios &amp; Pics'!$T$6</f>
        <v>0.1095890410958904</v>
      </c>
      <c r="AA262" s="6">
        <f>'Scenarios &amp; Pics'!$F$6*'Scenarios &amp; Pics'!$F$6/2</f>
        <v>3.125E-2</v>
      </c>
      <c r="AB262" s="22">
        <f ca="1">(Y262+Z262*('Scenarios &amp; Pics'!$J$6+$AA262))/(H263*SQRT(Z262))</f>
        <v>7.270957806629335</v>
      </c>
      <c r="AC262" s="22">
        <f t="shared" ca="1" si="96"/>
        <v>7.1881972177690985</v>
      </c>
      <c r="AD262" s="6">
        <f t="shared" ca="1" si="125"/>
        <v>0.99999999999982148</v>
      </c>
      <c r="AE262" s="6">
        <f t="shared" ca="1" si="125"/>
        <v>0.99999999999967171</v>
      </c>
      <c r="AF262" s="6">
        <f t="shared" ca="1" si="102"/>
        <v>1.3213697260397183E-12</v>
      </c>
      <c r="AG262" s="6">
        <f ca="1">G263*AD262-'Scenarios &amp; Pics'!$H$6*EXP(-'Scenarios &amp; Pics'!$J$6*'Scenarios &amp; Pics'!Z262)*'Scenarios &amp; Pics'!AE262</f>
        <v>73.893657107483506</v>
      </c>
      <c r="AH262" s="9">
        <f ca="1">(AG262+'Scenarios &amp; Pics'!$H$5*EXP(-'Scenarios &amp; Pics'!$J$5*'Scenarios &amp; Pics'!$T$5)-G262)*$E$6</f>
        <v>21130.859663054081</v>
      </c>
      <c r="AJ262" s="9">
        <f t="shared" si="97"/>
        <v>163</v>
      </c>
      <c r="AK262">
        <f t="shared" ca="1" si="98"/>
        <v>126656.45455192158</v>
      </c>
      <c r="AL262" s="9">
        <f t="shared" ca="1" si="99"/>
        <v>21130.859663054081</v>
      </c>
      <c r="AM262" s="9">
        <f t="shared" ca="1" si="103"/>
        <v>147787.31421497566</v>
      </c>
      <c r="AN262" s="9">
        <f t="shared" si="104"/>
        <v>163</v>
      </c>
      <c r="AO262" s="9">
        <f t="shared" ca="1" si="105"/>
        <v>1.7281881188798513E-8</v>
      </c>
      <c r="AP262" s="9">
        <f t="shared" ca="1" si="106"/>
        <v>3.1655370965719234E-9</v>
      </c>
      <c r="AR262">
        <f t="shared" si="122"/>
        <v>0.67671232876712117</v>
      </c>
      <c r="AS262">
        <f t="shared" si="107"/>
        <v>102.74381728311191</v>
      </c>
      <c r="AT262">
        <f t="shared" si="108"/>
        <v>-2.7068493150684825E-2</v>
      </c>
      <c r="AU262">
        <f t="shared" si="109"/>
        <v>0.67671232876712117</v>
      </c>
      <c r="AV262">
        <f t="shared" si="110"/>
        <v>3.125E-2</v>
      </c>
      <c r="AW262">
        <f t="shared" si="111"/>
        <v>5.1414079144205024E-2</v>
      </c>
      <c r="AX262">
        <f t="shared" si="112"/>
        <v>-0.15424223743261467</v>
      </c>
      <c r="AY262" s="17">
        <f t="shared" si="126"/>
        <v>0.52050221696172527</v>
      </c>
      <c r="AZ262" s="17">
        <f t="shared" si="126"/>
        <v>0.43870936999579574</v>
      </c>
      <c r="BA262" s="17">
        <f t="shared" si="113"/>
        <v>0.39841534518939736</v>
      </c>
      <c r="BB262">
        <f t="shared" si="114"/>
        <v>8.1792846965929513</v>
      </c>
      <c r="BC262">
        <f t="shared" si="115"/>
        <v>1041.0044339234505</v>
      </c>
      <c r="BD262">
        <f t="shared" si="123"/>
        <v>247</v>
      </c>
      <c r="BE262">
        <f t="shared" si="116"/>
        <v>9.6864358902532324</v>
      </c>
      <c r="BF262">
        <f t="shared" si="117"/>
        <v>655.4930588746688</v>
      </c>
      <c r="BG262" s="9">
        <f t="shared" si="118"/>
        <v>163</v>
      </c>
      <c r="BH262" s="9">
        <f t="shared" ca="1" si="119"/>
        <v>3.3614410370363893E-9</v>
      </c>
    </row>
    <row r="263" spans="1:60" x14ac:dyDescent="0.3">
      <c r="A263" s="16"/>
      <c r="F263" s="5"/>
      <c r="G263" s="5">
        <f t="shared" si="120"/>
        <v>163.5</v>
      </c>
      <c r="H263" s="5">
        <f>'Scenarios &amp; Pics'!$F$5</f>
        <v>0.25</v>
      </c>
      <c r="I263" s="5">
        <f>'Scenarios &amp; Pics'!$F$6</f>
        <v>0.25</v>
      </c>
      <c r="K263" s="9">
        <f ca="1">'Scenarios &amp; Pics'!$E$4*'Scenarios &amp; Pics'!G263+'Scenarios &amp; Pics'!$E$5*W262+'Scenarios &amp; Pics'!$E$6*'Scenarios &amp; Pics'!AG262</f>
        <v>253460696.41805813</v>
      </c>
      <c r="L263" s="9">
        <f t="shared" ca="1" si="121"/>
        <v>253433192.47510225</v>
      </c>
      <c r="O263" s="17">
        <f>LN(G263/'Scenarios &amp; Pics'!$H$5)</f>
        <v>0.4916428043492167</v>
      </c>
      <c r="P263" s="18">
        <f ca="1">'Scenarios &amp; Pics'!$T$5</f>
        <v>8.2191780821917804E-2</v>
      </c>
      <c r="Q263" s="17">
        <f>'Scenarios &amp; Pics'!$F$5*'Scenarios &amp; Pics'!$F$5/2</f>
        <v>3.125E-2</v>
      </c>
      <c r="R263" s="21">
        <f ca="1">(O263+P263*('Scenarios &amp; Pics'!$J$5+$Q263))/(I264*SQRT(P263))</f>
        <v>6.9412547077086844</v>
      </c>
      <c r="S263" s="21">
        <f t="shared" ca="1" si="100"/>
        <v>6.8695819353235601</v>
      </c>
      <c r="T263" s="17">
        <f t="shared" ca="1" si="124"/>
        <v>0.99999999999805689</v>
      </c>
      <c r="U263" s="17">
        <f t="shared" ca="1" si="124"/>
        <v>0.99999999999678046</v>
      </c>
      <c r="V263" s="17">
        <f t="shared" ca="1" si="101"/>
        <v>1.3757362344906209E-11</v>
      </c>
      <c r="W263" s="17">
        <f ca="1">(G263*T263-'Scenarios &amp; Pics'!$H$5*EXP(-'Scenarios &amp; Pics'!$J$5*'Scenarios &amp; Pics'!P263)*'Scenarios &amp; Pics'!U263)*$E$5</f>
        <v>127656.45455191932</v>
      </c>
      <c r="Y263" s="6">
        <f>LN(G263/'Scenarios &amp; Pics'!$H$6)</f>
        <v>0.59700332000704304</v>
      </c>
      <c r="Z263" s="19">
        <f ca="1">'Scenarios &amp; Pics'!$T$6</f>
        <v>0.1095890410958904</v>
      </c>
      <c r="AA263" s="6">
        <f>'Scenarios &amp; Pics'!$F$6*'Scenarios &amp; Pics'!$F$6/2</f>
        <v>3.125E-2</v>
      </c>
      <c r="AB263" s="22">
        <f ca="1">(Y263+Z263*('Scenarios &amp; Pics'!$J$6+$AA263))/(H264*SQRT(Z263))</f>
        <v>7.307965633334363</v>
      </c>
      <c r="AC263" s="22">
        <f t="shared" ca="1" si="96"/>
        <v>7.2252050444741265</v>
      </c>
      <c r="AD263" s="6">
        <f t="shared" ca="1" si="125"/>
        <v>0.99999999999986444</v>
      </c>
      <c r="AE263" s="6">
        <f t="shared" ca="1" si="125"/>
        <v>0.99999999999974987</v>
      </c>
      <c r="AF263" s="6">
        <f t="shared" ca="1" si="102"/>
        <v>1.0089414719830863E-12</v>
      </c>
      <c r="AG263" s="6">
        <f ca="1">G264*AD263-'Scenarios &amp; Pics'!$H$6*EXP(-'Scenarios &amp; Pics'!$J$6*'Scenarios &amp; Pics'!Z263)*'Scenarios &amp; Pics'!AE263</f>
        <v>74.393657107483463</v>
      </c>
      <c r="AH263" s="9">
        <f ca="1">(AG263+'Scenarios &amp; Pics'!$H$5*EXP(-'Scenarios &amp; Pics'!$J$5*'Scenarios &amp; Pics'!$T$5)-G263)*$E$6</f>
        <v>21130.859663054027</v>
      </c>
      <c r="AJ263" s="9">
        <f t="shared" si="97"/>
        <v>163.5</v>
      </c>
      <c r="AK263">
        <f t="shared" ca="1" si="98"/>
        <v>127656.45455191932</v>
      </c>
      <c r="AL263" s="9">
        <f t="shared" ca="1" si="99"/>
        <v>21130.859663054027</v>
      </c>
      <c r="AM263" s="9">
        <f t="shared" ca="1" si="103"/>
        <v>148787.31421497336</v>
      </c>
      <c r="AN263" s="9">
        <f t="shared" si="104"/>
        <v>163.5</v>
      </c>
      <c r="AO263" s="9">
        <f t="shared" ca="1" si="105"/>
        <v>1.2897250163557178E-8</v>
      </c>
      <c r="AP263" s="9">
        <f t="shared" ca="1" si="106"/>
        <v>2.3479736072588333E-9</v>
      </c>
      <c r="AR263">
        <f t="shared" si="122"/>
        <v>0.67945205479451842</v>
      </c>
      <c r="AS263">
        <f t="shared" si="107"/>
        <v>102.75507749651322</v>
      </c>
      <c r="AT263">
        <f t="shared" si="108"/>
        <v>-2.7178082191780747E-2</v>
      </c>
      <c r="AU263">
        <f t="shared" si="109"/>
        <v>0.67945205479451842</v>
      </c>
      <c r="AV263">
        <f t="shared" si="110"/>
        <v>3.125E-2</v>
      </c>
      <c r="AW263">
        <f t="shared" si="111"/>
        <v>5.1518051099018532E-2</v>
      </c>
      <c r="AX263">
        <f t="shared" si="112"/>
        <v>-0.15455415329705571</v>
      </c>
      <c r="AY263" s="17">
        <f t="shared" si="126"/>
        <v>0.52054364087319926</v>
      </c>
      <c r="AZ263" s="17">
        <f t="shared" si="126"/>
        <v>0.43858640797327986</v>
      </c>
      <c r="BA263" s="17">
        <f t="shared" si="113"/>
        <v>0.39841321326367379</v>
      </c>
      <c r="BB263">
        <f t="shared" si="114"/>
        <v>8.195723289991939</v>
      </c>
      <c r="BC263">
        <f t="shared" si="115"/>
        <v>1041.0872817463985</v>
      </c>
      <c r="BD263">
        <f t="shared" si="123"/>
        <v>248</v>
      </c>
      <c r="BE263">
        <f t="shared" si="116"/>
        <v>9.666835331608258</v>
      </c>
      <c r="BF263">
        <f t="shared" si="117"/>
        <v>656.81511294214795</v>
      </c>
      <c r="BG263" s="9">
        <f t="shared" si="118"/>
        <v>163.5</v>
      </c>
      <c r="BH263" s="9">
        <f t="shared" ca="1" si="119"/>
        <v>2.4971000438415589E-9</v>
      </c>
    </row>
    <row r="264" spans="1:60" x14ac:dyDescent="0.3">
      <c r="A264" s="16"/>
      <c r="F264" s="5"/>
      <c r="G264" s="5">
        <f t="shared" si="120"/>
        <v>164</v>
      </c>
      <c r="H264" s="5">
        <f>'Scenarios &amp; Pics'!$F$5</f>
        <v>0.25</v>
      </c>
      <c r="I264" s="5">
        <f>'Scenarios &amp; Pics'!$F$6</f>
        <v>0.25</v>
      </c>
      <c r="K264" s="9">
        <f ca="1">'Scenarios &amp; Pics'!$E$4*'Scenarios &amp; Pics'!G264+'Scenarios &amp; Pics'!$E$5*W263+'Scenarios &amp; Pics'!$E$6*'Scenarios &amp; Pics'!AG263</f>
        <v>255461696.41805363</v>
      </c>
      <c r="L264" s="9">
        <f t="shared" ca="1" si="121"/>
        <v>255434192.47509775</v>
      </c>
      <c r="O264" s="17">
        <f>LN(G264/'Scenarios &amp; Pics'!$H$5)</f>
        <v>0.494696241836107</v>
      </c>
      <c r="P264" s="18">
        <f ca="1">'Scenarios &amp; Pics'!$T$5</f>
        <v>8.2191780821917804E-2</v>
      </c>
      <c r="Q264" s="17">
        <f>'Scenarios &amp; Pics'!$F$5*'Scenarios &amp; Pics'!$F$5/2</f>
        <v>3.125E-2</v>
      </c>
      <c r="R264" s="21">
        <f ca="1">(O264+P264*('Scenarios &amp; Pics'!$J$5+$Q264))/(I265*SQRT(P264))</f>
        <v>6.9838571826134235</v>
      </c>
      <c r="S264" s="21">
        <f t="shared" ca="1" si="100"/>
        <v>6.9121844102282992</v>
      </c>
      <c r="T264" s="17">
        <f t="shared" ca="1" si="124"/>
        <v>0.99999999999856404</v>
      </c>
      <c r="U264" s="17">
        <f t="shared" ca="1" si="124"/>
        <v>0.9999999999976138</v>
      </c>
      <c r="V264" s="17">
        <f t="shared" ca="1" si="101"/>
        <v>1.0226189310531448E-11</v>
      </c>
      <c r="W264" s="17">
        <f ca="1">(G264*T264-'Scenarios &amp; Pics'!$H$5*EXP(-'Scenarios &amp; Pics'!$J$5*'Scenarios &amp; Pics'!P264)*'Scenarios &amp; Pics'!U264)*$E$5</f>
        <v>128656.45455191759</v>
      </c>
      <c r="Y264" s="6">
        <f>LN(G264/'Scenarios &amp; Pics'!$H$6)</f>
        <v>0.60005675749393339</v>
      </c>
      <c r="Z264" s="19">
        <f ca="1">'Scenarios &amp; Pics'!$T$6</f>
        <v>0.1095890410958904</v>
      </c>
      <c r="AA264" s="6">
        <f>'Scenarios &amp; Pics'!$F$6*'Scenarios &amp; Pics'!$F$6/2</f>
        <v>3.125E-2</v>
      </c>
      <c r="AB264" s="22">
        <f ca="1">(Y264+Z264*('Scenarios &amp; Pics'!$J$6+$AA264))/(H265*SQRT(Z264))</f>
        <v>7.3448604588659565</v>
      </c>
      <c r="AC264" s="22">
        <f t="shared" ca="1" si="96"/>
        <v>7.26209987000572</v>
      </c>
      <c r="AD264" s="6">
        <f t="shared" ca="1" si="125"/>
        <v>0.99999999999989697</v>
      </c>
      <c r="AE264" s="6">
        <f t="shared" ca="1" si="125"/>
        <v>0.99999999999980949</v>
      </c>
      <c r="AF264" s="6">
        <f t="shared" ca="1" si="102"/>
        <v>7.6996902102221177E-13</v>
      </c>
      <c r="AG264" s="6">
        <f ca="1">G265*AD264-'Scenarios &amp; Pics'!$H$6*EXP(-'Scenarios &amp; Pics'!$J$6*'Scenarios &amp; Pics'!Z264)*'Scenarios &amp; Pics'!AE264</f>
        <v>74.893657107483406</v>
      </c>
      <c r="AH264" s="9">
        <f ca="1">(AG264+'Scenarios &amp; Pics'!$H$5*EXP(-'Scenarios &amp; Pics'!$J$5*'Scenarios &amp; Pics'!$T$5)-G264)*$E$6</f>
        <v>21130.85966305391</v>
      </c>
      <c r="AJ264" s="9">
        <f t="shared" si="97"/>
        <v>164</v>
      </c>
      <c r="AK264">
        <f t="shared" ca="1" si="98"/>
        <v>128656.45455191759</v>
      </c>
      <c r="AL264" s="9">
        <f t="shared" ca="1" si="99"/>
        <v>21130.85966305391</v>
      </c>
      <c r="AM264" s="9">
        <f t="shared" ca="1" si="103"/>
        <v>149787.3142149715</v>
      </c>
      <c r="AN264" s="9">
        <f t="shared" si="104"/>
        <v>164</v>
      </c>
      <c r="AO264" s="9">
        <f t="shared" ca="1" si="105"/>
        <v>9.6161641253303855E-9</v>
      </c>
      <c r="AP264" s="9">
        <f t="shared" ca="1" si="106"/>
        <v>1.7399860726480227E-9</v>
      </c>
      <c r="AR264">
        <f t="shared" si="122"/>
        <v>0.68219178082191567</v>
      </c>
      <c r="AS264">
        <f t="shared" si="107"/>
        <v>102.76633894397816</v>
      </c>
      <c r="AT264">
        <f t="shared" si="108"/>
        <v>-2.7287671232876679E-2</v>
      </c>
      <c r="AU264">
        <f t="shared" si="109"/>
        <v>0.68219178082191567</v>
      </c>
      <c r="AV264">
        <f t="shared" si="110"/>
        <v>3.125E-2</v>
      </c>
      <c r="AW264">
        <f t="shared" si="111"/>
        <v>5.1621813643416108E-2</v>
      </c>
      <c r="AX264">
        <f t="shared" si="112"/>
        <v>-0.15486544093024934</v>
      </c>
      <c r="AY264" s="17">
        <f t="shared" si="126"/>
        <v>0.52058498113135965</v>
      </c>
      <c r="AZ264" s="17">
        <f t="shared" si="126"/>
        <v>0.43846369951885988</v>
      </c>
      <c r="BA264" s="17">
        <f t="shared" si="113"/>
        <v>0.39841108134935815</v>
      </c>
      <c r="BB264">
        <f t="shared" si="114"/>
        <v>8.2121281612499786</v>
      </c>
      <c r="BC264">
        <f t="shared" si="115"/>
        <v>1041.1699622627193</v>
      </c>
      <c r="BD264">
        <f t="shared" si="123"/>
        <v>249</v>
      </c>
      <c r="BE264">
        <f t="shared" si="116"/>
        <v>9.6473528637871162</v>
      </c>
      <c r="BF264">
        <f t="shared" si="117"/>
        <v>658.13448303643406</v>
      </c>
      <c r="BG264" s="9">
        <f t="shared" si="118"/>
        <v>164</v>
      </c>
      <c r="BH264" s="9">
        <f t="shared" ca="1" si="119"/>
        <v>1.8534442565413762E-9</v>
      </c>
    </row>
    <row r="265" spans="1:60" x14ac:dyDescent="0.3">
      <c r="A265" s="16"/>
      <c r="F265" s="5"/>
      <c r="G265" s="5">
        <f t="shared" si="120"/>
        <v>164.5</v>
      </c>
      <c r="H265" s="5">
        <f>'Scenarios &amp; Pics'!$F$5</f>
        <v>0.25</v>
      </c>
      <c r="I265" s="5">
        <f>'Scenarios &amp; Pics'!$F$6</f>
        <v>0.25</v>
      </c>
      <c r="K265" s="9">
        <f ca="1">'Scenarios &amp; Pics'!$E$4*'Scenarios &amp; Pics'!G265+'Scenarios &amp; Pics'!$E$5*W264+'Scenarios &amp; Pics'!$E$6*'Scenarios &amp; Pics'!AG264</f>
        <v>257462696.41805014</v>
      </c>
      <c r="L265" s="9">
        <f t="shared" ca="1" si="121"/>
        <v>257435192.47509426</v>
      </c>
      <c r="O265" s="17">
        <f>LN(G265/'Scenarios &amp; Pics'!$H$5)</f>
        <v>0.49774038421733524</v>
      </c>
      <c r="P265" s="18">
        <f ca="1">'Scenarios &amp; Pics'!$T$5</f>
        <v>8.2191780821917804E-2</v>
      </c>
      <c r="Q265" s="17">
        <f>'Scenarios &amp; Pics'!$F$5*'Scenarios &amp; Pics'!$F$5/2</f>
        <v>3.125E-2</v>
      </c>
      <c r="R265" s="21">
        <f ca="1">(O265+P265*('Scenarios &amp; Pics'!$J$5+$Q265))/(I266*SQRT(P265))</f>
        <v>7.0263299694183052</v>
      </c>
      <c r="S265" s="21">
        <f t="shared" ca="1" si="100"/>
        <v>6.954657197033181</v>
      </c>
      <c r="T265" s="17">
        <f t="shared" ca="1" si="124"/>
        <v>0.99999999999893985</v>
      </c>
      <c r="U265" s="17">
        <f t="shared" ca="1" si="124"/>
        <v>0.99999999999823286</v>
      </c>
      <c r="V265" s="17">
        <f t="shared" ca="1" si="101"/>
        <v>7.5945141413900027E-12</v>
      </c>
      <c r="W265" s="17">
        <f ca="1">(G265*T265-'Scenarios &amp; Pics'!$H$5*EXP(-'Scenarios &amp; Pics'!$J$5*'Scenarios &amp; Pics'!P265)*'Scenarios &amp; Pics'!U265)*$E$5</f>
        <v>129656.45455191639</v>
      </c>
      <c r="Y265" s="6">
        <f>LN(G265/'Scenarios &amp; Pics'!$H$6)</f>
        <v>0.60310089987516147</v>
      </c>
      <c r="Z265" s="19">
        <f ca="1">'Scenarios &amp; Pics'!$T$6</f>
        <v>0.1095890410958904</v>
      </c>
      <c r="AA265" s="6">
        <f>'Scenarios &amp; Pics'!$F$6*'Scenarios &amp; Pics'!$F$6/2</f>
        <v>3.125E-2</v>
      </c>
      <c r="AB265" s="22">
        <f ca="1">(Y265+Z265*('Scenarios &amp; Pics'!$J$6+$AA265))/(H266*SQRT(Z265))</f>
        <v>7.3816429712085023</v>
      </c>
      <c r="AC265" s="22">
        <f t="shared" ca="1" si="96"/>
        <v>7.2988823823482658</v>
      </c>
      <c r="AD265" s="6">
        <f t="shared" ca="1" si="125"/>
        <v>0.99999999999992184</v>
      </c>
      <c r="AE265" s="6">
        <f t="shared" ca="1" si="125"/>
        <v>0.99999999999985489</v>
      </c>
      <c r="AF265" s="6">
        <f t="shared" ca="1" si="102"/>
        <v>5.8728568296430167E-13</v>
      </c>
      <c r="AG265" s="6">
        <f ca="1">G266*AD265-'Scenarios &amp; Pics'!$H$6*EXP(-'Scenarios &amp; Pics'!$J$6*'Scenarios &amp; Pics'!Z265)*'Scenarios &amp; Pics'!AE265</f>
        <v>75.393657107483378</v>
      </c>
      <c r="AH265" s="9">
        <f ca="1">(AG265+'Scenarios &amp; Pics'!$H$5*EXP(-'Scenarios &amp; Pics'!$J$5*'Scenarios &amp; Pics'!$T$5)-G265)*$E$6</f>
        <v>21130.859663053798</v>
      </c>
      <c r="AJ265" s="9">
        <f t="shared" si="97"/>
        <v>164.5</v>
      </c>
      <c r="AK265">
        <f t="shared" ca="1" si="98"/>
        <v>129656.45455191639</v>
      </c>
      <c r="AL265" s="9">
        <f t="shared" ca="1" si="99"/>
        <v>21130.859663053798</v>
      </c>
      <c r="AM265" s="9">
        <f t="shared" ca="1" si="103"/>
        <v>150787.31421497019</v>
      </c>
      <c r="AN265" s="9">
        <f t="shared" si="104"/>
        <v>164.5</v>
      </c>
      <c r="AO265" s="9">
        <f t="shared" ca="1" si="105"/>
        <v>7.1632496659579439E-9</v>
      </c>
      <c r="AP265" s="9">
        <f t="shared" ca="1" si="106"/>
        <v>1.2882788730454693E-9</v>
      </c>
      <c r="AR265">
        <f t="shared" si="122"/>
        <v>0.68493150684931292</v>
      </c>
      <c r="AS265">
        <f t="shared" si="107"/>
        <v>102.77760162564194</v>
      </c>
      <c r="AT265">
        <f t="shared" si="108"/>
        <v>-2.7397260273972598E-2</v>
      </c>
      <c r="AU265">
        <f t="shared" si="109"/>
        <v>0.68493150684931292</v>
      </c>
      <c r="AV265">
        <f t="shared" si="110"/>
        <v>3.125E-2</v>
      </c>
      <c r="AW265">
        <f t="shared" si="111"/>
        <v>5.1725368037647532E-2</v>
      </c>
      <c r="AX265">
        <f t="shared" si="112"/>
        <v>-0.15517610411294414</v>
      </c>
      <c r="AY265" s="17">
        <f t="shared" si="126"/>
        <v>0.52062623823919674</v>
      </c>
      <c r="AZ265" s="17">
        <f t="shared" si="126"/>
        <v>0.43834124311811246</v>
      </c>
      <c r="BA265" s="17">
        <f t="shared" si="113"/>
        <v>0.39840894944645044</v>
      </c>
      <c r="BB265">
        <f t="shared" si="114"/>
        <v>8.2284995121084208</v>
      </c>
      <c r="BC265">
        <f t="shared" si="115"/>
        <v>1041.2524764783934</v>
      </c>
      <c r="BD265">
        <f t="shared" si="123"/>
        <v>250</v>
      </c>
      <c r="BE265">
        <f t="shared" si="116"/>
        <v>9.6279873049059681</v>
      </c>
      <c r="BF265">
        <f t="shared" si="117"/>
        <v>659.45118526752992</v>
      </c>
      <c r="BG265" s="9">
        <f t="shared" si="118"/>
        <v>164.5</v>
      </c>
      <c r="BH265" s="9">
        <f t="shared" ca="1" si="119"/>
        <v>1.3745548597553968E-9</v>
      </c>
    </row>
    <row r="266" spans="1:60" x14ac:dyDescent="0.3">
      <c r="A266" s="16"/>
      <c r="F266" s="5"/>
      <c r="G266" s="5">
        <f t="shared" si="120"/>
        <v>165</v>
      </c>
      <c r="H266" s="5">
        <f>'Scenarios &amp; Pics'!$F$5</f>
        <v>0.25</v>
      </c>
      <c r="I266" s="5">
        <f>'Scenarios &amp; Pics'!$F$6</f>
        <v>0.25</v>
      </c>
      <c r="K266" s="9">
        <f ca="1">'Scenarios &amp; Pics'!$E$4*'Scenarios &amp; Pics'!G266+'Scenarios &amp; Pics'!$E$5*W265+'Scenarios &amp; Pics'!$E$6*'Scenarios &amp; Pics'!AG265</f>
        <v>259463696.41804776</v>
      </c>
      <c r="L266" s="9">
        <f t="shared" ca="1" si="121"/>
        <v>259436192.47509187</v>
      </c>
      <c r="O266" s="17">
        <f>LN(G266/'Scenarios &amp; Pics'!$H$5)</f>
        <v>0.50077528791248915</v>
      </c>
      <c r="P266" s="18">
        <f ca="1">'Scenarios &amp; Pics'!$T$5</f>
        <v>8.2191780821917804E-2</v>
      </c>
      <c r="Q266" s="17">
        <f>'Scenarios &amp; Pics'!$F$5*'Scenarios &amp; Pics'!$F$5/2</f>
        <v>3.125E-2</v>
      </c>
      <c r="R266" s="21">
        <f ca="1">(O266+P266*('Scenarios &amp; Pics'!$J$5+$Q266))/(I267*SQRT(P266))</f>
        <v>7.0686738553063275</v>
      </c>
      <c r="S266" s="21">
        <f t="shared" ca="1" si="100"/>
        <v>6.9970010829212033</v>
      </c>
      <c r="T266" s="17">
        <f t="shared" ca="1" si="124"/>
        <v>0.99999999999921785</v>
      </c>
      <c r="U266" s="17">
        <f t="shared" ca="1" si="124"/>
        <v>0.99999999999869249</v>
      </c>
      <c r="V266" s="17">
        <f t="shared" ca="1" si="101"/>
        <v>5.6350585980302471E-12</v>
      </c>
      <c r="W266" s="17">
        <f ca="1">(G266*T266-'Scenarios &amp; Pics'!$H$5*EXP(-'Scenarios &amp; Pics'!$J$5*'Scenarios &amp; Pics'!P266)*'Scenarios &amp; Pics'!U266)*$E$5</f>
        <v>130656.45455191546</v>
      </c>
      <c r="Y266" s="6">
        <f>LN(G266/'Scenarios &amp; Pics'!$H$6)</f>
        <v>0.60613580357031549</v>
      </c>
      <c r="Z266" s="19">
        <f ca="1">'Scenarios &amp; Pics'!$T$6</f>
        <v>0.1095890410958904</v>
      </c>
      <c r="AA266" s="6">
        <f>'Scenarios &amp; Pics'!$F$6*'Scenarios &amp; Pics'!$F$6/2</f>
        <v>3.125E-2</v>
      </c>
      <c r="AB266" s="22">
        <f ca="1">(Y266+Z266*('Scenarios &amp; Pics'!$J$6+$AA266))/(H267*SQRT(Z266))</f>
        <v>7.4183138520824805</v>
      </c>
      <c r="AC266" s="22">
        <f t="shared" ca="1" si="96"/>
        <v>7.335553263222244</v>
      </c>
      <c r="AD266" s="6">
        <f t="shared" ca="1" si="125"/>
        <v>0.99999999999994071</v>
      </c>
      <c r="AE266" s="6">
        <f t="shared" ca="1" si="125"/>
        <v>0.99999999999988964</v>
      </c>
      <c r="AF266" s="6">
        <f t="shared" ca="1" si="102"/>
        <v>4.4771087586630238E-13</v>
      </c>
      <c r="AG266" s="6">
        <f ca="1">G267*AD266-'Scenarios &amp; Pics'!$H$6*EXP(-'Scenarios &amp; Pics'!$J$6*'Scenarios &amp; Pics'!Z266)*'Scenarios &amp; Pics'!AE266</f>
        <v>75.893657107483364</v>
      </c>
      <c r="AH266" s="9">
        <f ca="1">(AG266+'Scenarios &amp; Pics'!$H$5*EXP(-'Scenarios &amp; Pics'!$J$5*'Scenarios &amp; Pics'!$T$5)-G266)*$E$6</f>
        <v>21130.859663053798</v>
      </c>
      <c r="AJ266" s="9">
        <f t="shared" si="97"/>
        <v>165</v>
      </c>
      <c r="AK266">
        <f t="shared" ca="1" si="98"/>
        <v>130656.45455191546</v>
      </c>
      <c r="AL266" s="9">
        <f t="shared" ca="1" si="99"/>
        <v>21130.859663053798</v>
      </c>
      <c r="AM266" s="9">
        <f t="shared" ca="1" si="103"/>
        <v>151787.31421496926</v>
      </c>
      <c r="AN266" s="9">
        <f t="shared" si="104"/>
        <v>165</v>
      </c>
      <c r="AO266" s="9">
        <f t="shared" ca="1" si="105"/>
        <v>5.3312195940096792E-9</v>
      </c>
      <c r="AP266" s="9">
        <f t="shared" ca="1" si="106"/>
        <v>9.5299425861697365E-10</v>
      </c>
      <c r="AR266">
        <f t="shared" si="122"/>
        <v>0.68767123287671017</v>
      </c>
      <c r="AS266">
        <f t="shared" si="107"/>
        <v>102.78886554163982</v>
      </c>
      <c r="AT266">
        <f t="shared" si="108"/>
        <v>-2.7506849315068506E-2</v>
      </c>
      <c r="AU266">
        <f t="shared" si="109"/>
        <v>0.68767123287671017</v>
      </c>
      <c r="AV266">
        <f t="shared" si="110"/>
        <v>3.125E-2</v>
      </c>
      <c r="AW266">
        <f t="shared" si="111"/>
        <v>5.1828715529372335E-2</v>
      </c>
      <c r="AX266">
        <f t="shared" si="112"/>
        <v>-0.15548614658811888</v>
      </c>
      <c r="AY266" s="17">
        <f t="shared" si="126"/>
        <v>0.52066741269467642</v>
      </c>
      <c r="AZ266" s="17">
        <f t="shared" si="126"/>
        <v>0.43821903727171885</v>
      </c>
      <c r="BA266" s="17">
        <f t="shared" si="113"/>
        <v>0.39840681755495055</v>
      </c>
      <c r="BB266">
        <f t="shared" si="114"/>
        <v>8.2448375422957554</v>
      </c>
      <c r="BC266">
        <f t="shared" si="115"/>
        <v>1041.3348253893528</v>
      </c>
      <c r="BD266">
        <f t="shared" si="123"/>
        <v>251</v>
      </c>
      <c r="BE266">
        <f t="shared" si="116"/>
        <v>9.6087374895766544</v>
      </c>
      <c r="BF266">
        <f t="shared" si="117"/>
        <v>660.76523558458439</v>
      </c>
      <c r="BG266" s="9">
        <f t="shared" si="118"/>
        <v>165</v>
      </c>
      <c r="BH266" s="9">
        <f t="shared" ca="1" si="119"/>
        <v>1.0185665143257109E-9</v>
      </c>
    </row>
    <row r="267" spans="1:60" x14ac:dyDescent="0.3">
      <c r="G267" s="5">
        <f t="shared" si="120"/>
        <v>165.5</v>
      </c>
      <c r="H267" s="5">
        <f>'Scenarios &amp; Pics'!$F$5</f>
        <v>0.25</v>
      </c>
      <c r="I267" s="5">
        <f>'Scenarios &amp; Pics'!$F$6</f>
        <v>0.25</v>
      </c>
      <c r="K267" s="9">
        <f ca="1">'Scenarios &amp; Pics'!$E$4*'Scenarios &amp; Pics'!G267+'Scenarios &amp; Pics'!$E$5*W266+'Scenarios &amp; Pics'!$E$6*'Scenarios &amp; Pics'!AG266</f>
        <v>261464696.41804591</v>
      </c>
      <c r="L267" s="9">
        <f t="shared" ca="1" si="121"/>
        <v>261437192.47509003</v>
      </c>
    </row>
  </sheetData>
  <mergeCells count="2">
    <mergeCell ref="O11:W11"/>
    <mergeCell ref="Y11:A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4C62-5A71-4B78-BD7D-8E0FE45AB391}">
  <dimension ref="A1:E925"/>
  <sheetViews>
    <sheetView topLeftCell="A6" workbookViewId="0">
      <selection activeCell="L30" sqref="L30"/>
    </sheetView>
  </sheetViews>
  <sheetFormatPr defaultRowHeight="14.4" x14ac:dyDescent="0.3"/>
  <cols>
    <col min="5" max="5" width="4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17533</v>
      </c>
      <c r="B2">
        <v>4</v>
      </c>
      <c r="C2">
        <v>3.4</v>
      </c>
    </row>
    <row r="3" spans="1:3" x14ac:dyDescent="0.3">
      <c r="A3" s="1">
        <v>17564</v>
      </c>
      <c r="B3">
        <v>4.7</v>
      </c>
      <c r="C3">
        <v>3.8</v>
      </c>
    </row>
    <row r="4" spans="1:3" x14ac:dyDescent="0.3">
      <c r="A4" s="1">
        <v>17593</v>
      </c>
      <c r="B4">
        <v>4.5</v>
      </c>
      <c r="C4">
        <v>4</v>
      </c>
    </row>
    <row r="5" spans="1:3" x14ac:dyDescent="0.3">
      <c r="A5" s="1">
        <v>17624</v>
      </c>
      <c r="B5">
        <v>4</v>
      </c>
      <c r="C5">
        <v>3.9</v>
      </c>
    </row>
    <row r="6" spans="1:3" x14ac:dyDescent="0.3">
      <c r="A6" s="1">
        <v>17654</v>
      </c>
      <c r="B6">
        <v>3.4</v>
      </c>
      <c r="C6">
        <v>3.5</v>
      </c>
    </row>
    <row r="7" spans="1:3" x14ac:dyDescent="0.3">
      <c r="A7" s="1">
        <v>17685</v>
      </c>
      <c r="B7">
        <v>3.9</v>
      </c>
      <c r="C7">
        <v>3.6</v>
      </c>
    </row>
    <row r="8" spans="1:3" x14ac:dyDescent="0.3">
      <c r="A8" s="1">
        <v>17715</v>
      </c>
      <c r="B8">
        <v>3.9</v>
      </c>
      <c r="C8">
        <v>3.6</v>
      </c>
    </row>
    <row r="9" spans="1:3" x14ac:dyDescent="0.3">
      <c r="A9" s="1">
        <v>17746</v>
      </c>
      <c r="B9">
        <v>3.6</v>
      </c>
      <c r="C9">
        <v>3.9</v>
      </c>
    </row>
    <row r="10" spans="1:3" x14ac:dyDescent="0.3">
      <c r="A10" s="1">
        <v>17777</v>
      </c>
      <c r="B10">
        <v>3.4</v>
      </c>
      <c r="C10">
        <v>3.8</v>
      </c>
    </row>
    <row r="11" spans="1:3" x14ac:dyDescent="0.3">
      <c r="A11" s="1">
        <v>17807</v>
      </c>
      <c r="B11">
        <v>2.9</v>
      </c>
      <c r="C11">
        <v>3.7</v>
      </c>
    </row>
    <row r="12" spans="1:3" x14ac:dyDescent="0.3">
      <c r="A12" s="1">
        <v>17838</v>
      </c>
      <c r="B12">
        <v>3.3</v>
      </c>
      <c r="C12">
        <v>3.8</v>
      </c>
    </row>
    <row r="13" spans="1:3" x14ac:dyDescent="0.3">
      <c r="A13" s="1">
        <v>17868</v>
      </c>
      <c r="B13">
        <v>3.6</v>
      </c>
      <c r="C13">
        <v>4</v>
      </c>
    </row>
    <row r="14" spans="1:3" x14ac:dyDescent="0.3">
      <c r="A14" s="1">
        <v>17899</v>
      </c>
      <c r="B14">
        <v>5</v>
      </c>
      <c r="C14">
        <v>4.3</v>
      </c>
    </row>
    <row r="15" spans="1:3" x14ac:dyDescent="0.3">
      <c r="A15" s="1">
        <v>17930</v>
      </c>
      <c r="B15">
        <v>5.8</v>
      </c>
      <c r="C15">
        <v>4.7</v>
      </c>
    </row>
    <row r="16" spans="1:3" x14ac:dyDescent="0.3">
      <c r="A16" s="1">
        <v>17958</v>
      </c>
      <c r="B16">
        <v>5.6</v>
      </c>
      <c r="C16">
        <v>5</v>
      </c>
    </row>
    <row r="17" spans="1:3" x14ac:dyDescent="0.3">
      <c r="A17" s="1">
        <v>17989</v>
      </c>
      <c r="B17">
        <v>5.4</v>
      </c>
      <c r="C17">
        <v>5.3</v>
      </c>
    </row>
    <row r="18" spans="1:3" x14ac:dyDescent="0.3">
      <c r="A18" s="1">
        <v>18019</v>
      </c>
      <c r="B18">
        <v>5.7</v>
      </c>
      <c r="C18">
        <v>6.1</v>
      </c>
    </row>
    <row r="19" spans="1:3" x14ac:dyDescent="0.3">
      <c r="A19" s="1">
        <v>18050</v>
      </c>
      <c r="B19">
        <v>6.4</v>
      </c>
      <c r="C19">
        <v>6.2</v>
      </c>
    </row>
    <row r="20" spans="1:3" x14ac:dyDescent="0.3">
      <c r="A20" s="1">
        <v>18080</v>
      </c>
      <c r="B20">
        <v>7</v>
      </c>
      <c r="C20">
        <v>6.7</v>
      </c>
    </row>
    <row r="21" spans="1:3" x14ac:dyDescent="0.3">
      <c r="A21" s="1">
        <v>18111</v>
      </c>
      <c r="B21">
        <v>6.3</v>
      </c>
      <c r="C21">
        <v>6.8</v>
      </c>
    </row>
    <row r="22" spans="1:3" x14ac:dyDescent="0.3">
      <c r="A22" s="1">
        <v>18142</v>
      </c>
      <c r="B22">
        <v>5.9</v>
      </c>
      <c r="C22">
        <v>6.6</v>
      </c>
    </row>
    <row r="23" spans="1:3" x14ac:dyDescent="0.3">
      <c r="A23" s="1">
        <v>18172</v>
      </c>
      <c r="B23">
        <v>6.1</v>
      </c>
      <c r="C23">
        <v>7.9</v>
      </c>
    </row>
    <row r="24" spans="1:3" x14ac:dyDescent="0.3">
      <c r="A24" s="1">
        <v>18203</v>
      </c>
      <c r="B24">
        <v>5.7</v>
      </c>
      <c r="C24">
        <v>6.4</v>
      </c>
    </row>
    <row r="25" spans="1:3" x14ac:dyDescent="0.3">
      <c r="A25" s="1">
        <v>18233</v>
      </c>
      <c r="B25">
        <v>6</v>
      </c>
      <c r="C25">
        <v>6.6</v>
      </c>
    </row>
    <row r="26" spans="1:3" x14ac:dyDescent="0.3">
      <c r="A26" s="1">
        <v>18264</v>
      </c>
      <c r="B26">
        <v>7.6</v>
      </c>
      <c r="C26">
        <v>6.5</v>
      </c>
    </row>
    <row r="27" spans="1:3" x14ac:dyDescent="0.3">
      <c r="A27" s="1">
        <v>18295</v>
      </c>
      <c r="B27">
        <v>7.9</v>
      </c>
      <c r="C27">
        <v>6.4</v>
      </c>
    </row>
    <row r="28" spans="1:3" x14ac:dyDescent="0.3">
      <c r="A28" s="1">
        <v>18323</v>
      </c>
      <c r="B28">
        <v>7.1</v>
      </c>
      <c r="C28">
        <v>6.3</v>
      </c>
    </row>
    <row r="29" spans="1:3" x14ac:dyDescent="0.3">
      <c r="A29" s="1">
        <v>18354</v>
      </c>
      <c r="B29">
        <v>6</v>
      </c>
      <c r="C29">
        <v>5.8</v>
      </c>
    </row>
    <row r="30" spans="1:3" x14ac:dyDescent="0.3">
      <c r="A30" s="1">
        <v>18384</v>
      </c>
      <c r="B30">
        <v>5.3</v>
      </c>
      <c r="C30">
        <v>5.5</v>
      </c>
    </row>
    <row r="31" spans="1:3" x14ac:dyDescent="0.3">
      <c r="A31" s="1">
        <v>18415</v>
      </c>
      <c r="B31">
        <v>5.6</v>
      </c>
      <c r="C31">
        <v>5.4</v>
      </c>
    </row>
    <row r="32" spans="1:3" x14ac:dyDescent="0.3">
      <c r="A32" s="1">
        <v>18445</v>
      </c>
      <c r="B32">
        <v>5.3</v>
      </c>
      <c r="C32">
        <v>5</v>
      </c>
    </row>
    <row r="33" spans="1:5" x14ac:dyDescent="0.3">
      <c r="A33" s="1">
        <v>18476</v>
      </c>
      <c r="B33">
        <v>4.0999999999999996</v>
      </c>
      <c r="C33">
        <v>4.5</v>
      </c>
    </row>
    <row r="34" spans="1:5" x14ac:dyDescent="0.3">
      <c r="A34" s="1">
        <v>18507</v>
      </c>
      <c r="B34">
        <v>4</v>
      </c>
      <c r="C34">
        <v>4.4000000000000004</v>
      </c>
    </row>
    <row r="35" spans="1:5" x14ac:dyDescent="0.3">
      <c r="A35" s="1">
        <v>18537</v>
      </c>
      <c r="B35">
        <v>3.3</v>
      </c>
      <c r="C35">
        <v>4.2</v>
      </c>
    </row>
    <row r="36" spans="1:5" x14ac:dyDescent="0.3">
      <c r="A36" s="1">
        <v>18568</v>
      </c>
      <c r="B36">
        <v>3.8</v>
      </c>
      <c r="C36">
        <v>4.2</v>
      </c>
    </row>
    <row r="37" spans="1:5" x14ac:dyDescent="0.3">
      <c r="A37" s="1">
        <v>18598</v>
      </c>
      <c r="B37">
        <v>3.9</v>
      </c>
      <c r="C37">
        <v>4.3</v>
      </c>
    </row>
    <row r="38" spans="1:5" x14ac:dyDescent="0.3">
      <c r="A38" s="1">
        <v>18629</v>
      </c>
      <c r="B38">
        <v>4.4000000000000004</v>
      </c>
      <c r="C38">
        <v>3.7</v>
      </c>
    </row>
    <row r="39" spans="1:5" x14ac:dyDescent="0.3">
      <c r="A39" s="1">
        <v>18660</v>
      </c>
      <c r="B39">
        <v>4.2</v>
      </c>
      <c r="C39">
        <v>3.4</v>
      </c>
    </row>
    <row r="40" spans="1:5" x14ac:dyDescent="0.3">
      <c r="A40" s="1">
        <v>18688</v>
      </c>
      <c r="B40">
        <v>3.8</v>
      </c>
      <c r="C40">
        <v>3.4</v>
      </c>
    </row>
    <row r="41" spans="1:5" ht="18" x14ac:dyDescent="0.35">
      <c r="A41" s="1">
        <v>18719</v>
      </c>
      <c r="B41">
        <v>3.2</v>
      </c>
      <c r="C41">
        <v>3.1</v>
      </c>
      <c r="E41" s="3" t="s">
        <v>6</v>
      </c>
    </row>
    <row r="42" spans="1:5" x14ac:dyDescent="0.3">
      <c r="A42" s="1">
        <v>18749</v>
      </c>
      <c r="B42">
        <v>2.9</v>
      </c>
      <c r="C42">
        <v>3</v>
      </c>
      <c r="E42" s="4" t="s">
        <v>5</v>
      </c>
    </row>
    <row r="43" spans="1:5" x14ac:dyDescent="0.3">
      <c r="A43" s="1">
        <v>18780</v>
      </c>
      <c r="B43">
        <v>3.4</v>
      </c>
      <c r="C43">
        <v>3.2</v>
      </c>
      <c r="E43" s="4" t="s">
        <v>3</v>
      </c>
    </row>
    <row r="44" spans="1:5" x14ac:dyDescent="0.3">
      <c r="A44" s="1">
        <v>18810</v>
      </c>
      <c r="B44">
        <v>3.3</v>
      </c>
      <c r="C44">
        <v>3.1</v>
      </c>
      <c r="E44" s="4" t="s">
        <v>4</v>
      </c>
    </row>
    <row r="45" spans="1:5" x14ac:dyDescent="0.3">
      <c r="A45" s="1">
        <v>18841</v>
      </c>
      <c r="B45">
        <v>2.9</v>
      </c>
      <c r="C45">
        <v>3.1</v>
      </c>
    </row>
    <row r="46" spans="1:5" x14ac:dyDescent="0.3">
      <c r="A46" s="1">
        <v>18872</v>
      </c>
      <c r="B46">
        <v>3</v>
      </c>
      <c r="C46">
        <v>3.3</v>
      </c>
    </row>
    <row r="47" spans="1:5" x14ac:dyDescent="0.3">
      <c r="A47" s="1">
        <v>18902</v>
      </c>
      <c r="B47">
        <v>2.8</v>
      </c>
      <c r="C47">
        <v>3.5</v>
      </c>
    </row>
    <row r="48" spans="1:5" x14ac:dyDescent="0.3">
      <c r="A48" s="1">
        <v>18933</v>
      </c>
      <c r="B48">
        <v>3.2</v>
      </c>
      <c r="C48">
        <v>3.5</v>
      </c>
    </row>
    <row r="49" spans="1:3" x14ac:dyDescent="0.3">
      <c r="A49" s="1">
        <v>18963</v>
      </c>
      <c r="B49">
        <v>2.9</v>
      </c>
      <c r="C49">
        <v>3.1</v>
      </c>
    </row>
    <row r="50" spans="1:3" x14ac:dyDescent="0.3">
      <c r="A50" s="1">
        <v>18994</v>
      </c>
      <c r="B50">
        <v>3.7</v>
      </c>
      <c r="C50">
        <v>3.2</v>
      </c>
    </row>
    <row r="51" spans="1:3" x14ac:dyDescent="0.3">
      <c r="A51" s="1">
        <v>19025</v>
      </c>
      <c r="B51">
        <v>3.8</v>
      </c>
      <c r="C51">
        <v>3.1</v>
      </c>
    </row>
    <row r="52" spans="1:3" x14ac:dyDescent="0.3">
      <c r="A52" s="1">
        <v>19054</v>
      </c>
      <c r="B52">
        <v>3.3</v>
      </c>
      <c r="C52">
        <v>2.9</v>
      </c>
    </row>
    <row r="53" spans="1:3" x14ac:dyDescent="0.3">
      <c r="A53" s="1">
        <v>19085</v>
      </c>
      <c r="B53">
        <v>3</v>
      </c>
      <c r="C53">
        <v>2.9</v>
      </c>
    </row>
    <row r="54" spans="1:3" x14ac:dyDescent="0.3">
      <c r="A54" s="1">
        <v>19115</v>
      </c>
      <c r="B54">
        <v>2.9</v>
      </c>
      <c r="C54">
        <v>3</v>
      </c>
    </row>
    <row r="55" spans="1:3" x14ac:dyDescent="0.3">
      <c r="A55" s="1">
        <v>19146</v>
      </c>
      <c r="B55">
        <v>3.2</v>
      </c>
      <c r="C55">
        <v>3</v>
      </c>
    </row>
    <row r="56" spans="1:3" x14ac:dyDescent="0.3">
      <c r="A56" s="1">
        <v>19176</v>
      </c>
      <c r="B56">
        <v>3.3</v>
      </c>
      <c r="C56">
        <v>3.2</v>
      </c>
    </row>
    <row r="57" spans="1:3" x14ac:dyDescent="0.3">
      <c r="A57" s="1">
        <v>19207</v>
      </c>
      <c r="B57">
        <v>3.1</v>
      </c>
      <c r="C57">
        <v>3.4</v>
      </c>
    </row>
    <row r="58" spans="1:3" x14ac:dyDescent="0.3">
      <c r="A58" s="1">
        <v>19238</v>
      </c>
      <c r="B58">
        <v>2.7</v>
      </c>
      <c r="C58">
        <v>3.1</v>
      </c>
    </row>
    <row r="59" spans="1:3" x14ac:dyDescent="0.3">
      <c r="A59" s="1">
        <v>19268</v>
      </c>
      <c r="B59">
        <v>2.4</v>
      </c>
      <c r="C59">
        <v>3</v>
      </c>
    </row>
    <row r="60" spans="1:3" x14ac:dyDescent="0.3">
      <c r="A60" s="1">
        <v>19299</v>
      </c>
      <c r="B60">
        <v>2.5</v>
      </c>
      <c r="C60">
        <v>2.8</v>
      </c>
    </row>
    <row r="61" spans="1:3" x14ac:dyDescent="0.3">
      <c r="A61" s="1">
        <v>19329</v>
      </c>
      <c r="B61">
        <v>2.5</v>
      </c>
      <c r="C61">
        <v>2.7</v>
      </c>
    </row>
    <row r="62" spans="1:3" x14ac:dyDescent="0.3">
      <c r="A62" s="1">
        <v>19360</v>
      </c>
      <c r="B62">
        <v>3.4</v>
      </c>
      <c r="C62">
        <v>2.9</v>
      </c>
    </row>
    <row r="63" spans="1:3" x14ac:dyDescent="0.3">
      <c r="A63" s="1">
        <v>19391</v>
      </c>
      <c r="B63">
        <v>3.2</v>
      </c>
      <c r="C63">
        <v>2.6</v>
      </c>
    </row>
    <row r="64" spans="1:3" x14ac:dyDescent="0.3">
      <c r="A64" s="1">
        <v>19419</v>
      </c>
      <c r="B64">
        <v>2.9</v>
      </c>
      <c r="C64">
        <v>2.6</v>
      </c>
    </row>
    <row r="65" spans="1:3" x14ac:dyDescent="0.3">
      <c r="A65" s="1">
        <v>19450</v>
      </c>
      <c r="B65">
        <v>2.8</v>
      </c>
      <c r="C65">
        <v>2.7</v>
      </c>
    </row>
    <row r="66" spans="1:3" x14ac:dyDescent="0.3">
      <c r="A66" s="1">
        <v>19480</v>
      </c>
      <c r="B66">
        <v>2.5</v>
      </c>
      <c r="C66">
        <v>2.5</v>
      </c>
    </row>
    <row r="67" spans="1:3" x14ac:dyDescent="0.3">
      <c r="A67" s="1">
        <v>19511</v>
      </c>
      <c r="B67">
        <v>2.7</v>
      </c>
      <c r="C67">
        <v>2.5</v>
      </c>
    </row>
    <row r="68" spans="1:3" x14ac:dyDescent="0.3">
      <c r="A68" s="1">
        <v>19541</v>
      </c>
      <c r="B68">
        <v>2.7</v>
      </c>
      <c r="C68">
        <v>2.6</v>
      </c>
    </row>
    <row r="69" spans="1:3" x14ac:dyDescent="0.3">
      <c r="A69" s="1">
        <v>19572</v>
      </c>
      <c r="B69">
        <v>2.4</v>
      </c>
      <c r="C69">
        <v>2.7</v>
      </c>
    </row>
    <row r="70" spans="1:3" x14ac:dyDescent="0.3">
      <c r="A70" s="1">
        <v>19603</v>
      </c>
      <c r="B70">
        <v>2.6</v>
      </c>
      <c r="C70">
        <v>2.9</v>
      </c>
    </row>
    <row r="71" spans="1:3" x14ac:dyDescent="0.3">
      <c r="A71" s="1">
        <v>19633</v>
      </c>
      <c r="B71">
        <v>2.5</v>
      </c>
      <c r="C71">
        <v>3.1</v>
      </c>
    </row>
    <row r="72" spans="1:3" x14ac:dyDescent="0.3">
      <c r="A72" s="1">
        <v>19664</v>
      </c>
      <c r="B72">
        <v>3.2</v>
      </c>
      <c r="C72">
        <v>3.5</v>
      </c>
    </row>
    <row r="73" spans="1:3" x14ac:dyDescent="0.3">
      <c r="A73" s="1">
        <v>19694</v>
      </c>
      <c r="B73">
        <v>4.2</v>
      </c>
      <c r="C73">
        <v>4.5</v>
      </c>
    </row>
    <row r="74" spans="1:3" x14ac:dyDescent="0.3">
      <c r="A74" s="1">
        <v>19725</v>
      </c>
      <c r="B74">
        <v>5.7</v>
      </c>
      <c r="C74">
        <v>4.9000000000000004</v>
      </c>
    </row>
    <row r="75" spans="1:3" x14ac:dyDescent="0.3">
      <c r="A75" s="1">
        <v>19756</v>
      </c>
      <c r="B75">
        <v>6.3</v>
      </c>
      <c r="C75">
        <v>5.2</v>
      </c>
    </row>
    <row r="76" spans="1:3" x14ac:dyDescent="0.3">
      <c r="A76" s="1">
        <v>19784</v>
      </c>
      <c r="B76">
        <v>6.4</v>
      </c>
      <c r="C76">
        <v>5.7</v>
      </c>
    </row>
    <row r="77" spans="1:3" x14ac:dyDescent="0.3">
      <c r="A77" s="1">
        <v>19815</v>
      </c>
      <c r="B77">
        <v>6.1</v>
      </c>
      <c r="C77">
        <v>5.9</v>
      </c>
    </row>
    <row r="78" spans="1:3" x14ac:dyDescent="0.3">
      <c r="A78" s="1">
        <v>19845</v>
      </c>
      <c r="B78">
        <v>5.7</v>
      </c>
      <c r="C78">
        <v>5.9</v>
      </c>
    </row>
    <row r="79" spans="1:3" x14ac:dyDescent="0.3">
      <c r="A79" s="1">
        <v>19876</v>
      </c>
      <c r="B79">
        <v>5.7</v>
      </c>
      <c r="C79">
        <v>5.6</v>
      </c>
    </row>
    <row r="80" spans="1:3" x14ac:dyDescent="0.3">
      <c r="A80" s="1">
        <v>19906</v>
      </c>
      <c r="B80">
        <v>5.7</v>
      </c>
      <c r="C80">
        <v>5.8</v>
      </c>
    </row>
    <row r="81" spans="1:3" x14ac:dyDescent="0.3">
      <c r="A81" s="1">
        <v>19937</v>
      </c>
      <c r="B81">
        <v>5.4</v>
      </c>
      <c r="C81">
        <v>6</v>
      </c>
    </row>
    <row r="82" spans="1:3" x14ac:dyDescent="0.3">
      <c r="A82" s="1">
        <v>19968</v>
      </c>
      <c r="B82">
        <v>5.3</v>
      </c>
      <c r="C82">
        <v>6.1</v>
      </c>
    </row>
    <row r="83" spans="1:3" x14ac:dyDescent="0.3">
      <c r="A83" s="1">
        <v>19998</v>
      </c>
      <c r="B83">
        <v>4.5999999999999996</v>
      </c>
      <c r="C83">
        <v>5.7</v>
      </c>
    </row>
    <row r="84" spans="1:3" x14ac:dyDescent="0.3">
      <c r="A84" s="1">
        <v>20029</v>
      </c>
      <c r="B84">
        <v>4.9000000000000004</v>
      </c>
      <c r="C84">
        <v>5.3</v>
      </c>
    </row>
    <row r="85" spans="1:3" x14ac:dyDescent="0.3">
      <c r="A85" s="1">
        <v>20059</v>
      </c>
      <c r="B85">
        <v>4.8</v>
      </c>
      <c r="C85">
        <v>5</v>
      </c>
    </row>
    <row r="86" spans="1:3" x14ac:dyDescent="0.3">
      <c r="A86" s="1">
        <v>20090</v>
      </c>
      <c r="B86">
        <v>5.8</v>
      </c>
      <c r="C86">
        <v>4.9000000000000004</v>
      </c>
    </row>
    <row r="87" spans="1:3" x14ac:dyDescent="0.3">
      <c r="A87" s="1">
        <v>20121</v>
      </c>
      <c r="B87">
        <v>5.7</v>
      </c>
      <c r="C87">
        <v>4.7</v>
      </c>
    </row>
    <row r="88" spans="1:3" x14ac:dyDescent="0.3">
      <c r="A88" s="1">
        <v>20149</v>
      </c>
      <c r="B88">
        <v>5.2</v>
      </c>
      <c r="C88">
        <v>4.5999999999999996</v>
      </c>
    </row>
    <row r="89" spans="1:3" x14ac:dyDescent="0.3">
      <c r="A89" s="1">
        <v>20180</v>
      </c>
      <c r="B89">
        <v>4.9000000000000004</v>
      </c>
      <c r="C89">
        <v>4.7</v>
      </c>
    </row>
    <row r="90" spans="1:3" x14ac:dyDescent="0.3">
      <c r="A90" s="1">
        <v>20210</v>
      </c>
      <c r="B90">
        <v>4.2</v>
      </c>
      <c r="C90">
        <v>4.3</v>
      </c>
    </row>
    <row r="91" spans="1:3" x14ac:dyDescent="0.3">
      <c r="A91" s="1">
        <v>20241</v>
      </c>
      <c r="B91">
        <v>4.4000000000000004</v>
      </c>
      <c r="C91">
        <v>4.2</v>
      </c>
    </row>
    <row r="92" spans="1:3" x14ac:dyDescent="0.3">
      <c r="A92" s="1">
        <v>20271</v>
      </c>
      <c r="B92">
        <v>4</v>
      </c>
      <c r="C92">
        <v>4</v>
      </c>
    </row>
    <row r="93" spans="1:3" x14ac:dyDescent="0.3">
      <c r="A93" s="1">
        <v>20302</v>
      </c>
      <c r="B93">
        <v>3.8</v>
      </c>
      <c r="C93">
        <v>4.2</v>
      </c>
    </row>
    <row r="94" spans="1:3" x14ac:dyDescent="0.3">
      <c r="A94" s="1">
        <v>20333</v>
      </c>
      <c r="B94">
        <v>3.5</v>
      </c>
      <c r="C94">
        <v>4.0999999999999996</v>
      </c>
    </row>
    <row r="95" spans="1:3" x14ac:dyDescent="0.3">
      <c r="A95" s="1">
        <v>20363</v>
      </c>
      <c r="B95">
        <v>3.4</v>
      </c>
      <c r="C95">
        <v>4.3</v>
      </c>
    </row>
    <row r="96" spans="1:3" x14ac:dyDescent="0.3">
      <c r="A96" s="1">
        <v>20394</v>
      </c>
      <c r="B96">
        <v>3.8</v>
      </c>
      <c r="C96">
        <v>4.2</v>
      </c>
    </row>
    <row r="97" spans="1:3" x14ac:dyDescent="0.3">
      <c r="A97" s="1">
        <v>20424</v>
      </c>
      <c r="B97">
        <v>3.9</v>
      </c>
      <c r="C97">
        <v>4.2</v>
      </c>
    </row>
    <row r="98" spans="1:3" x14ac:dyDescent="0.3">
      <c r="A98" s="1">
        <v>20455</v>
      </c>
      <c r="B98">
        <v>4.7</v>
      </c>
      <c r="C98">
        <v>4</v>
      </c>
    </row>
    <row r="99" spans="1:3" x14ac:dyDescent="0.3">
      <c r="A99" s="1">
        <v>20486</v>
      </c>
      <c r="B99">
        <v>4.8</v>
      </c>
      <c r="C99">
        <v>3.9</v>
      </c>
    </row>
    <row r="100" spans="1:3" x14ac:dyDescent="0.3">
      <c r="A100" s="1">
        <v>20515</v>
      </c>
      <c r="B100">
        <v>4.7</v>
      </c>
      <c r="C100">
        <v>4.2</v>
      </c>
    </row>
    <row r="101" spans="1:3" x14ac:dyDescent="0.3">
      <c r="A101" s="1">
        <v>20546</v>
      </c>
      <c r="B101">
        <v>4.0999999999999996</v>
      </c>
      <c r="C101">
        <v>4</v>
      </c>
    </row>
    <row r="102" spans="1:3" x14ac:dyDescent="0.3">
      <c r="A102" s="1">
        <v>20576</v>
      </c>
      <c r="B102">
        <v>4.2</v>
      </c>
      <c r="C102">
        <v>4.3</v>
      </c>
    </row>
    <row r="103" spans="1:3" x14ac:dyDescent="0.3">
      <c r="A103" s="1">
        <v>20607</v>
      </c>
      <c r="B103">
        <v>4.7</v>
      </c>
      <c r="C103">
        <v>4.3</v>
      </c>
    </row>
    <row r="104" spans="1:3" x14ac:dyDescent="0.3">
      <c r="A104" s="1">
        <v>20637</v>
      </c>
      <c r="B104">
        <v>4.4000000000000004</v>
      </c>
      <c r="C104">
        <v>4.4000000000000004</v>
      </c>
    </row>
    <row r="105" spans="1:3" x14ac:dyDescent="0.3">
      <c r="A105" s="1">
        <v>20668</v>
      </c>
      <c r="B105">
        <v>3.7</v>
      </c>
      <c r="C105">
        <v>4.0999999999999996</v>
      </c>
    </row>
    <row r="106" spans="1:3" x14ac:dyDescent="0.3">
      <c r="A106" s="1">
        <v>20699</v>
      </c>
      <c r="B106">
        <v>3.4</v>
      </c>
      <c r="C106">
        <v>3.9</v>
      </c>
    </row>
    <row r="107" spans="1:3" x14ac:dyDescent="0.3">
      <c r="A107" s="1">
        <v>20729</v>
      </c>
      <c r="B107">
        <v>3.1</v>
      </c>
      <c r="C107">
        <v>3.9</v>
      </c>
    </row>
    <row r="108" spans="1:3" x14ac:dyDescent="0.3">
      <c r="A108" s="1">
        <v>20760</v>
      </c>
      <c r="B108">
        <v>3.9</v>
      </c>
      <c r="C108">
        <v>4.3</v>
      </c>
    </row>
    <row r="109" spans="1:3" x14ac:dyDescent="0.3">
      <c r="A109" s="1">
        <v>20790</v>
      </c>
      <c r="B109">
        <v>4</v>
      </c>
      <c r="C109">
        <v>4.2</v>
      </c>
    </row>
    <row r="110" spans="1:3" x14ac:dyDescent="0.3">
      <c r="A110" s="1">
        <v>20821</v>
      </c>
      <c r="B110">
        <v>4.9000000000000004</v>
      </c>
      <c r="C110">
        <v>4.2</v>
      </c>
    </row>
    <row r="111" spans="1:3" x14ac:dyDescent="0.3">
      <c r="A111" s="1">
        <v>20852</v>
      </c>
      <c r="B111">
        <v>4.7</v>
      </c>
      <c r="C111">
        <v>3.9</v>
      </c>
    </row>
    <row r="112" spans="1:3" x14ac:dyDescent="0.3">
      <c r="A112" s="1">
        <v>20880</v>
      </c>
      <c r="B112">
        <v>4.3</v>
      </c>
      <c r="C112">
        <v>3.7</v>
      </c>
    </row>
    <row r="113" spans="1:3" x14ac:dyDescent="0.3">
      <c r="A113" s="1">
        <v>20911</v>
      </c>
      <c r="B113">
        <v>4</v>
      </c>
      <c r="C113">
        <v>3.9</v>
      </c>
    </row>
    <row r="114" spans="1:3" x14ac:dyDescent="0.3">
      <c r="A114" s="1">
        <v>20941</v>
      </c>
      <c r="B114">
        <v>3.9</v>
      </c>
      <c r="C114">
        <v>4.0999999999999996</v>
      </c>
    </row>
    <row r="115" spans="1:3" x14ac:dyDescent="0.3">
      <c r="A115" s="1">
        <v>20972</v>
      </c>
      <c r="B115">
        <v>4.5999999999999996</v>
      </c>
      <c r="C115">
        <v>4.3</v>
      </c>
    </row>
    <row r="116" spans="1:3" x14ac:dyDescent="0.3">
      <c r="A116" s="1">
        <v>21002</v>
      </c>
      <c r="B116">
        <v>4.0999999999999996</v>
      </c>
      <c r="C116">
        <v>4.2</v>
      </c>
    </row>
    <row r="117" spans="1:3" x14ac:dyDescent="0.3">
      <c r="A117" s="1">
        <v>21033</v>
      </c>
      <c r="B117">
        <v>3.7</v>
      </c>
      <c r="C117">
        <v>4.0999999999999996</v>
      </c>
    </row>
    <row r="118" spans="1:3" x14ac:dyDescent="0.3">
      <c r="A118" s="1">
        <v>21064</v>
      </c>
      <c r="B118">
        <v>3.7</v>
      </c>
      <c r="C118">
        <v>4.4000000000000004</v>
      </c>
    </row>
    <row r="119" spans="1:3" x14ac:dyDescent="0.3">
      <c r="A119" s="1">
        <v>21094</v>
      </c>
      <c r="B119">
        <v>3.6</v>
      </c>
      <c r="C119">
        <v>4.5</v>
      </c>
    </row>
    <row r="120" spans="1:3" x14ac:dyDescent="0.3">
      <c r="A120" s="1">
        <v>21125</v>
      </c>
      <c r="B120">
        <v>4.5999999999999996</v>
      </c>
      <c r="C120">
        <v>5.0999999999999996</v>
      </c>
    </row>
    <row r="121" spans="1:3" x14ac:dyDescent="0.3">
      <c r="A121" s="1">
        <v>21155</v>
      </c>
      <c r="B121">
        <v>5</v>
      </c>
      <c r="C121">
        <v>5.2</v>
      </c>
    </row>
    <row r="122" spans="1:3" x14ac:dyDescent="0.3">
      <c r="A122" s="1">
        <v>21186</v>
      </c>
      <c r="B122">
        <v>6.8</v>
      </c>
      <c r="C122">
        <v>5.8</v>
      </c>
    </row>
    <row r="123" spans="1:3" x14ac:dyDescent="0.3">
      <c r="A123" s="1">
        <v>21217</v>
      </c>
      <c r="B123">
        <v>7.7</v>
      </c>
      <c r="C123">
        <v>6.4</v>
      </c>
    </row>
    <row r="124" spans="1:3" x14ac:dyDescent="0.3">
      <c r="A124" s="1">
        <v>21245</v>
      </c>
      <c r="B124">
        <v>7.7</v>
      </c>
      <c r="C124">
        <v>6.7</v>
      </c>
    </row>
    <row r="125" spans="1:3" x14ac:dyDescent="0.3">
      <c r="A125" s="1">
        <v>21276</v>
      </c>
      <c r="B125">
        <v>7.5</v>
      </c>
      <c r="C125">
        <v>7.4</v>
      </c>
    </row>
    <row r="126" spans="1:3" x14ac:dyDescent="0.3">
      <c r="A126" s="1">
        <v>21306</v>
      </c>
      <c r="B126">
        <v>7.1</v>
      </c>
      <c r="C126">
        <v>7.4</v>
      </c>
    </row>
    <row r="127" spans="1:3" x14ac:dyDescent="0.3">
      <c r="A127" s="1">
        <v>21337</v>
      </c>
      <c r="B127">
        <v>7.6</v>
      </c>
      <c r="C127">
        <v>7.3</v>
      </c>
    </row>
    <row r="128" spans="1:3" x14ac:dyDescent="0.3">
      <c r="A128" s="1">
        <v>21367</v>
      </c>
      <c r="B128">
        <v>7.4</v>
      </c>
      <c r="C128">
        <v>7.5</v>
      </c>
    </row>
    <row r="129" spans="1:3" x14ac:dyDescent="0.3">
      <c r="A129" s="1">
        <v>21398</v>
      </c>
      <c r="B129">
        <v>6.7</v>
      </c>
      <c r="C129">
        <v>7.4</v>
      </c>
    </row>
    <row r="130" spans="1:3" x14ac:dyDescent="0.3">
      <c r="A130" s="1">
        <v>21429</v>
      </c>
      <c r="B130">
        <v>6</v>
      </c>
      <c r="C130">
        <v>7.1</v>
      </c>
    </row>
    <row r="131" spans="1:3" x14ac:dyDescent="0.3">
      <c r="A131" s="1">
        <v>21459</v>
      </c>
      <c r="B131">
        <v>5.5</v>
      </c>
      <c r="C131">
        <v>6.7</v>
      </c>
    </row>
    <row r="132" spans="1:3" x14ac:dyDescent="0.3">
      <c r="A132" s="1">
        <v>21490</v>
      </c>
      <c r="B132">
        <v>5.6</v>
      </c>
      <c r="C132">
        <v>6.2</v>
      </c>
    </row>
    <row r="133" spans="1:3" x14ac:dyDescent="0.3">
      <c r="A133" s="1">
        <v>21520</v>
      </c>
      <c r="B133">
        <v>6</v>
      </c>
      <c r="C133">
        <v>6.2</v>
      </c>
    </row>
    <row r="134" spans="1:3" x14ac:dyDescent="0.3">
      <c r="A134" s="1">
        <v>21551</v>
      </c>
      <c r="B134">
        <v>7</v>
      </c>
      <c r="C134">
        <v>6</v>
      </c>
    </row>
    <row r="135" spans="1:3" x14ac:dyDescent="0.3">
      <c r="A135" s="1">
        <v>21582</v>
      </c>
      <c r="B135">
        <v>7</v>
      </c>
      <c r="C135">
        <v>5.9</v>
      </c>
    </row>
    <row r="136" spans="1:3" x14ac:dyDescent="0.3">
      <c r="A136" s="1">
        <v>21610</v>
      </c>
      <c r="B136">
        <v>6.4</v>
      </c>
      <c r="C136">
        <v>5.6</v>
      </c>
    </row>
    <row r="137" spans="1:3" x14ac:dyDescent="0.3">
      <c r="A137" s="1">
        <v>21641</v>
      </c>
      <c r="B137">
        <v>5.2</v>
      </c>
      <c r="C137">
        <v>5.2</v>
      </c>
    </row>
    <row r="138" spans="1:3" x14ac:dyDescent="0.3">
      <c r="A138" s="1">
        <v>21671</v>
      </c>
      <c r="B138">
        <v>4.9000000000000004</v>
      </c>
      <c r="C138">
        <v>5.0999999999999996</v>
      </c>
    </row>
    <row r="139" spans="1:3" x14ac:dyDescent="0.3">
      <c r="A139" s="1">
        <v>21702</v>
      </c>
      <c r="B139">
        <v>5.4</v>
      </c>
      <c r="C139">
        <v>5</v>
      </c>
    </row>
    <row r="140" spans="1:3" x14ac:dyDescent="0.3">
      <c r="A140" s="1">
        <v>21732</v>
      </c>
      <c r="B140">
        <v>5.2</v>
      </c>
      <c r="C140">
        <v>5.0999999999999996</v>
      </c>
    </row>
    <row r="141" spans="1:3" x14ac:dyDescent="0.3">
      <c r="A141" s="1">
        <v>21763</v>
      </c>
      <c r="B141">
        <v>4.8</v>
      </c>
      <c r="C141">
        <v>5.2</v>
      </c>
    </row>
    <row r="142" spans="1:3" x14ac:dyDescent="0.3">
      <c r="A142" s="1">
        <v>21794</v>
      </c>
      <c r="B142">
        <v>4.7</v>
      </c>
      <c r="C142">
        <v>5.5</v>
      </c>
    </row>
    <row r="143" spans="1:3" x14ac:dyDescent="0.3">
      <c r="A143" s="1">
        <v>21824</v>
      </c>
      <c r="B143">
        <v>4.7</v>
      </c>
      <c r="C143">
        <v>5.7</v>
      </c>
    </row>
    <row r="144" spans="1:3" x14ac:dyDescent="0.3">
      <c r="A144" s="1">
        <v>21855</v>
      </c>
      <c r="B144">
        <v>5.3</v>
      </c>
      <c r="C144">
        <v>5.8</v>
      </c>
    </row>
    <row r="145" spans="1:3" x14ac:dyDescent="0.3">
      <c r="A145" s="1">
        <v>21885</v>
      </c>
      <c r="B145">
        <v>5.0999999999999996</v>
      </c>
      <c r="C145">
        <v>5.3</v>
      </c>
    </row>
    <row r="146" spans="1:3" x14ac:dyDescent="0.3">
      <c r="A146" s="1">
        <v>21916</v>
      </c>
      <c r="B146">
        <v>6.1</v>
      </c>
      <c r="C146">
        <v>5.2</v>
      </c>
    </row>
    <row r="147" spans="1:3" x14ac:dyDescent="0.3">
      <c r="A147" s="1">
        <v>21947</v>
      </c>
      <c r="B147">
        <v>5.7</v>
      </c>
      <c r="C147">
        <v>4.8</v>
      </c>
    </row>
    <row r="148" spans="1:3" x14ac:dyDescent="0.3">
      <c r="A148" s="1">
        <v>21976</v>
      </c>
      <c r="B148">
        <v>6.1</v>
      </c>
      <c r="C148">
        <v>5.4</v>
      </c>
    </row>
    <row r="149" spans="1:3" x14ac:dyDescent="0.3">
      <c r="A149" s="1">
        <v>22007</v>
      </c>
      <c r="B149">
        <v>5.2</v>
      </c>
      <c r="C149">
        <v>5.2</v>
      </c>
    </row>
    <row r="150" spans="1:3" x14ac:dyDescent="0.3">
      <c r="A150" s="1">
        <v>22037</v>
      </c>
      <c r="B150">
        <v>4.8</v>
      </c>
      <c r="C150">
        <v>5.0999999999999996</v>
      </c>
    </row>
    <row r="151" spans="1:3" x14ac:dyDescent="0.3">
      <c r="A151" s="1">
        <v>22068</v>
      </c>
      <c r="B151">
        <v>5.8</v>
      </c>
      <c r="C151">
        <v>5.4</v>
      </c>
    </row>
    <row r="152" spans="1:3" x14ac:dyDescent="0.3">
      <c r="A152" s="1">
        <v>22098</v>
      </c>
      <c r="B152">
        <v>5.5</v>
      </c>
      <c r="C152">
        <v>5.5</v>
      </c>
    </row>
    <row r="153" spans="1:3" x14ac:dyDescent="0.3">
      <c r="A153" s="1">
        <v>22129</v>
      </c>
      <c r="B153">
        <v>5.2</v>
      </c>
      <c r="C153">
        <v>5.6</v>
      </c>
    </row>
    <row r="154" spans="1:3" x14ac:dyDescent="0.3">
      <c r="A154" s="1">
        <v>22160</v>
      </c>
      <c r="B154">
        <v>4.7</v>
      </c>
      <c r="C154">
        <v>5.5</v>
      </c>
    </row>
    <row r="155" spans="1:3" x14ac:dyDescent="0.3">
      <c r="A155" s="1">
        <v>22190</v>
      </c>
      <c r="B155">
        <v>5</v>
      </c>
      <c r="C155">
        <v>6.1</v>
      </c>
    </row>
    <row r="156" spans="1:3" x14ac:dyDescent="0.3">
      <c r="A156" s="1">
        <v>22221</v>
      </c>
      <c r="B156">
        <v>5.6</v>
      </c>
      <c r="C156">
        <v>6.1</v>
      </c>
    </row>
    <row r="157" spans="1:3" x14ac:dyDescent="0.3">
      <c r="A157" s="1">
        <v>22251</v>
      </c>
      <c r="B157">
        <v>6.4</v>
      </c>
      <c r="C157">
        <v>6.6</v>
      </c>
    </row>
    <row r="158" spans="1:3" x14ac:dyDescent="0.3">
      <c r="A158" s="1">
        <v>22282</v>
      </c>
      <c r="B158">
        <v>7.7</v>
      </c>
      <c r="C158">
        <v>6.6</v>
      </c>
    </row>
    <row r="159" spans="1:3" x14ac:dyDescent="0.3">
      <c r="A159" s="1">
        <v>22313</v>
      </c>
      <c r="B159">
        <v>8.1</v>
      </c>
      <c r="C159">
        <v>6.9</v>
      </c>
    </row>
    <row r="160" spans="1:3" x14ac:dyDescent="0.3">
      <c r="A160" s="1">
        <v>22341</v>
      </c>
      <c r="B160">
        <v>7.7</v>
      </c>
      <c r="C160">
        <v>6.9</v>
      </c>
    </row>
    <row r="161" spans="1:3" x14ac:dyDescent="0.3">
      <c r="A161" s="1">
        <v>22372</v>
      </c>
      <c r="B161">
        <v>7</v>
      </c>
      <c r="C161">
        <v>7</v>
      </c>
    </row>
    <row r="162" spans="1:3" x14ac:dyDescent="0.3">
      <c r="A162" s="1">
        <v>22402</v>
      </c>
      <c r="B162">
        <v>6.6</v>
      </c>
      <c r="C162">
        <v>7.1</v>
      </c>
    </row>
    <row r="163" spans="1:3" x14ac:dyDescent="0.3">
      <c r="A163" s="1">
        <v>22433</v>
      </c>
      <c r="B163">
        <v>7.3</v>
      </c>
      <c r="C163">
        <v>6.9</v>
      </c>
    </row>
    <row r="164" spans="1:3" x14ac:dyDescent="0.3">
      <c r="A164" s="1">
        <v>22463</v>
      </c>
      <c r="B164">
        <v>6.9</v>
      </c>
      <c r="C164">
        <v>7</v>
      </c>
    </row>
    <row r="165" spans="1:3" x14ac:dyDescent="0.3">
      <c r="A165" s="1">
        <v>22494</v>
      </c>
      <c r="B165">
        <v>6.2</v>
      </c>
      <c r="C165">
        <v>6.6</v>
      </c>
    </row>
    <row r="166" spans="1:3" x14ac:dyDescent="0.3">
      <c r="A166" s="1">
        <v>22525</v>
      </c>
      <c r="B166">
        <v>5.8</v>
      </c>
      <c r="C166">
        <v>6.7</v>
      </c>
    </row>
    <row r="167" spans="1:3" x14ac:dyDescent="0.3">
      <c r="A167" s="1">
        <v>22555</v>
      </c>
      <c r="B167">
        <v>5.5</v>
      </c>
      <c r="C167">
        <v>6.5</v>
      </c>
    </row>
    <row r="168" spans="1:3" x14ac:dyDescent="0.3">
      <c r="A168" s="1">
        <v>22586</v>
      </c>
      <c r="B168">
        <v>5.6</v>
      </c>
      <c r="C168">
        <v>6.1</v>
      </c>
    </row>
    <row r="169" spans="1:3" x14ac:dyDescent="0.3">
      <c r="A169" s="1">
        <v>22616</v>
      </c>
      <c r="B169">
        <v>5.8</v>
      </c>
      <c r="C169">
        <v>6</v>
      </c>
    </row>
    <row r="170" spans="1:3" x14ac:dyDescent="0.3">
      <c r="A170" s="1">
        <v>22647</v>
      </c>
      <c r="B170">
        <v>6.7</v>
      </c>
      <c r="C170">
        <v>5.8</v>
      </c>
    </row>
    <row r="171" spans="1:3" x14ac:dyDescent="0.3">
      <c r="A171" s="1">
        <v>22678</v>
      </c>
      <c r="B171">
        <v>6.5</v>
      </c>
      <c r="C171">
        <v>5.5</v>
      </c>
    </row>
    <row r="172" spans="1:3" x14ac:dyDescent="0.3">
      <c r="A172" s="1">
        <v>22706</v>
      </c>
      <c r="B172">
        <v>6.2</v>
      </c>
      <c r="C172">
        <v>5.6</v>
      </c>
    </row>
    <row r="173" spans="1:3" x14ac:dyDescent="0.3">
      <c r="A173" s="1">
        <v>22737</v>
      </c>
      <c r="B173">
        <v>5.5</v>
      </c>
      <c r="C173">
        <v>5.6</v>
      </c>
    </row>
    <row r="174" spans="1:3" x14ac:dyDescent="0.3">
      <c r="A174" s="1">
        <v>22767</v>
      </c>
      <c r="B174">
        <v>5.0999999999999996</v>
      </c>
      <c r="C174">
        <v>5.5</v>
      </c>
    </row>
    <row r="175" spans="1:3" x14ac:dyDescent="0.3">
      <c r="A175" s="1">
        <v>22798</v>
      </c>
      <c r="B175">
        <v>5.9</v>
      </c>
      <c r="C175">
        <v>5.5</v>
      </c>
    </row>
    <row r="176" spans="1:3" x14ac:dyDescent="0.3">
      <c r="A176" s="1">
        <v>22828</v>
      </c>
      <c r="B176">
        <v>5.3</v>
      </c>
      <c r="C176">
        <v>5.4</v>
      </c>
    </row>
    <row r="177" spans="1:3" x14ac:dyDescent="0.3">
      <c r="A177" s="1">
        <v>22859</v>
      </c>
      <c r="B177">
        <v>5.3</v>
      </c>
      <c r="C177">
        <v>5.7</v>
      </c>
    </row>
    <row r="178" spans="1:3" x14ac:dyDescent="0.3">
      <c r="A178" s="1">
        <v>22890</v>
      </c>
      <c r="B178">
        <v>4.9000000000000004</v>
      </c>
      <c r="C178">
        <v>5.6</v>
      </c>
    </row>
    <row r="179" spans="1:3" x14ac:dyDescent="0.3">
      <c r="A179" s="1">
        <v>22920</v>
      </c>
      <c r="B179">
        <v>4.5</v>
      </c>
      <c r="C179">
        <v>5.4</v>
      </c>
    </row>
    <row r="180" spans="1:3" x14ac:dyDescent="0.3">
      <c r="A180" s="1">
        <v>22951</v>
      </c>
      <c r="B180">
        <v>5.3</v>
      </c>
      <c r="C180">
        <v>5.7</v>
      </c>
    </row>
    <row r="181" spans="1:3" x14ac:dyDescent="0.3">
      <c r="A181" s="1">
        <v>22981</v>
      </c>
      <c r="B181">
        <v>5.3</v>
      </c>
      <c r="C181">
        <v>5.5</v>
      </c>
    </row>
    <row r="182" spans="1:3" x14ac:dyDescent="0.3">
      <c r="A182" s="1">
        <v>23012</v>
      </c>
      <c r="B182">
        <v>6.6</v>
      </c>
      <c r="C182">
        <v>5.7</v>
      </c>
    </row>
    <row r="183" spans="1:3" x14ac:dyDescent="0.3">
      <c r="A183" s="1">
        <v>23043</v>
      </c>
      <c r="B183">
        <v>6.9</v>
      </c>
      <c r="C183">
        <v>5.9</v>
      </c>
    </row>
    <row r="184" spans="1:3" x14ac:dyDescent="0.3">
      <c r="A184" s="1">
        <v>23071</v>
      </c>
      <c r="B184">
        <v>6.3</v>
      </c>
      <c r="C184">
        <v>5.7</v>
      </c>
    </row>
    <row r="185" spans="1:3" x14ac:dyDescent="0.3">
      <c r="A185" s="1">
        <v>23102</v>
      </c>
      <c r="B185">
        <v>5.6</v>
      </c>
      <c r="C185">
        <v>5.7</v>
      </c>
    </row>
    <row r="186" spans="1:3" x14ac:dyDescent="0.3">
      <c r="A186" s="1">
        <v>23132</v>
      </c>
      <c r="B186">
        <v>5.5</v>
      </c>
      <c r="C186">
        <v>5.9</v>
      </c>
    </row>
    <row r="187" spans="1:3" x14ac:dyDescent="0.3">
      <c r="A187" s="1">
        <v>23163</v>
      </c>
      <c r="B187">
        <v>6.2</v>
      </c>
      <c r="C187">
        <v>5.6</v>
      </c>
    </row>
    <row r="188" spans="1:3" x14ac:dyDescent="0.3">
      <c r="A188" s="1">
        <v>23193</v>
      </c>
      <c r="B188">
        <v>5.6</v>
      </c>
      <c r="C188">
        <v>5.6</v>
      </c>
    </row>
    <row r="189" spans="1:3" x14ac:dyDescent="0.3">
      <c r="A189" s="1">
        <v>23224</v>
      </c>
      <c r="B189">
        <v>5.2</v>
      </c>
      <c r="C189">
        <v>5.4</v>
      </c>
    </row>
    <row r="190" spans="1:3" x14ac:dyDescent="0.3">
      <c r="A190" s="1">
        <v>23255</v>
      </c>
      <c r="B190">
        <v>4.8</v>
      </c>
      <c r="C190">
        <v>5.5</v>
      </c>
    </row>
    <row r="191" spans="1:3" x14ac:dyDescent="0.3">
      <c r="A191" s="1">
        <v>23285</v>
      </c>
      <c r="B191">
        <v>4.7</v>
      </c>
      <c r="C191">
        <v>5.5</v>
      </c>
    </row>
    <row r="192" spans="1:3" x14ac:dyDescent="0.3">
      <c r="A192" s="1">
        <v>23316</v>
      </c>
      <c r="B192">
        <v>5.3</v>
      </c>
      <c r="C192">
        <v>5.7</v>
      </c>
    </row>
    <row r="193" spans="1:3" x14ac:dyDescent="0.3">
      <c r="A193" s="1">
        <v>23346</v>
      </c>
      <c r="B193">
        <v>5.3</v>
      </c>
      <c r="C193">
        <v>5.5</v>
      </c>
    </row>
    <row r="194" spans="1:3" x14ac:dyDescent="0.3">
      <c r="A194" s="1">
        <v>23377</v>
      </c>
      <c r="B194">
        <v>6.4</v>
      </c>
      <c r="C194">
        <v>5.6</v>
      </c>
    </row>
    <row r="195" spans="1:3" x14ac:dyDescent="0.3">
      <c r="A195" s="1">
        <v>23408</v>
      </c>
      <c r="B195">
        <v>6.2</v>
      </c>
      <c r="C195">
        <v>5.4</v>
      </c>
    </row>
    <row r="196" spans="1:3" x14ac:dyDescent="0.3">
      <c r="A196" s="1">
        <v>23437</v>
      </c>
      <c r="B196">
        <v>5.9</v>
      </c>
      <c r="C196">
        <v>5.4</v>
      </c>
    </row>
    <row r="197" spans="1:3" x14ac:dyDescent="0.3">
      <c r="A197" s="1">
        <v>23468</v>
      </c>
      <c r="B197">
        <v>5.3</v>
      </c>
      <c r="C197">
        <v>5.3</v>
      </c>
    </row>
    <row r="198" spans="1:3" x14ac:dyDescent="0.3">
      <c r="A198" s="1">
        <v>23498</v>
      </c>
      <c r="B198">
        <v>4.8</v>
      </c>
      <c r="C198">
        <v>5.0999999999999996</v>
      </c>
    </row>
    <row r="199" spans="1:3" x14ac:dyDescent="0.3">
      <c r="A199" s="1">
        <v>23529</v>
      </c>
      <c r="B199">
        <v>5.9</v>
      </c>
      <c r="C199">
        <v>5.2</v>
      </c>
    </row>
    <row r="200" spans="1:3" x14ac:dyDescent="0.3">
      <c r="A200" s="1">
        <v>23559</v>
      </c>
      <c r="B200">
        <v>4.9000000000000004</v>
      </c>
      <c r="C200">
        <v>4.9000000000000004</v>
      </c>
    </row>
    <row r="201" spans="1:3" x14ac:dyDescent="0.3">
      <c r="A201" s="1">
        <v>23590</v>
      </c>
      <c r="B201">
        <v>4.8</v>
      </c>
      <c r="C201">
        <v>5</v>
      </c>
    </row>
    <row r="202" spans="1:3" x14ac:dyDescent="0.3">
      <c r="A202" s="1">
        <v>23621</v>
      </c>
      <c r="B202">
        <v>4.5</v>
      </c>
      <c r="C202">
        <v>5.0999999999999996</v>
      </c>
    </row>
    <row r="203" spans="1:3" x14ac:dyDescent="0.3">
      <c r="A203" s="1">
        <v>23651</v>
      </c>
      <c r="B203">
        <v>4.4000000000000004</v>
      </c>
      <c r="C203">
        <v>5.0999999999999996</v>
      </c>
    </row>
    <row r="204" spans="1:3" x14ac:dyDescent="0.3">
      <c r="A204" s="1">
        <v>23682</v>
      </c>
      <c r="B204">
        <v>4.5</v>
      </c>
      <c r="C204">
        <v>4.8</v>
      </c>
    </row>
    <row r="205" spans="1:3" x14ac:dyDescent="0.3">
      <c r="A205" s="1">
        <v>23712</v>
      </c>
      <c r="B205">
        <v>4.7</v>
      </c>
      <c r="C205">
        <v>5</v>
      </c>
    </row>
    <row r="206" spans="1:3" x14ac:dyDescent="0.3">
      <c r="A206" s="1">
        <v>23743</v>
      </c>
      <c r="B206">
        <v>5.5</v>
      </c>
      <c r="C206">
        <v>4.9000000000000004</v>
      </c>
    </row>
    <row r="207" spans="1:3" x14ac:dyDescent="0.3">
      <c r="A207" s="1">
        <v>23774</v>
      </c>
      <c r="B207">
        <v>5.7</v>
      </c>
      <c r="C207">
        <v>5.0999999999999996</v>
      </c>
    </row>
    <row r="208" spans="1:3" x14ac:dyDescent="0.3">
      <c r="A208" s="1">
        <v>23802</v>
      </c>
      <c r="B208">
        <v>5.0999999999999996</v>
      </c>
      <c r="C208">
        <v>4.7</v>
      </c>
    </row>
    <row r="209" spans="1:3" x14ac:dyDescent="0.3">
      <c r="A209" s="1">
        <v>23833</v>
      </c>
      <c r="B209">
        <v>4.7</v>
      </c>
      <c r="C209">
        <v>4.8</v>
      </c>
    </row>
    <row r="210" spans="1:3" x14ac:dyDescent="0.3">
      <c r="A210" s="1">
        <v>23863</v>
      </c>
      <c r="B210">
        <v>4.3</v>
      </c>
      <c r="C210">
        <v>4.5999999999999996</v>
      </c>
    </row>
    <row r="211" spans="1:3" x14ac:dyDescent="0.3">
      <c r="A211" s="1">
        <v>23894</v>
      </c>
      <c r="B211">
        <v>5.3</v>
      </c>
      <c r="C211">
        <v>4.5999999999999996</v>
      </c>
    </row>
    <row r="212" spans="1:3" x14ac:dyDescent="0.3">
      <c r="A212" s="1">
        <v>23924</v>
      </c>
      <c r="B212">
        <v>4.5</v>
      </c>
      <c r="C212">
        <v>4.4000000000000004</v>
      </c>
    </row>
    <row r="213" spans="1:3" x14ac:dyDescent="0.3">
      <c r="A213" s="1">
        <v>23955</v>
      </c>
      <c r="B213">
        <v>4.2</v>
      </c>
      <c r="C213">
        <v>4.4000000000000004</v>
      </c>
    </row>
    <row r="214" spans="1:3" x14ac:dyDescent="0.3">
      <c r="A214" s="1">
        <v>23986</v>
      </c>
      <c r="B214">
        <v>3.8</v>
      </c>
      <c r="C214">
        <v>4.3</v>
      </c>
    </row>
    <row r="215" spans="1:3" x14ac:dyDescent="0.3">
      <c r="A215" s="1">
        <v>24016</v>
      </c>
      <c r="B215">
        <v>3.6</v>
      </c>
      <c r="C215">
        <v>4.2</v>
      </c>
    </row>
    <row r="216" spans="1:3" x14ac:dyDescent="0.3">
      <c r="A216" s="1">
        <v>24047</v>
      </c>
      <c r="B216">
        <v>3.9</v>
      </c>
      <c r="C216">
        <v>4.0999999999999996</v>
      </c>
    </row>
    <row r="217" spans="1:3" x14ac:dyDescent="0.3">
      <c r="A217" s="1">
        <v>24077</v>
      </c>
      <c r="B217">
        <v>3.7</v>
      </c>
      <c r="C217">
        <v>4</v>
      </c>
    </row>
    <row r="218" spans="1:3" x14ac:dyDescent="0.3">
      <c r="A218" s="1">
        <v>24108</v>
      </c>
      <c r="B218">
        <v>4.4000000000000004</v>
      </c>
      <c r="C218">
        <v>4</v>
      </c>
    </row>
    <row r="219" spans="1:3" x14ac:dyDescent="0.3">
      <c r="A219" s="1">
        <v>24139</v>
      </c>
      <c r="B219">
        <v>4.2</v>
      </c>
      <c r="C219">
        <v>3.8</v>
      </c>
    </row>
    <row r="220" spans="1:3" x14ac:dyDescent="0.3">
      <c r="A220" s="1">
        <v>24167</v>
      </c>
      <c r="B220">
        <v>4</v>
      </c>
      <c r="C220">
        <v>3.8</v>
      </c>
    </row>
    <row r="221" spans="1:3" x14ac:dyDescent="0.3">
      <c r="A221" s="1">
        <v>24198</v>
      </c>
      <c r="B221">
        <v>3.6</v>
      </c>
      <c r="C221">
        <v>3.8</v>
      </c>
    </row>
    <row r="222" spans="1:3" x14ac:dyDescent="0.3">
      <c r="A222" s="1">
        <v>24228</v>
      </c>
      <c r="B222">
        <v>3.7</v>
      </c>
      <c r="C222">
        <v>3.9</v>
      </c>
    </row>
    <row r="223" spans="1:3" x14ac:dyDescent="0.3">
      <c r="A223" s="1">
        <v>24259</v>
      </c>
      <c r="B223">
        <v>4.5999999999999996</v>
      </c>
      <c r="C223">
        <v>3.8</v>
      </c>
    </row>
    <row r="224" spans="1:3" x14ac:dyDescent="0.3">
      <c r="A224" s="1">
        <v>24289</v>
      </c>
      <c r="B224">
        <v>3.9</v>
      </c>
      <c r="C224">
        <v>3.8</v>
      </c>
    </row>
    <row r="225" spans="1:3" x14ac:dyDescent="0.3">
      <c r="A225" s="1">
        <v>24320</v>
      </c>
      <c r="B225">
        <v>3.6</v>
      </c>
      <c r="C225">
        <v>3.8</v>
      </c>
    </row>
    <row r="226" spans="1:3" x14ac:dyDescent="0.3">
      <c r="A226" s="1">
        <v>24351</v>
      </c>
      <c r="B226">
        <v>3.3</v>
      </c>
      <c r="C226">
        <v>3.7</v>
      </c>
    </row>
    <row r="227" spans="1:3" x14ac:dyDescent="0.3">
      <c r="A227" s="1">
        <v>24381</v>
      </c>
      <c r="B227">
        <v>3.2</v>
      </c>
      <c r="C227">
        <v>3.7</v>
      </c>
    </row>
    <row r="228" spans="1:3" x14ac:dyDescent="0.3">
      <c r="A228" s="1">
        <v>24412</v>
      </c>
      <c r="B228">
        <v>3.4</v>
      </c>
      <c r="C228">
        <v>3.6</v>
      </c>
    </row>
    <row r="229" spans="1:3" x14ac:dyDescent="0.3">
      <c r="A229" s="1">
        <v>24442</v>
      </c>
      <c r="B229">
        <v>3.5</v>
      </c>
      <c r="C229">
        <v>3.8</v>
      </c>
    </row>
    <row r="230" spans="1:3" x14ac:dyDescent="0.3">
      <c r="A230" s="1">
        <v>24473</v>
      </c>
      <c r="B230">
        <v>4.2</v>
      </c>
      <c r="C230">
        <v>3.9</v>
      </c>
    </row>
    <row r="231" spans="1:3" x14ac:dyDescent="0.3">
      <c r="A231" s="1">
        <v>24504</v>
      </c>
      <c r="B231">
        <v>4.2</v>
      </c>
      <c r="C231">
        <v>3.8</v>
      </c>
    </row>
    <row r="232" spans="1:3" x14ac:dyDescent="0.3">
      <c r="A232" s="1">
        <v>24532</v>
      </c>
      <c r="B232">
        <v>3.9</v>
      </c>
      <c r="C232">
        <v>3.8</v>
      </c>
    </row>
    <row r="233" spans="1:3" x14ac:dyDescent="0.3">
      <c r="A233" s="1">
        <v>24563</v>
      </c>
      <c r="B233">
        <v>3.5</v>
      </c>
      <c r="C233">
        <v>3.8</v>
      </c>
    </row>
    <row r="234" spans="1:3" x14ac:dyDescent="0.3">
      <c r="A234" s="1">
        <v>24593</v>
      </c>
      <c r="B234">
        <v>3.2</v>
      </c>
      <c r="C234">
        <v>3.8</v>
      </c>
    </row>
    <row r="235" spans="1:3" x14ac:dyDescent="0.3">
      <c r="A235" s="1">
        <v>24624</v>
      </c>
      <c r="B235">
        <v>4.5999999999999996</v>
      </c>
      <c r="C235">
        <v>3.9</v>
      </c>
    </row>
    <row r="236" spans="1:3" x14ac:dyDescent="0.3">
      <c r="A236" s="1">
        <v>24654</v>
      </c>
      <c r="B236">
        <v>4.0999999999999996</v>
      </c>
      <c r="C236">
        <v>3.8</v>
      </c>
    </row>
    <row r="237" spans="1:3" x14ac:dyDescent="0.3">
      <c r="A237" s="1">
        <v>24685</v>
      </c>
      <c r="B237">
        <v>3.7</v>
      </c>
      <c r="C237">
        <v>3.8</v>
      </c>
    </row>
    <row r="238" spans="1:3" x14ac:dyDescent="0.3">
      <c r="A238" s="1">
        <v>24716</v>
      </c>
      <c r="B238">
        <v>3.7</v>
      </c>
      <c r="C238">
        <v>3.8</v>
      </c>
    </row>
    <row r="239" spans="1:3" x14ac:dyDescent="0.3">
      <c r="A239" s="1">
        <v>24746</v>
      </c>
      <c r="B239">
        <v>3.8</v>
      </c>
      <c r="C239">
        <v>4</v>
      </c>
    </row>
    <row r="240" spans="1:3" x14ac:dyDescent="0.3">
      <c r="A240" s="1">
        <v>24777</v>
      </c>
      <c r="B240">
        <v>3.7</v>
      </c>
      <c r="C240">
        <v>3.9</v>
      </c>
    </row>
    <row r="241" spans="1:3" x14ac:dyDescent="0.3">
      <c r="A241" s="1">
        <v>24807</v>
      </c>
      <c r="B241">
        <v>3.5</v>
      </c>
      <c r="C241">
        <v>3.8</v>
      </c>
    </row>
    <row r="242" spans="1:3" x14ac:dyDescent="0.3">
      <c r="A242" s="1">
        <v>24838</v>
      </c>
      <c r="B242">
        <v>4</v>
      </c>
      <c r="C242">
        <v>3.7</v>
      </c>
    </row>
    <row r="243" spans="1:3" x14ac:dyDescent="0.3">
      <c r="A243" s="1">
        <v>24869</v>
      </c>
      <c r="B243">
        <v>4.2</v>
      </c>
      <c r="C243">
        <v>3.8</v>
      </c>
    </row>
    <row r="244" spans="1:3" x14ac:dyDescent="0.3">
      <c r="A244" s="1">
        <v>24898</v>
      </c>
      <c r="B244">
        <v>3.8</v>
      </c>
      <c r="C244">
        <v>3.7</v>
      </c>
    </row>
    <row r="245" spans="1:3" x14ac:dyDescent="0.3">
      <c r="A245" s="1">
        <v>24929</v>
      </c>
      <c r="B245">
        <v>3.2</v>
      </c>
      <c r="C245">
        <v>3.5</v>
      </c>
    </row>
    <row r="246" spans="1:3" x14ac:dyDescent="0.3">
      <c r="A246" s="1">
        <v>24959</v>
      </c>
      <c r="B246">
        <v>2.9</v>
      </c>
      <c r="C246">
        <v>3.5</v>
      </c>
    </row>
    <row r="247" spans="1:3" x14ac:dyDescent="0.3">
      <c r="A247" s="1">
        <v>24990</v>
      </c>
      <c r="B247">
        <v>4.5</v>
      </c>
      <c r="C247">
        <v>3.7</v>
      </c>
    </row>
    <row r="248" spans="1:3" x14ac:dyDescent="0.3">
      <c r="A248" s="1">
        <v>25020</v>
      </c>
      <c r="B248">
        <v>4</v>
      </c>
      <c r="C248">
        <v>3.7</v>
      </c>
    </row>
    <row r="249" spans="1:3" x14ac:dyDescent="0.3">
      <c r="A249" s="1">
        <v>25051</v>
      </c>
      <c r="B249">
        <v>3.5</v>
      </c>
      <c r="C249">
        <v>3.5</v>
      </c>
    </row>
    <row r="250" spans="1:3" x14ac:dyDescent="0.3">
      <c r="A250" s="1">
        <v>25082</v>
      </c>
      <c r="B250">
        <v>3.3</v>
      </c>
      <c r="C250">
        <v>3.4</v>
      </c>
    </row>
    <row r="251" spans="1:3" x14ac:dyDescent="0.3">
      <c r="A251" s="1">
        <v>25112</v>
      </c>
      <c r="B251">
        <v>3.2</v>
      </c>
      <c r="C251">
        <v>3.4</v>
      </c>
    </row>
    <row r="252" spans="1:3" x14ac:dyDescent="0.3">
      <c r="A252" s="1">
        <v>25143</v>
      </c>
      <c r="B252">
        <v>3.3</v>
      </c>
      <c r="C252">
        <v>3.4</v>
      </c>
    </row>
    <row r="253" spans="1:3" x14ac:dyDescent="0.3">
      <c r="A253" s="1">
        <v>25173</v>
      </c>
      <c r="B253">
        <v>3.1</v>
      </c>
      <c r="C253">
        <v>3.4</v>
      </c>
    </row>
    <row r="254" spans="1:3" x14ac:dyDescent="0.3">
      <c r="A254" s="1">
        <v>25204</v>
      </c>
      <c r="B254">
        <v>3.7</v>
      </c>
      <c r="C254">
        <v>3.4</v>
      </c>
    </row>
    <row r="255" spans="1:3" x14ac:dyDescent="0.3">
      <c r="A255" s="1">
        <v>25235</v>
      </c>
      <c r="B255">
        <v>3.7</v>
      </c>
      <c r="C255">
        <v>3.4</v>
      </c>
    </row>
    <row r="256" spans="1:3" x14ac:dyDescent="0.3">
      <c r="A256" s="1">
        <v>25263</v>
      </c>
      <c r="B256">
        <v>3.5</v>
      </c>
      <c r="C256">
        <v>3.4</v>
      </c>
    </row>
    <row r="257" spans="1:3" x14ac:dyDescent="0.3">
      <c r="A257" s="1">
        <v>25294</v>
      </c>
      <c r="B257">
        <v>3.2</v>
      </c>
      <c r="C257">
        <v>3.4</v>
      </c>
    </row>
    <row r="258" spans="1:3" x14ac:dyDescent="0.3">
      <c r="A258" s="1">
        <v>25324</v>
      </c>
      <c r="B258">
        <v>2.9</v>
      </c>
      <c r="C258">
        <v>3.4</v>
      </c>
    </row>
    <row r="259" spans="1:3" x14ac:dyDescent="0.3">
      <c r="A259" s="1">
        <v>25355</v>
      </c>
      <c r="B259">
        <v>4.0999999999999996</v>
      </c>
      <c r="C259">
        <v>3.5</v>
      </c>
    </row>
    <row r="260" spans="1:3" x14ac:dyDescent="0.3">
      <c r="A260" s="1">
        <v>25385</v>
      </c>
      <c r="B260">
        <v>3.8</v>
      </c>
      <c r="C260">
        <v>3.5</v>
      </c>
    </row>
    <row r="261" spans="1:3" x14ac:dyDescent="0.3">
      <c r="A261" s="1">
        <v>25416</v>
      </c>
      <c r="B261">
        <v>3.5</v>
      </c>
      <c r="C261">
        <v>3.5</v>
      </c>
    </row>
    <row r="262" spans="1:3" x14ac:dyDescent="0.3">
      <c r="A262" s="1">
        <v>25447</v>
      </c>
      <c r="B262">
        <v>3.7</v>
      </c>
      <c r="C262">
        <v>3.7</v>
      </c>
    </row>
    <row r="263" spans="1:3" x14ac:dyDescent="0.3">
      <c r="A263" s="1">
        <v>25477</v>
      </c>
      <c r="B263">
        <v>3.5</v>
      </c>
      <c r="C263">
        <v>3.7</v>
      </c>
    </row>
    <row r="264" spans="1:3" x14ac:dyDescent="0.3">
      <c r="A264" s="1">
        <v>25508</v>
      </c>
      <c r="B264">
        <v>3.3</v>
      </c>
      <c r="C264">
        <v>3.5</v>
      </c>
    </row>
    <row r="265" spans="1:3" x14ac:dyDescent="0.3">
      <c r="A265" s="1">
        <v>25538</v>
      </c>
      <c r="B265">
        <v>3.2</v>
      </c>
      <c r="C265">
        <v>3.5</v>
      </c>
    </row>
    <row r="266" spans="1:3" x14ac:dyDescent="0.3">
      <c r="A266" s="1">
        <v>25569</v>
      </c>
      <c r="B266">
        <v>4.2</v>
      </c>
      <c r="C266">
        <v>3.9</v>
      </c>
    </row>
    <row r="267" spans="1:3" x14ac:dyDescent="0.3">
      <c r="A267" s="1">
        <v>25600</v>
      </c>
      <c r="B267">
        <v>4.7</v>
      </c>
      <c r="C267">
        <v>4.2</v>
      </c>
    </row>
    <row r="268" spans="1:3" x14ac:dyDescent="0.3">
      <c r="A268" s="1">
        <v>25628</v>
      </c>
      <c r="B268">
        <v>4.5999999999999996</v>
      </c>
      <c r="C268">
        <v>4.4000000000000004</v>
      </c>
    </row>
    <row r="269" spans="1:3" x14ac:dyDescent="0.3">
      <c r="A269" s="1">
        <v>25659</v>
      </c>
      <c r="B269">
        <v>4.3</v>
      </c>
      <c r="C269">
        <v>4.5999999999999996</v>
      </c>
    </row>
    <row r="270" spans="1:3" x14ac:dyDescent="0.3">
      <c r="A270" s="1">
        <v>25689</v>
      </c>
      <c r="B270">
        <v>4.0999999999999996</v>
      </c>
      <c r="C270">
        <v>4.8</v>
      </c>
    </row>
    <row r="271" spans="1:3" x14ac:dyDescent="0.3">
      <c r="A271" s="1">
        <v>25720</v>
      </c>
      <c r="B271">
        <v>5.6</v>
      </c>
      <c r="C271">
        <v>4.9000000000000004</v>
      </c>
    </row>
    <row r="272" spans="1:3" x14ac:dyDescent="0.3">
      <c r="A272" s="1">
        <v>25750</v>
      </c>
      <c r="B272">
        <v>5.3</v>
      </c>
      <c r="C272">
        <v>5</v>
      </c>
    </row>
    <row r="273" spans="1:3" x14ac:dyDescent="0.3">
      <c r="A273" s="1">
        <v>25781</v>
      </c>
      <c r="B273">
        <v>5</v>
      </c>
      <c r="C273">
        <v>5.0999999999999996</v>
      </c>
    </row>
    <row r="274" spans="1:3" x14ac:dyDescent="0.3">
      <c r="A274" s="1">
        <v>25812</v>
      </c>
      <c r="B274">
        <v>5.2</v>
      </c>
      <c r="C274">
        <v>5.4</v>
      </c>
    </row>
    <row r="275" spans="1:3" x14ac:dyDescent="0.3">
      <c r="A275" s="1">
        <v>25842</v>
      </c>
      <c r="B275">
        <v>5.0999999999999996</v>
      </c>
      <c r="C275">
        <v>5.5</v>
      </c>
    </row>
    <row r="276" spans="1:3" x14ac:dyDescent="0.3">
      <c r="A276" s="1">
        <v>25873</v>
      </c>
      <c r="B276">
        <v>5.5</v>
      </c>
      <c r="C276">
        <v>5.9</v>
      </c>
    </row>
    <row r="277" spans="1:3" x14ac:dyDescent="0.3">
      <c r="A277" s="1">
        <v>25903</v>
      </c>
      <c r="B277">
        <v>5.6</v>
      </c>
      <c r="C277">
        <v>6.1</v>
      </c>
    </row>
    <row r="278" spans="1:3" x14ac:dyDescent="0.3">
      <c r="A278" s="1">
        <v>25934</v>
      </c>
      <c r="B278">
        <v>6.6</v>
      </c>
      <c r="C278">
        <v>5.9</v>
      </c>
    </row>
    <row r="279" spans="1:3" x14ac:dyDescent="0.3">
      <c r="A279" s="1">
        <v>25965</v>
      </c>
      <c r="B279">
        <v>6.6</v>
      </c>
      <c r="C279">
        <v>5.9</v>
      </c>
    </row>
    <row r="280" spans="1:3" x14ac:dyDescent="0.3">
      <c r="A280" s="1">
        <v>25993</v>
      </c>
      <c r="B280">
        <v>6.3</v>
      </c>
      <c r="C280">
        <v>6</v>
      </c>
    </row>
    <row r="281" spans="1:3" x14ac:dyDescent="0.3">
      <c r="A281" s="1">
        <v>26024</v>
      </c>
      <c r="B281">
        <v>5.7</v>
      </c>
      <c r="C281">
        <v>5.9</v>
      </c>
    </row>
    <row r="282" spans="1:3" x14ac:dyDescent="0.3">
      <c r="A282" s="1">
        <v>26054</v>
      </c>
      <c r="B282">
        <v>5.3</v>
      </c>
      <c r="C282">
        <v>5.9</v>
      </c>
    </row>
    <row r="283" spans="1:3" x14ac:dyDescent="0.3">
      <c r="A283" s="1">
        <v>26085</v>
      </c>
      <c r="B283">
        <v>6.5</v>
      </c>
      <c r="C283">
        <v>5.9</v>
      </c>
    </row>
    <row r="284" spans="1:3" x14ac:dyDescent="0.3">
      <c r="A284" s="1">
        <v>26115</v>
      </c>
      <c r="B284">
        <v>6.2</v>
      </c>
      <c r="C284">
        <v>6</v>
      </c>
    </row>
    <row r="285" spans="1:3" x14ac:dyDescent="0.3">
      <c r="A285" s="1">
        <v>26146</v>
      </c>
      <c r="B285">
        <v>5.9</v>
      </c>
      <c r="C285">
        <v>6.1</v>
      </c>
    </row>
    <row r="286" spans="1:3" x14ac:dyDescent="0.3">
      <c r="A286" s="1">
        <v>26177</v>
      </c>
      <c r="B286">
        <v>5.8</v>
      </c>
      <c r="C286">
        <v>6</v>
      </c>
    </row>
    <row r="287" spans="1:3" x14ac:dyDescent="0.3">
      <c r="A287" s="1">
        <v>26207</v>
      </c>
      <c r="B287">
        <v>5.4</v>
      </c>
      <c r="C287">
        <v>5.8</v>
      </c>
    </row>
    <row r="288" spans="1:3" x14ac:dyDescent="0.3">
      <c r="A288" s="1">
        <v>26238</v>
      </c>
      <c r="B288">
        <v>5.7</v>
      </c>
      <c r="C288">
        <v>6</v>
      </c>
    </row>
    <row r="289" spans="1:3" x14ac:dyDescent="0.3">
      <c r="A289" s="1">
        <v>26268</v>
      </c>
      <c r="B289">
        <v>5.5</v>
      </c>
      <c r="C289">
        <v>6</v>
      </c>
    </row>
    <row r="290" spans="1:3" x14ac:dyDescent="0.3">
      <c r="A290" s="1">
        <v>26299</v>
      </c>
      <c r="B290">
        <v>6.5</v>
      </c>
      <c r="C290">
        <v>5.8</v>
      </c>
    </row>
    <row r="291" spans="1:3" x14ac:dyDescent="0.3">
      <c r="A291" s="1">
        <v>26330</v>
      </c>
      <c r="B291">
        <v>6.4</v>
      </c>
      <c r="C291">
        <v>5.7</v>
      </c>
    </row>
    <row r="292" spans="1:3" x14ac:dyDescent="0.3">
      <c r="A292" s="1">
        <v>26359</v>
      </c>
      <c r="B292">
        <v>6.1</v>
      </c>
      <c r="C292">
        <v>5.8</v>
      </c>
    </row>
    <row r="293" spans="1:3" x14ac:dyDescent="0.3">
      <c r="A293" s="1">
        <v>26390</v>
      </c>
      <c r="B293">
        <v>5.5</v>
      </c>
      <c r="C293">
        <v>5.7</v>
      </c>
    </row>
    <row r="294" spans="1:3" x14ac:dyDescent="0.3">
      <c r="A294" s="1">
        <v>26420</v>
      </c>
      <c r="B294">
        <v>5.0999999999999996</v>
      </c>
      <c r="C294">
        <v>5.7</v>
      </c>
    </row>
    <row r="295" spans="1:3" x14ac:dyDescent="0.3">
      <c r="A295" s="1">
        <v>26451</v>
      </c>
      <c r="B295">
        <v>6.2</v>
      </c>
      <c r="C295">
        <v>5.7</v>
      </c>
    </row>
    <row r="296" spans="1:3" x14ac:dyDescent="0.3">
      <c r="A296" s="1">
        <v>26481</v>
      </c>
      <c r="B296">
        <v>5.9</v>
      </c>
      <c r="C296">
        <v>5.6</v>
      </c>
    </row>
    <row r="297" spans="1:3" x14ac:dyDescent="0.3">
      <c r="A297" s="1">
        <v>26512</v>
      </c>
      <c r="B297">
        <v>5.5</v>
      </c>
      <c r="C297">
        <v>5.6</v>
      </c>
    </row>
    <row r="298" spans="1:3" x14ac:dyDescent="0.3">
      <c r="A298" s="1">
        <v>26543</v>
      </c>
      <c r="B298">
        <v>5.4</v>
      </c>
      <c r="C298">
        <v>5.5</v>
      </c>
    </row>
    <row r="299" spans="1:3" x14ac:dyDescent="0.3">
      <c r="A299" s="1">
        <v>26573</v>
      </c>
      <c r="B299">
        <v>5.0999999999999996</v>
      </c>
      <c r="C299">
        <v>5.6</v>
      </c>
    </row>
    <row r="300" spans="1:3" x14ac:dyDescent="0.3">
      <c r="A300" s="1">
        <v>26604</v>
      </c>
      <c r="B300">
        <v>4.9000000000000004</v>
      </c>
      <c r="C300">
        <v>5.3</v>
      </c>
    </row>
    <row r="301" spans="1:3" x14ac:dyDescent="0.3">
      <c r="A301" s="1">
        <v>26634</v>
      </c>
      <c r="B301">
        <v>4.8</v>
      </c>
      <c r="C301">
        <v>5.2</v>
      </c>
    </row>
    <row r="302" spans="1:3" x14ac:dyDescent="0.3">
      <c r="A302" s="1">
        <v>26665</v>
      </c>
      <c r="B302">
        <v>5.5</v>
      </c>
      <c r="C302">
        <v>4.9000000000000004</v>
      </c>
    </row>
    <row r="303" spans="1:3" x14ac:dyDescent="0.3">
      <c r="A303" s="1">
        <v>26696</v>
      </c>
      <c r="B303">
        <v>5.6</v>
      </c>
      <c r="C303">
        <v>5</v>
      </c>
    </row>
    <row r="304" spans="1:3" x14ac:dyDescent="0.3">
      <c r="A304" s="1">
        <v>26724</v>
      </c>
      <c r="B304">
        <v>5.2</v>
      </c>
      <c r="C304">
        <v>4.9000000000000004</v>
      </c>
    </row>
    <row r="305" spans="1:3" x14ac:dyDescent="0.3">
      <c r="A305" s="1">
        <v>26755</v>
      </c>
      <c r="B305">
        <v>4.8</v>
      </c>
      <c r="C305">
        <v>5</v>
      </c>
    </row>
    <row r="306" spans="1:3" x14ac:dyDescent="0.3">
      <c r="A306" s="1">
        <v>26785</v>
      </c>
      <c r="B306">
        <v>4.4000000000000004</v>
      </c>
      <c r="C306">
        <v>4.9000000000000004</v>
      </c>
    </row>
    <row r="307" spans="1:3" x14ac:dyDescent="0.3">
      <c r="A307" s="1">
        <v>26816</v>
      </c>
      <c r="B307">
        <v>5.4</v>
      </c>
      <c r="C307">
        <v>4.9000000000000004</v>
      </c>
    </row>
    <row r="308" spans="1:3" x14ac:dyDescent="0.3">
      <c r="A308" s="1">
        <v>26846</v>
      </c>
      <c r="B308">
        <v>5</v>
      </c>
      <c r="C308">
        <v>4.8</v>
      </c>
    </row>
    <row r="309" spans="1:3" x14ac:dyDescent="0.3">
      <c r="A309" s="1">
        <v>26877</v>
      </c>
      <c r="B309">
        <v>4.7</v>
      </c>
      <c r="C309">
        <v>4.8</v>
      </c>
    </row>
    <row r="310" spans="1:3" x14ac:dyDescent="0.3">
      <c r="A310" s="1">
        <v>26908</v>
      </c>
      <c r="B310">
        <v>4.7</v>
      </c>
      <c r="C310">
        <v>4.8</v>
      </c>
    </row>
    <row r="311" spans="1:3" x14ac:dyDescent="0.3">
      <c r="A311" s="1">
        <v>26938</v>
      </c>
      <c r="B311">
        <v>4.2</v>
      </c>
      <c r="C311">
        <v>4.5999999999999996</v>
      </c>
    </row>
    <row r="312" spans="1:3" x14ac:dyDescent="0.3">
      <c r="A312" s="1">
        <v>26969</v>
      </c>
      <c r="B312">
        <v>4.5999999999999996</v>
      </c>
      <c r="C312">
        <v>4.8</v>
      </c>
    </row>
    <row r="313" spans="1:3" x14ac:dyDescent="0.3">
      <c r="A313" s="1">
        <v>26999</v>
      </c>
      <c r="B313">
        <v>4.5999999999999996</v>
      </c>
      <c r="C313">
        <v>4.9000000000000004</v>
      </c>
    </row>
    <row r="314" spans="1:3" x14ac:dyDescent="0.3">
      <c r="A314" s="1">
        <v>27030</v>
      </c>
      <c r="B314">
        <v>5.7</v>
      </c>
      <c r="C314">
        <v>5.0999999999999996</v>
      </c>
    </row>
    <row r="315" spans="1:3" x14ac:dyDescent="0.3">
      <c r="A315" s="1">
        <v>27061</v>
      </c>
      <c r="B315">
        <v>5.8</v>
      </c>
      <c r="C315">
        <v>5.2</v>
      </c>
    </row>
    <row r="316" spans="1:3" x14ac:dyDescent="0.3">
      <c r="A316" s="1">
        <v>27089</v>
      </c>
      <c r="B316">
        <v>5.3</v>
      </c>
      <c r="C316">
        <v>5.0999999999999996</v>
      </c>
    </row>
    <row r="317" spans="1:3" x14ac:dyDescent="0.3">
      <c r="A317" s="1">
        <v>27120</v>
      </c>
      <c r="B317">
        <v>4.8</v>
      </c>
      <c r="C317">
        <v>5.0999999999999996</v>
      </c>
    </row>
    <row r="318" spans="1:3" x14ac:dyDescent="0.3">
      <c r="A318" s="1">
        <v>27150</v>
      </c>
      <c r="B318">
        <v>4.5999999999999996</v>
      </c>
      <c r="C318">
        <v>5.0999999999999996</v>
      </c>
    </row>
    <row r="319" spans="1:3" x14ac:dyDescent="0.3">
      <c r="A319" s="1">
        <v>27181</v>
      </c>
      <c r="B319">
        <v>5.8</v>
      </c>
      <c r="C319">
        <v>5.4</v>
      </c>
    </row>
    <row r="320" spans="1:3" x14ac:dyDescent="0.3">
      <c r="A320" s="1">
        <v>27211</v>
      </c>
      <c r="B320">
        <v>5.7</v>
      </c>
      <c r="C320">
        <v>5.5</v>
      </c>
    </row>
    <row r="321" spans="1:3" x14ac:dyDescent="0.3">
      <c r="A321" s="1">
        <v>27242</v>
      </c>
      <c r="B321">
        <v>5.3</v>
      </c>
      <c r="C321">
        <v>5.5</v>
      </c>
    </row>
    <row r="322" spans="1:3" x14ac:dyDescent="0.3">
      <c r="A322" s="1">
        <v>27273</v>
      </c>
      <c r="B322">
        <v>5.7</v>
      </c>
      <c r="C322">
        <v>5.9</v>
      </c>
    </row>
    <row r="323" spans="1:3" x14ac:dyDescent="0.3">
      <c r="A323" s="1">
        <v>27303</v>
      </c>
      <c r="B323">
        <v>5.5</v>
      </c>
      <c r="C323">
        <v>6</v>
      </c>
    </row>
    <row r="324" spans="1:3" x14ac:dyDescent="0.3">
      <c r="A324" s="1">
        <v>27334</v>
      </c>
      <c r="B324">
        <v>6.2</v>
      </c>
      <c r="C324">
        <v>6.6</v>
      </c>
    </row>
    <row r="325" spans="1:3" x14ac:dyDescent="0.3">
      <c r="A325" s="1">
        <v>27364</v>
      </c>
      <c r="B325">
        <v>6.7</v>
      </c>
      <c r="C325">
        <v>7.2</v>
      </c>
    </row>
    <row r="326" spans="1:3" x14ac:dyDescent="0.3">
      <c r="A326" s="1">
        <v>27395</v>
      </c>
      <c r="B326">
        <v>9</v>
      </c>
      <c r="C326">
        <v>8.1</v>
      </c>
    </row>
    <row r="327" spans="1:3" x14ac:dyDescent="0.3">
      <c r="A327" s="1">
        <v>27426</v>
      </c>
      <c r="B327">
        <v>9.1</v>
      </c>
      <c r="C327">
        <v>8.1</v>
      </c>
    </row>
    <row r="328" spans="1:3" x14ac:dyDescent="0.3">
      <c r="A328" s="1">
        <v>27454</v>
      </c>
      <c r="B328">
        <v>9.1</v>
      </c>
      <c r="C328">
        <v>8.6</v>
      </c>
    </row>
    <row r="329" spans="1:3" x14ac:dyDescent="0.3">
      <c r="A329" s="1">
        <v>27485</v>
      </c>
      <c r="B329">
        <v>8.6</v>
      </c>
      <c r="C329">
        <v>8.8000000000000007</v>
      </c>
    </row>
    <row r="330" spans="1:3" x14ac:dyDescent="0.3">
      <c r="A330" s="1">
        <v>27515</v>
      </c>
      <c r="B330">
        <v>8.3000000000000007</v>
      </c>
      <c r="C330">
        <v>9</v>
      </c>
    </row>
    <row r="331" spans="1:3" x14ac:dyDescent="0.3">
      <c r="A331" s="1">
        <v>27546</v>
      </c>
      <c r="B331">
        <v>9.1</v>
      </c>
      <c r="C331">
        <v>8.8000000000000007</v>
      </c>
    </row>
    <row r="332" spans="1:3" x14ac:dyDescent="0.3">
      <c r="A332" s="1">
        <v>27576</v>
      </c>
      <c r="B332">
        <v>8.6999999999999993</v>
      </c>
      <c r="C332">
        <v>8.6</v>
      </c>
    </row>
    <row r="333" spans="1:3" x14ac:dyDescent="0.3">
      <c r="A333" s="1">
        <v>27607</v>
      </c>
      <c r="B333">
        <v>8.1999999999999993</v>
      </c>
      <c r="C333">
        <v>8.4</v>
      </c>
    </row>
    <row r="334" spans="1:3" x14ac:dyDescent="0.3">
      <c r="A334" s="1">
        <v>27638</v>
      </c>
      <c r="B334">
        <v>8.1</v>
      </c>
      <c r="C334">
        <v>8.4</v>
      </c>
    </row>
    <row r="335" spans="1:3" x14ac:dyDescent="0.3">
      <c r="A335" s="1">
        <v>27668</v>
      </c>
      <c r="B335">
        <v>7.8</v>
      </c>
      <c r="C335">
        <v>8.4</v>
      </c>
    </row>
    <row r="336" spans="1:3" x14ac:dyDescent="0.3">
      <c r="A336" s="1">
        <v>27699</v>
      </c>
      <c r="B336">
        <v>7.8</v>
      </c>
      <c r="C336">
        <v>8.3000000000000007</v>
      </c>
    </row>
    <row r="337" spans="1:3" x14ac:dyDescent="0.3">
      <c r="A337" s="1">
        <v>27729</v>
      </c>
      <c r="B337">
        <v>7.8</v>
      </c>
      <c r="C337">
        <v>8.1999999999999993</v>
      </c>
    </row>
    <row r="338" spans="1:3" x14ac:dyDescent="0.3">
      <c r="A338" s="1">
        <v>27760</v>
      </c>
      <c r="B338">
        <v>8.8000000000000007</v>
      </c>
      <c r="C338">
        <v>7.9</v>
      </c>
    </row>
    <row r="339" spans="1:3" x14ac:dyDescent="0.3">
      <c r="A339" s="1">
        <v>27791</v>
      </c>
      <c r="B339">
        <v>8.6999999999999993</v>
      </c>
      <c r="C339">
        <v>7.7</v>
      </c>
    </row>
    <row r="340" spans="1:3" x14ac:dyDescent="0.3">
      <c r="A340" s="1">
        <v>27820</v>
      </c>
      <c r="B340">
        <v>8.1</v>
      </c>
      <c r="C340">
        <v>7.6</v>
      </c>
    </row>
    <row r="341" spans="1:3" x14ac:dyDescent="0.3">
      <c r="A341" s="1">
        <v>27851</v>
      </c>
      <c r="B341">
        <v>7.4</v>
      </c>
      <c r="C341">
        <v>7.7</v>
      </c>
    </row>
    <row r="342" spans="1:3" x14ac:dyDescent="0.3">
      <c r="A342" s="1">
        <v>27881</v>
      </c>
      <c r="B342">
        <v>6.8</v>
      </c>
      <c r="C342">
        <v>7.4</v>
      </c>
    </row>
    <row r="343" spans="1:3" x14ac:dyDescent="0.3">
      <c r="A343" s="1">
        <v>27912</v>
      </c>
      <c r="B343">
        <v>8</v>
      </c>
      <c r="C343">
        <v>7.6</v>
      </c>
    </row>
    <row r="344" spans="1:3" x14ac:dyDescent="0.3">
      <c r="A344" s="1">
        <v>27942</v>
      </c>
      <c r="B344">
        <v>7.8</v>
      </c>
      <c r="C344">
        <v>7.8</v>
      </c>
    </row>
    <row r="345" spans="1:3" x14ac:dyDescent="0.3">
      <c r="A345" s="1">
        <v>27973</v>
      </c>
      <c r="B345">
        <v>7.6</v>
      </c>
      <c r="C345">
        <v>7.8</v>
      </c>
    </row>
    <row r="346" spans="1:3" x14ac:dyDescent="0.3">
      <c r="A346" s="1">
        <v>28004</v>
      </c>
      <c r="B346">
        <v>7.4</v>
      </c>
      <c r="C346">
        <v>7.6</v>
      </c>
    </row>
    <row r="347" spans="1:3" x14ac:dyDescent="0.3">
      <c r="A347" s="1">
        <v>28034</v>
      </c>
      <c r="B347">
        <v>7.2</v>
      </c>
      <c r="C347">
        <v>7.7</v>
      </c>
    </row>
    <row r="348" spans="1:3" x14ac:dyDescent="0.3">
      <c r="A348" s="1">
        <v>28065</v>
      </c>
      <c r="B348">
        <v>7.4</v>
      </c>
      <c r="C348">
        <v>7.8</v>
      </c>
    </row>
    <row r="349" spans="1:3" x14ac:dyDescent="0.3">
      <c r="A349" s="1">
        <v>28095</v>
      </c>
      <c r="B349">
        <v>7.4</v>
      </c>
      <c r="C349">
        <v>7.8</v>
      </c>
    </row>
    <row r="350" spans="1:3" x14ac:dyDescent="0.3">
      <c r="A350" s="1">
        <v>28126</v>
      </c>
      <c r="B350">
        <v>8.3000000000000007</v>
      </c>
      <c r="C350">
        <v>7.5</v>
      </c>
    </row>
    <row r="351" spans="1:3" x14ac:dyDescent="0.3">
      <c r="A351" s="1">
        <v>28157</v>
      </c>
      <c r="B351">
        <v>8.5</v>
      </c>
      <c r="C351">
        <v>7.6</v>
      </c>
    </row>
    <row r="352" spans="1:3" x14ac:dyDescent="0.3">
      <c r="A352" s="1">
        <v>28185</v>
      </c>
      <c r="B352">
        <v>7.9</v>
      </c>
      <c r="C352">
        <v>7.4</v>
      </c>
    </row>
    <row r="353" spans="1:3" x14ac:dyDescent="0.3">
      <c r="A353" s="1">
        <v>28216</v>
      </c>
      <c r="B353">
        <v>6.9</v>
      </c>
      <c r="C353">
        <v>7.2</v>
      </c>
    </row>
    <row r="354" spans="1:3" x14ac:dyDescent="0.3">
      <c r="A354" s="1">
        <v>28246</v>
      </c>
      <c r="B354">
        <v>6.4</v>
      </c>
      <c r="C354">
        <v>7</v>
      </c>
    </row>
    <row r="355" spans="1:3" x14ac:dyDescent="0.3">
      <c r="A355" s="1">
        <v>28277</v>
      </c>
      <c r="B355">
        <v>7.5</v>
      </c>
      <c r="C355">
        <v>7.2</v>
      </c>
    </row>
    <row r="356" spans="1:3" x14ac:dyDescent="0.3">
      <c r="A356" s="1">
        <v>28307</v>
      </c>
      <c r="B356">
        <v>7</v>
      </c>
      <c r="C356">
        <v>6.9</v>
      </c>
    </row>
    <row r="357" spans="1:3" x14ac:dyDescent="0.3">
      <c r="A357" s="1">
        <v>28338</v>
      </c>
      <c r="B357">
        <v>6.8</v>
      </c>
      <c r="C357">
        <v>7</v>
      </c>
    </row>
    <row r="358" spans="1:3" x14ac:dyDescent="0.3">
      <c r="A358" s="1">
        <v>28369</v>
      </c>
      <c r="B358">
        <v>6.6</v>
      </c>
      <c r="C358">
        <v>6.8</v>
      </c>
    </row>
    <row r="359" spans="1:3" x14ac:dyDescent="0.3">
      <c r="A359" s="1">
        <v>28399</v>
      </c>
      <c r="B359">
        <v>6.4</v>
      </c>
      <c r="C359">
        <v>6.8</v>
      </c>
    </row>
    <row r="360" spans="1:3" x14ac:dyDescent="0.3">
      <c r="A360" s="1">
        <v>28430</v>
      </c>
      <c r="B360">
        <v>6.5</v>
      </c>
      <c r="C360">
        <v>6.8</v>
      </c>
    </row>
    <row r="361" spans="1:3" x14ac:dyDescent="0.3">
      <c r="A361" s="1">
        <v>28460</v>
      </c>
      <c r="B361">
        <v>6</v>
      </c>
      <c r="C361">
        <v>6.4</v>
      </c>
    </row>
    <row r="362" spans="1:3" x14ac:dyDescent="0.3">
      <c r="A362" s="1">
        <v>28491</v>
      </c>
      <c r="B362">
        <v>7.1</v>
      </c>
      <c r="C362">
        <v>6.4</v>
      </c>
    </row>
    <row r="363" spans="1:3" x14ac:dyDescent="0.3">
      <c r="A363" s="1">
        <v>28522</v>
      </c>
      <c r="B363">
        <v>6.9</v>
      </c>
      <c r="C363">
        <v>6.3</v>
      </c>
    </row>
    <row r="364" spans="1:3" x14ac:dyDescent="0.3">
      <c r="A364" s="1">
        <v>28550</v>
      </c>
      <c r="B364">
        <v>6.6</v>
      </c>
      <c r="C364">
        <v>6.3</v>
      </c>
    </row>
    <row r="365" spans="1:3" x14ac:dyDescent="0.3">
      <c r="A365" s="1">
        <v>28581</v>
      </c>
      <c r="B365">
        <v>5.8</v>
      </c>
      <c r="C365">
        <v>6.1</v>
      </c>
    </row>
    <row r="366" spans="1:3" x14ac:dyDescent="0.3">
      <c r="A366" s="1">
        <v>28611</v>
      </c>
      <c r="B366">
        <v>5.5</v>
      </c>
      <c r="C366">
        <v>6</v>
      </c>
    </row>
    <row r="367" spans="1:3" x14ac:dyDescent="0.3">
      <c r="A367" s="1">
        <v>28642</v>
      </c>
      <c r="B367">
        <v>6.2</v>
      </c>
      <c r="C367">
        <v>5.9</v>
      </c>
    </row>
    <row r="368" spans="1:3" x14ac:dyDescent="0.3">
      <c r="A368" s="1">
        <v>28672</v>
      </c>
      <c r="B368">
        <v>6.3</v>
      </c>
      <c r="C368">
        <v>6.2</v>
      </c>
    </row>
    <row r="369" spans="1:3" x14ac:dyDescent="0.3">
      <c r="A369" s="1">
        <v>28703</v>
      </c>
      <c r="B369">
        <v>5.9</v>
      </c>
      <c r="C369">
        <v>5.9</v>
      </c>
    </row>
    <row r="370" spans="1:3" x14ac:dyDescent="0.3">
      <c r="A370" s="1">
        <v>28734</v>
      </c>
      <c r="B370">
        <v>5.8</v>
      </c>
      <c r="C370">
        <v>6</v>
      </c>
    </row>
    <row r="371" spans="1:3" x14ac:dyDescent="0.3">
      <c r="A371" s="1">
        <v>28764</v>
      </c>
      <c r="B371">
        <v>5.4</v>
      </c>
      <c r="C371">
        <v>5.8</v>
      </c>
    </row>
    <row r="372" spans="1:3" x14ac:dyDescent="0.3">
      <c r="A372" s="1">
        <v>28795</v>
      </c>
      <c r="B372">
        <v>5.6</v>
      </c>
      <c r="C372">
        <v>5.9</v>
      </c>
    </row>
    <row r="373" spans="1:3" x14ac:dyDescent="0.3">
      <c r="A373" s="1">
        <v>28825</v>
      </c>
      <c r="B373">
        <v>5.7</v>
      </c>
      <c r="C373">
        <v>6</v>
      </c>
    </row>
    <row r="374" spans="1:3" x14ac:dyDescent="0.3">
      <c r="A374" s="1">
        <v>28856</v>
      </c>
      <c r="B374">
        <v>6.4</v>
      </c>
      <c r="C374">
        <v>5.9</v>
      </c>
    </row>
    <row r="375" spans="1:3" x14ac:dyDescent="0.3">
      <c r="A375" s="1">
        <v>28887</v>
      </c>
      <c r="B375">
        <v>6.4</v>
      </c>
      <c r="C375">
        <v>5.9</v>
      </c>
    </row>
    <row r="376" spans="1:3" x14ac:dyDescent="0.3">
      <c r="A376" s="1">
        <v>28915</v>
      </c>
      <c r="B376">
        <v>6.1</v>
      </c>
      <c r="C376">
        <v>5.8</v>
      </c>
    </row>
    <row r="377" spans="1:3" x14ac:dyDescent="0.3">
      <c r="A377" s="1">
        <v>28946</v>
      </c>
      <c r="B377">
        <v>5.5</v>
      </c>
      <c r="C377">
        <v>5.8</v>
      </c>
    </row>
    <row r="378" spans="1:3" x14ac:dyDescent="0.3">
      <c r="A378" s="1">
        <v>28976</v>
      </c>
      <c r="B378">
        <v>5.2</v>
      </c>
      <c r="C378">
        <v>5.6</v>
      </c>
    </row>
    <row r="379" spans="1:3" x14ac:dyDescent="0.3">
      <c r="A379" s="1">
        <v>29007</v>
      </c>
      <c r="B379">
        <v>6</v>
      </c>
      <c r="C379">
        <v>5.7</v>
      </c>
    </row>
    <row r="380" spans="1:3" x14ac:dyDescent="0.3">
      <c r="A380" s="1">
        <v>29037</v>
      </c>
      <c r="B380">
        <v>5.9</v>
      </c>
      <c r="C380">
        <v>5.7</v>
      </c>
    </row>
    <row r="381" spans="1:3" x14ac:dyDescent="0.3">
      <c r="A381" s="1">
        <v>29068</v>
      </c>
      <c r="B381">
        <v>5.9</v>
      </c>
      <c r="C381">
        <v>6</v>
      </c>
    </row>
    <row r="382" spans="1:3" x14ac:dyDescent="0.3">
      <c r="A382" s="1">
        <v>29099</v>
      </c>
      <c r="B382">
        <v>5.7</v>
      </c>
      <c r="C382">
        <v>5.9</v>
      </c>
    </row>
    <row r="383" spans="1:3" x14ac:dyDescent="0.3">
      <c r="A383" s="1">
        <v>29129</v>
      </c>
      <c r="B383">
        <v>5.6</v>
      </c>
      <c r="C383">
        <v>6</v>
      </c>
    </row>
    <row r="384" spans="1:3" x14ac:dyDescent="0.3">
      <c r="A384" s="1">
        <v>29160</v>
      </c>
      <c r="B384">
        <v>5.6</v>
      </c>
      <c r="C384">
        <v>5.9</v>
      </c>
    </row>
    <row r="385" spans="1:3" x14ac:dyDescent="0.3">
      <c r="A385" s="1">
        <v>29190</v>
      </c>
      <c r="B385">
        <v>5.7</v>
      </c>
      <c r="C385">
        <v>6</v>
      </c>
    </row>
    <row r="386" spans="1:3" x14ac:dyDescent="0.3">
      <c r="A386" s="1">
        <v>29221</v>
      </c>
      <c r="B386">
        <v>6.9</v>
      </c>
      <c r="C386">
        <v>6.3</v>
      </c>
    </row>
    <row r="387" spans="1:3" x14ac:dyDescent="0.3">
      <c r="A387" s="1">
        <v>29252</v>
      </c>
      <c r="B387">
        <v>6.8</v>
      </c>
      <c r="C387">
        <v>6.3</v>
      </c>
    </row>
    <row r="388" spans="1:3" x14ac:dyDescent="0.3">
      <c r="A388" s="1">
        <v>29281</v>
      </c>
      <c r="B388">
        <v>6.6</v>
      </c>
      <c r="C388">
        <v>6.3</v>
      </c>
    </row>
    <row r="389" spans="1:3" x14ac:dyDescent="0.3">
      <c r="A389" s="1">
        <v>29312</v>
      </c>
      <c r="B389">
        <v>6.7</v>
      </c>
      <c r="C389">
        <v>6.9</v>
      </c>
    </row>
    <row r="390" spans="1:3" x14ac:dyDescent="0.3">
      <c r="A390" s="1">
        <v>29342</v>
      </c>
      <c r="B390">
        <v>7.1</v>
      </c>
      <c r="C390">
        <v>7.5</v>
      </c>
    </row>
    <row r="391" spans="1:3" x14ac:dyDescent="0.3">
      <c r="A391" s="1">
        <v>29373</v>
      </c>
      <c r="B391">
        <v>7.8</v>
      </c>
      <c r="C391">
        <v>7.6</v>
      </c>
    </row>
    <row r="392" spans="1:3" x14ac:dyDescent="0.3">
      <c r="A392" s="1">
        <v>29403</v>
      </c>
      <c r="B392">
        <v>7.9</v>
      </c>
      <c r="C392">
        <v>7.8</v>
      </c>
    </row>
    <row r="393" spans="1:3" x14ac:dyDescent="0.3">
      <c r="A393" s="1">
        <v>29434</v>
      </c>
      <c r="B393">
        <v>7.6</v>
      </c>
      <c r="C393">
        <v>7.7</v>
      </c>
    </row>
    <row r="394" spans="1:3" x14ac:dyDescent="0.3">
      <c r="A394" s="1">
        <v>29465</v>
      </c>
      <c r="B394">
        <v>7.2</v>
      </c>
      <c r="C394">
        <v>7.5</v>
      </c>
    </row>
    <row r="395" spans="1:3" x14ac:dyDescent="0.3">
      <c r="A395" s="1">
        <v>29495</v>
      </c>
      <c r="B395">
        <v>7.1</v>
      </c>
      <c r="C395">
        <v>7.5</v>
      </c>
    </row>
    <row r="396" spans="1:3" x14ac:dyDescent="0.3">
      <c r="A396" s="1">
        <v>29526</v>
      </c>
      <c r="B396">
        <v>7.1</v>
      </c>
      <c r="C396">
        <v>7.5</v>
      </c>
    </row>
    <row r="397" spans="1:3" x14ac:dyDescent="0.3">
      <c r="A397" s="1">
        <v>29556</v>
      </c>
      <c r="B397">
        <v>6.9</v>
      </c>
      <c r="C397">
        <v>7.2</v>
      </c>
    </row>
    <row r="398" spans="1:3" x14ac:dyDescent="0.3">
      <c r="A398" s="1">
        <v>29587</v>
      </c>
      <c r="B398">
        <v>8.1999999999999993</v>
      </c>
      <c r="C398">
        <v>7.5</v>
      </c>
    </row>
    <row r="399" spans="1:3" x14ac:dyDescent="0.3">
      <c r="A399" s="1">
        <v>29618</v>
      </c>
      <c r="B399">
        <v>8</v>
      </c>
      <c r="C399">
        <v>7.4</v>
      </c>
    </row>
    <row r="400" spans="1:3" x14ac:dyDescent="0.3">
      <c r="A400" s="1">
        <v>29646</v>
      </c>
      <c r="B400">
        <v>7.7</v>
      </c>
      <c r="C400">
        <v>7.4</v>
      </c>
    </row>
    <row r="401" spans="1:3" x14ac:dyDescent="0.3">
      <c r="A401" s="1">
        <v>29677</v>
      </c>
      <c r="B401">
        <v>7</v>
      </c>
      <c r="C401">
        <v>7.2</v>
      </c>
    </row>
    <row r="402" spans="1:3" x14ac:dyDescent="0.3">
      <c r="A402" s="1">
        <v>29707</v>
      </c>
      <c r="B402">
        <v>7.1</v>
      </c>
      <c r="C402">
        <v>7.5</v>
      </c>
    </row>
    <row r="403" spans="1:3" x14ac:dyDescent="0.3">
      <c r="A403" s="1">
        <v>29738</v>
      </c>
      <c r="B403">
        <v>7.7</v>
      </c>
      <c r="C403">
        <v>7.5</v>
      </c>
    </row>
    <row r="404" spans="1:3" x14ac:dyDescent="0.3">
      <c r="A404" s="1">
        <v>29768</v>
      </c>
      <c r="B404">
        <v>7.3</v>
      </c>
      <c r="C404">
        <v>7.2</v>
      </c>
    </row>
    <row r="405" spans="1:3" x14ac:dyDescent="0.3">
      <c r="A405" s="1">
        <v>29799</v>
      </c>
      <c r="B405">
        <v>7.2</v>
      </c>
      <c r="C405">
        <v>7.4</v>
      </c>
    </row>
    <row r="406" spans="1:3" x14ac:dyDescent="0.3">
      <c r="A406" s="1">
        <v>29830</v>
      </c>
      <c r="B406">
        <v>7.3</v>
      </c>
      <c r="C406">
        <v>7.6</v>
      </c>
    </row>
    <row r="407" spans="1:3" x14ac:dyDescent="0.3">
      <c r="A407" s="1">
        <v>29860</v>
      </c>
      <c r="B407">
        <v>7.5</v>
      </c>
      <c r="C407">
        <v>7.9</v>
      </c>
    </row>
    <row r="408" spans="1:3" x14ac:dyDescent="0.3">
      <c r="A408" s="1">
        <v>29891</v>
      </c>
      <c r="B408">
        <v>7.9</v>
      </c>
      <c r="C408">
        <v>8.3000000000000007</v>
      </c>
    </row>
    <row r="409" spans="1:3" x14ac:dyDescent="0.3">
      <c r="A409" s="1">
        <v>29921</v>
      </c>
      <c r="B409">
        <v>8.3000000000000007</v>
      </c>
      <c r="C409">
        <v>8.5</v>
      </c>
    </row>
    <row r="410" spans="1:3" x14ac:dyDescent="0.3">
      <c r="A410" s="1">
        <v>29952</v>
      </c>
      <c r="B410">
        <v>9.4</v>
      </c>
      <c r="C410">
        <v>8.6</v>
      </c>
    </row>
    <row r="411" spans="1:3" x14ac:dyDescent="0.3">
      <c r="A411" s="1">
        <v>29983</v>
      </c>
      <c r="B411">
        <v>9.6</v>
      </c>
      <c r="C411">
        <v>8.9</v>
      </c>
    </row>
    <row r="412" spans="1:3" x14ac:dyDescent="0.3">
      <c r="A412" s="1">
        <v>30011</v>
      </c>
      <c r="B412">
        <v>9.5</v>
      </c>
      <c r="C412">
        <v>9</v>
      </c>
    </row>
    <row r="413" spans="1:3" x14ac:dyDescent="0.3">
      <c r="A413" s="1">
        <v>30042</v>
      </c>
      <c r="B413">
        <v>9.1999999999999993</v>
      </c>
      <c r="C413">
        <v>9.3000000000000007</v>
      </c>
    </row>
    <row r="414" spans="1:3" x14ac:dyDescent="0.3">
      <c r="A414" s="1">
        <v>30072</v>
      </c>
      <c r="B414">
        <v>9.1</v>
      </c>
      <c r="C414">
        <v>9.4</v>
      </c>
    </row>
    <row r="415" spans="1:3" x14ac:dyDescent="0.3">
      <c r="A415" s="1">
        <v>30103</v>
      </c>
      <c r="B415">
        <v>9.8000000000000007</v>
      </c>
      <c r="C415">
        <v>9.6</v>
      </c>
    </row>
    <row r="416" spans="1:3" x14ac:dyDescent="0.3">
      <c r="A416" s="1">
        <v>30133</v>
      </c>
      <c r="B416">
        <v>9.8000000000000007</v>
      </c>
      <c r="C416">
        <v>9.8000000000000007</v>
      </c>
    </row>
    <row r="417" spans="1:3" x14ac:dyDescent="0.3">
      <c r="A417" s="1">
        <v>30164</v>
      </c>
      <c r="B417">
        <v>9.6</v>
      </c>
      <c r="C417">
        <v>9.8000000000000007</v>
      </c>
    </row>
    <row r="418" spans="1:3" x14ac:dyDescent="0.3">
      <c r="A418" s="1">
        <v>30195</v>
      </c>
      <c r="B418">
        <v>9.6999999999999993</v>
      </c>
      <c r="C418">
        <v>10.1</v>
      </c>
    </row>
    <row r="419" spans="1:3" x14ac:dyDescent="0.3">
      <c r="A419" s="1">
        <v>30225</v>
      </c>
      <c r="B419">
        <v>9.9</v>
      </c>
      <c r="C419">
        <v>10.4</v>
      </c>
    </row>
    <row r="420" spans="1:3" x14ac:dyDescent="0.3">
      <c r="A420" s="1">
        <v>30256</v>
      </c>
      <c r="B420">
        <v>10.4</v>
      </c>
      <c r="C420">
        <v>10.8</v>
      </c>
    </row>
    <row r="421" spans="1:3" x14ac:dyDescent="0.3">
      <c r="A421" s="1">
        <v>30286</v>
      </c>
      <c r="B421">
        <v>10.5</v>
      </c>
      <c r="C421">
        <v>10.8</v>
      </c>
    </row>
    <row r="422" spans="1:3" x14ac:dyDescent="0.3">
      <c r="A422" s="1">
        <v>30317</v>
      </c>
      <c r="B422">
        <v>11.4</v>
      </c>
      <c r="C422">
        <v>10.4</v>
      </c>
    </row>
    <row r="423" spans="1:3" x14ac:dyDescent="0.3">
      <c r="A423" s="1">
        <v>30348</v>
      </c>
      <c r="B423">
        <v>11.3</v>
      </c>
      <c r="C423">
        <v>10.4</v>
      </c>
    </row>
    <row r="424" spans="1:3" x14ac:dyDescent="0.3">
      <c r="A424" s="1">
        <v>30376</v>
      </c>
      <c r="B424">
        <v>10.8</v>
      </c>
      <c r="C424">
        <v>10.3</v>
      </c>
    </row>
    <row r="425" spans="1:3" x14ac:dyDescent="0.3">
      <c r="A425" s="1">
        <v>30407</v>
      </c>
      <c r="B425">
        <v>10</v>
      </c>
      <c r="C425">
        <v>10.199999999999999</v>
      </c>
    </row>
    <row r="426" spans="1:3" x14ac:dyDescent="0.3">
      <c r="A426" s="1">
        <v>30437</v>
      </c>
      <c r="B426">
        <v>9.8000000000000007</v>
      </c>
      <c r="C426">
        <v>10.1</v>
      </c>
    </row>
    <row r="427" spans="1:3" x14ac:dyDescent="0.3">
      <c r="A427" s="1">
        <v>30468</v>
      </c>
      <c r="B427">
        <v>10.199999999999999</v>
      </c>
      <c r="C427">
        <v>10.1</v>
      </c>
    </row>
    <row r="428" spans="1:3" x14ac:dyDescent="0.3">
      <c r="A428" s="1">
        <v>30498</v>
      </c>
      <c r="B428">
        <v>9.4</v>
      </c>
      <c r="C428">
        <v>9.4</v>
      </c>
    </row>
    <row r="429" spans="1:3" x14ac:dyDescent="0.3">
      <c r="A429" s="1">
        <v>30529</v>
      </c>
      <c r="B429">
        <v>9.1999999999999993</v>
      </c>
      <c r="C429">
        <v>9.5</v>
      </c>
    </row>
    <row r="430" spans="1:3" x14ac:dyDescent="0.3">
      <c r="A430" s="1">
        <v>30560</v>
      </c>
      <c r="B430">
        <v>8.8000000000000007</v>
      </c>
      <c r="C430">
        <v>9.1999999999999993</v>
      </c>
    </row>
    <row r="431" spans="1:3" x14ac:dyDescent="0.3">
      <c r="A431" s="1">
        <v>30590</v>
      </c>
      <c r="B431">
        <v>8.4</v>
      </c>
      <c r="C431">
        <v>8.8000000000000007</v>
      </c>
    </row>
    <row r="432" spans="1:3" x14ac:dyDescent="0.3">
      <c r="A432" s="1">
        <v>30621</v>
      </c>
      <c r="B432">
        <v>8.1</v>
      </c>
      <c r="C432">
        <v>8.5</v>
      </c>
    </row>
    <row r="433" spans="1:3" x14ac:dyDescent="0.3">
      <c r="A433" s="1">
        <v>30651</v>
      </c>
      <c r="B433">
        <v>8</v>
      </c>
      <c r="C433">
        <v>8.3000000000000007</v>
      </c>
    </row>
    <row r="434" spans="1:3" x14ac:dyDescent="0.3">
      <c r="A434" s="1">
        <v>30682</v>
      </c>
      <c r="B434">
        <v>8.8000000000000007</v>
      </c>
      <c r="C434">
        <v>8</v>
      </c>
    </row>
    <row r="435" spans="1:3" x14ac:dyDescent="0.3">
      <c r="A435" s="1">
        <v>30713</v>
      </c>
      <c r="B435">
        <v>8.4</v>
      </c>
      <c r="C435">
        <v>7.8</v>
      </c>
    </row>
    <row r="436" spans="1:3" x14ac:dyDescent="0.3">
      <c r="A436" s="1">
        <v>30742</v>
      </c>
      <c r="B436">
        <v>8.1</v>
      </c>
      <c r="C436">
        <v>7.8</v>
      </c>
    </row>
    <row r="437" spans="1:3" x14ac:dyDescent="0.3">
      <c r="A437" s="1">
        <v>30773</v>
      </c>
      <c r="B437">
        <v>7.6</v>
      </c>
      <c r="C437">
        <v>7.7</v>
      </c>
    </row>
    <row r="438" spans="1:3" x14ac:dyDescent="0.3">
      <c r="A438" s="1">
        <v>30803</v>
      </c>
      <c r="B438">
        <v>7.2</v>
      </c>
      <c r="C438">
        <v>7.4</v>
      </c>
    </row>
    <row r="439" spans="1:3" x14ac:dyDescent="0.3">
      <c r="A439" s="1">
        <v>30834</v>
      </c>
      <c r="B439">
        <v>7.4</v>
      </c>
      <c r="C439">
        <v>7.2</v>
      </c>
    </row>
    <row r="440" spans="1:3" x14ac:dyDescent="0.3">
      <c r="A440" s="1">
        <v>30864</v>
      </c>
      <c r="B440">
        <v>7.5</v>
      </c>
      <c r="C440">
        <v>7.5</v>
      </c>
    </row>
    <row r="441" spans="1:3" x14ac:dyDescent="0.3">
      <c r="A441" s="1">
        <v>30895</v>
      </c>
      <c r="B441">
        <v>7.3</v>
      </c>
      <c r="C441">
        <v>7.5</v>
      </c>
    </row>
    <row r="442" spans="1:3" x14ac:dyDescent="0.3">
      <c r="A442" s="1">
        <v>30926</v>
      </c>
      <c r="B442">
        <v>7.1</v>
      </c>
      <c r="C442">
        <v>7.3</v>
      </c>
    </row>
    <row r="443" spans="1:3" x14ac:dyDescent="0.3">
      <c r="A443" s="1">
        <v>30956</v>
      </c>
      <c r="B443">
        <v>7</v>
      </c>
      <c r="C443">
        <v>7.4</v>
      </c>
    </row>
    <row r="444" spans="1:3" x14ac:dyDescent="0.3">
      <c r="A444" s="1">
        <v>30987</v>
      </c>
      <c r="B444">
        <v>6.9</v>
      </c>
      <c r="C444">
        <v>7.2</v>
      </c>
    </row>
    <row r="445" spans="1:3" x14ac:dyDescent="0.3">
      <c r="A445" s="1">
        <v>31017</v>
      </c>
      <c r="B445">
        <v>7</v>
      </c>
      <c r="C445">
        <v>7.3</v>
      </c>
    </row>
    <row r="446" spans="1:3" x14ac:dyDescent="0.3">
      <c r="A446" s="1">
        <v>31048</v>
      </c>
      <c r="B446">
        <v>8</v>
      </c>
      <c r="C446">
        <v>7.3</v>
      </c>
    </row>
    <row r="447" spans="1:3" x14ac:dyDescent="0.3">
      <c r="A447" s="1">
        <v>31079</v>
      </c>
      <c r="B447">
        <v>7.8</v>
      </c>
      <c r="C447">
        <v>7.2</v>
      </c>
    </row>
    <row r="448" spans="1:3" x14ac:dyDescent="0.3">
      <c r="A448" s="1">
        <v>31107</v>
      </c>
      <c r="B448">
        <v>7.5</v>
      </c>
      <c r="C448">
        <v>7.2</v>
      </c>
    </row>
    <row r="449" spans="1:3" x14ac:dyDescent="0.3">
      <c r="A449" s="1">
        <v>31138</v>
      </c>
      <c r="B449">
        <v>7.1</v>
      </c>
      <c r="C449">
        <v>7.3</v>
      </c>
    </row>
    <row r="450" spans="1:3" x14ac:dyDescent="0.3">
      <c r="A450" s="1">
        <v>31168</v>
      </c>
      <c r="B450">
        <v>7</v>
      </c>
      <c r="C450">
        <v>7.2</v>
      </c>
    </row>
    <row r="451" spans="1:3" x14ac:dyDescent="0.3">
      <c r="A451" s="1">
        <v>31199</v>
      </c>
      <c r="B451">
        <v>7.5</v>
      </c>
      <c r="C451">
        <v>7.4</v>
      </c>
    </row>
    <row r="452" spans="1:3" x14ac:dyDescent="0.3">
      <c r="A452" s="1">
        <v>31229</v>
      </c>
      <c r="B452">
        <v>7.4</v>
      </c>
      <c r="C452">
        <v>7.4</v>
      </c>
    </row>
    <row r="453" spans="1:3" x14ac:dyDescent="0.3">
      <c r="A453" s="1">
        <v>31260</v>
      </c>
      <c r="B453">
        <v>6.9</v>
      </c>
      <c r="C453">
        <v>7.1</v>
      </c>
    </row>
    <row r="454" spans="1:3" x14ac:dyDescent="0.3">
      <c r="A454" s="1">
        <v>31291</v>
      </c>
      <c r="B454">
        <v>6.9</v>
      </c>
      <c r="C454">
        <v>7.1</v>
      </c>
    </row>
    <row r="455" spans="1:3" x14ac:dyDescent="0.3">
      <c r="A455" s="1">
        <v>31321</v>
      </c>
      <c r="B455">
        <v>6.8</v>
      </c>
      <c r="C455">
        <v>7.1</v>
      </c>
    </row>
    <row r="456" spans="1:3" x14ac:dyDescent="0.3">
      <c r="A456" s="1">
        <v>31352</v>
      </c>
      <c r="B456">
        <v>6.7</v>
      </c>
      <c r="C456">
        <v>7</v>
      </c>
    </row>
    <row r="457" spans="1:3" x14ac:dyDescent="0.3">
      <c r="A457" s="1">
        <v>31382</v>
      </c>
      <c r="B457">
        <v>6.7</v>
      </c>
      <c r="C457">
        <v>7</v>
      </c>
    </row>
    <row r="458" spans="1:3" x14ac:dyDescent="0.3">
      <c r="A458" s="1">
        <v>31413</v>
      </c>
      <c r="B458">
        <v>7.3</v>
      </c>
      <c r="C458">
        <v>6.7</v>
      </c>
    </row>
    <row r="459" spans="1:3" x14ac:dyDescent="0.3">
      <c r="A459" s="1">
        <v>31444</v>
      </c>
      <c r="B459">
        <v>7.8</v>
      </c>
      <c r="C459">
        <v>7.2</v>
      </c>
    </row>
    <row r="460" spans="1:3" x14ac:dyDescent="0.3">
      <c r="A460" s="1">
        <v>31472</v>
      </c>
      <c r="B460">
        <v>7.5</v>
      </c>
      <c r="C460">
        <v>7.2</v>
      </c>
    </row>
    <row r="461" spans="1:3" x14ac:dyDescent="0.3">
      <c r="A461" s="1">
        <v>31503</v>
      </c>
      <c r="B461">
        <v>7</v>
      </c>
      <c r="C461">
        <v>7.1</v>
      </c>
    </row>
    <row r="462" spans="1:3" x14ac:dyDescent="0.3">
      <c r="A462" s="1">
        <v>31533</v>
      </c>
      <c r="B462">
        <v>7</v>
      </c>
      <c r="C462">
        <v>7.2</v>
      </c>
    </row>
    <row r="463" spans="1:3" x14ac:dyDescent="0.3">
      <c r="A463" s="1">
        <v>31564</v>
      </c>
      <c r="B463">
        <v>7.3</v>
      </c>
      <c r="C463">
        <v>7.2</v>
      </c>
    </row>
    <row r="464" spans="1:3" x14ac:dyDescent="0.3">
      <c r="A464" s="1">
        <v>31594</v>
      </c>
      <c r="B464">
        <v>7</v>
      </c>
      <c r="C464">
        <v>7</v>
      </c>
    </row>
    <row r="465" spans="1:3" x14ac:dyDescent="0.3">
      <c r="A465" s="1">
        <v>31625</v>
      </c>
      <c r="B465">
        <v>6.7</v>
      </c>
      <c r="C465">
        <v>6.9</v>
      </c>
    </row>
    <row r="466" spans="1:3" x14ac:dyDescent="0.3">
      <c r="A466" s="1">
        <v>31656</v>
      </c>
      <c r="B466">
        <v>6.8</v>
      </c>
      <c r="C466">
        <v>7</v>
      </c>
    </row>
    <row r="467" spans="1:3" x14ac:dyDescent="0.3">
      <c r="A467" s="1">
        <v>31686</v>
      </c>
      <c r="B467">
        <v>6.6</v>
      </c>
      <c r="C467">
        <v>7</v>
      </c>
    </row>
    <row r="468" spans="1:3" x14ac:dyDescent="0.3">
      <c r="A468" s="1">
        <v>31717</v>
      </c>
      <c r="B468">
        <v>6.6</v>
      </c>
      <c r="C468">
        <v>6.9</v>
      </c>
    </row>
    <row r="469" spans="1:3" x14ac:dyDescent="0.3">
      <c r="A469" s="1">
        <v>31747</v>
      </c>
      <c r="B469">
        <v>6.3</v>
      </c>
      <c r="C469">
        <v>6.6</v>
      </c>
    </row>
    <row r="470" spans="1:3" x14ac:dyDescent="0.3">
      <c r="A470" s="1">
        <v>31778</v>
      </c>
      <c r="B470">
        <v>7.3</v>
      </c>
      <c r="C470">
        <v>6.6</v>
      </c>
    </row>
    <row r="471" spans="1:3" x14ac:dyDescent="0.3">
      <c r="A471" s="1">
        <v>31809</v>
      </c>
      <c r="B471">
        <v>7.2</v>
      </c>
      <c r="C471">
        <v>6.6</v>
      </c>
    </row>
    <row r="472" spans="1:3" x14ac:dyDescent="0.3">
      <c r="A472" s="1">
        <v>31837</v>
      </c>
      <c r="B472">
        <v>6.9</v>
      </c>
      <c r="C472">
        <v>6.6</v>
      </c>
    </row>
    <row r="473" spans="1:3" x14ac:dyDescent="0.3">
      <c r="A473" s="1">
        <v>31868</v>
      </c>
      <c r="B473">
        <v>6.2</v>
      </c>
      <c r="C473">
        <v>6.3</v>
      </c>
    </row>
    <row r="474" spans="1:3" x14ac:dyDescent="0.3">
      <c r="A474" s="1">
        <v>31898</v>
      </c>
      <c r="B474">
        <v>6.1</v>
      </c>
      <c r="C474">
        <v>6.3</v>
      </c>
    </row>
    <row r="475" spans="1:3" x14ac:dyDescent="0.3">
      <c r="A475" s="1">
        <v>31929</v>
      </c>
      <c r="B475">
        <v>6.3</v>
      </c>
      <c r="C475">
        <v>6.2</v>
      </c>
    </row>
    <row r="476" spans="1:3" x14ac:dyDescent="0.3">
      <c r="A476" s="1">
        <v>31959</v>
      </c>
      <c r="B476">
        <v>6.1</v>
      </c>
      <c r="C476">
        <v>6.1</v>
      </c>
    </row>
    <row r="477" spans="1:3" x14ac:dyDescent="0.3">
      <c r="A477" s="1">
        <v>31990</v>
      </c>
      <c r="B477">
        <v>5.8</v>
      </c>
      <c r="C477">
        <v>6</v>
      </c>
    </row>
    <row r="478" spans="1:3" x14ac:dyDescent="0.3">
      <c r="A478" s="1">
        <v>32021</v>
      </c>
      <c r="B478">
        <v>5.7</v>
      </c>
      <c r="C478">
        <v>5.9</v>
      </c>
    </row>
    <row r="479" spans="1:3" x14ac:dyDescent="0.3">
      <c r="A479" s="1">
        <v>32051</v>
      </c>
      <c r="B479">
        <v>5.7</v>
      </c>
      <c r="C479">
        <v>6</v>
      </c>
    </row>
    <row r="480" spans="1:3" x14ac:dyDescent="0.3">
      <c r="A480" s="1">
        <v>32082</v>
      </c>
      <c r="B480">
        <v>5.6</v>
      </c>
      <c r="C480">
        <v>5.8</v>
      </c>
    </row>
    <row r="481" spans="1:3" x14ac:dyDescent="0.3">
      <c r="A481" s="1">
        <v>32112</v>
      </c>
      <c r="B481">
        <v>5.4</v>
      </c>
      <c r="C481">
        <v>5.7</v>
      </c>
    </row>
    <row r="482" spans="1:3" x14ac:dyDescent="0.3">
      <c r="A482" s="1">
        <v>32143</v>
      </c>
      <c r="B482">
        <v>6.3</v>
      </c>
      <c r="C482">
        <v>5.7</v>
      </c>
    </row>
    <row r="483" spans="1:3" x14ac:dyDescent="0.3">
      <c r="A483" s="1">
        <v>32174</v>
      </c>
      <c r="B483">
        <v>6.2</v>
      </c>
      <c r="C483">
        <v>5.7</v>
      </c>
    </row>
    <row r="484" spans="1:3" x14ac:dyDescent="0.3">
      <c r="A484" s="1">
        <v>32203</v>
      </c>
      <c r="B484">
        <v>5.9</v>
      </c>
      <c r="C484">
        <v>5.7</v>
      </c>
    </row>
    <row r="485" spans="1:3" x14ac:dyDescent="0.3">
      <c r="A485" s="1">
        <v>32234</v>
      </c>
      <c r="B485">
        <v>5.3</v>
      </c>
      <c r="C485">
        <v>5.4</v>
      </c>
    </row>
    <row r="486" spans="1:3" x14ac:dyDescent="0.3">
      <c r="A486" s="1">
        <v>32264</v>
      </c>
      <c r="B486">
        <v>5.4</v>
      </c>
      <c r="C486">
        <v>5.6</v>
      </c>
    </row>
    <row r="487" spans="1:3" x14ac:dyDescent="0.3">
      <c r="A487" s="1">
        <v>32295</v>
      </c>
      <c r="B487">
        <v>5.5</v>
      </c>
      <c r="C487">
        <v>5.4</v>
      </c>
    </row>
    <row r="488" spans="1:3" x14ac:dyDescent="0.3">
      <c r="A488" s="1">
        <v>32325</v>
      </c>
      <c r="B488">
        <v>5.5</v>
      </c>
      <c r="C488">
        <v>5.4</v>
      </c>
    </row>
    <row r="489" spans="1:3" x14ac:dyDescent="0.3">
      <c r="A489" s="1">
        <v>32356</v>
      </c>
      <c r="B489">
        <v>5.4</v>
      </c>
      <c r="C489">
        <v>5.6</v>
      </c>
    </row>
    <row r="490" spans="1:3" x14ac:dyDescent="0.3">
      <c r="A490" s="1">
        <v>32387</v>
      </c>
      <c r="B490">
        <v>5.2</v>
      </c>
      <c r="C490">
        <v>5.4</v>
      </c>
    </row>
    <row r="491" spans="1:3" x14ac:dyDescent="0.3">
      <c r="A491" s="1">
        <v>32417</v>
      </c>
      <c r="B491">
        <v>5</v>
      </c>
      <c r="C491">
        <v>5.4</v>
      </c>
    </row>
    <row r="492" spans="1:3" x14ac:dyDescent="0.3">
      <c r="A492" s="1">
        <v>32448</v>
      </c>
      <c r="B492">
        <v>5.2</v>
      </c>
      <c r="C492">
        <v>5.3</v>
      </c>
    </row>
    <row r="493" spans="1:3" x14ac:dyDescent="0.3">
      <c r="A493" s="1">
        <v>32478</v>
      </c>
      <c r="B493">
        <v>5</v>
      </c>
      <c r="C493">
        <v>5.3</v>
      </c>
    </row>
    <row r="494" spans="1:3" x14ac:dyDescent="0.3">
      <c r="A494" s="1">
        <v>32509</v>
      </c>
      <c r="B494">
        <v>6</v>
      </c>
      <c r="C494">
        <v>5.4</v>
      </c>
    </row>
    <row r="495" spans="1:3" x14ac:dyDescent="0.3">
      <c r="A495" s="1">
        <v>32540</v>
      </c>
      <c r="B495">
        <v>5.6</v>
      </c>
      <c r="C495">
        <v>5.2</v>
      </c>
    </row>
    <row r="496" spans="1:3" x14ac:dyDescent="0.3">
      <c r="A496" s="1">
        <v>32568</v>
      </c>
      <c r="B496">
        <v>5.2</v>
      </c>
      <c r="C496">
        <v>5</v>
      </c>
    </row>
    <row r="497" spans="1:3" x14ac:dyDescent="0.3">
      <c r="A497" s="1">
        <v>32599</v>
      </c>
      <c r="B497">
        <v>5.0999999999999996</v>
      </c>
      <c r="C497">
        <v>5.2</v>
      </c>
    </row>
    <row r="498" spans="1:3" x14ac:dyDescent="0.3">
      <c r="A498" s="1">
        <v>32629</v>
      </c>
      <c r="B498">
        <v>5</v>
      </c>
      <c r="C498">
        <v>5.2</v>
      </c>
    </row>
    <row r="499" spans="1:3" x14ac:dyDescent="0.3">
      <c r="A499" s="1">
        <v>32660</v>
      </c>
      <c r="B499">
        <v>5.5</v>
      </c>
      <c r="C499">
        <v>5.3</v>
      </c>
    </row>
    <row r="500" spans="1:3" x14ac:dyDescent="0.3">
      <c r="A500" s="1">
        <v>32690</v>
      </c>
      <c r="B500">
        <v>5.3</v>
      </c>
      <c r="C500">
        <v>5.2</v>
      </c>
    </row>
    <row r="501" spans="1:3" x14ac:dyDescent="0.3">
      <c r="A501" s="1">
        <v>32721</v>
      </c>
      <c r="B501">
        <v>5.0999999999999996</v>
      </c>
      <c r="C501">
        <v>5.2</v>
      </c>
    </row>
    <row r="502" spans="1:3" x14ac:dyDescent="0.3">
      <c r="A502" s="1">
        <v>32752</v>
      </c>
      <c r="B502">
        <v>5.0999999999999996</v>
      </c>
      <c r="C502">
        <v>5.3</v>
      </c>
    </row>
    <row r="503" spans="1:3" x14ac:dyDescent="0.3">
      <c r="A503" s="1">
        <v>32782</v>
      </c>
      <c r="B503">
        <v>5</v>
      </c>
      <c r="C503">
        <v>5.3</v>
      </c>
    </row>
    <row r="504" spans="1:3" x14ac:dyDescent="0.3">
      <c r="A504" s="1">
        <v>32813</v>
      </c>
      <c r="B504">
        <v>5.2</v>
      </c>
      <c r="C504">
        <v>5.4</v>
      </c>
    </row>
    <row r="505" spans="1:3" x14ac:dyDescent="0.3">
      <c r="A505" s="1">
        <v>32843</v>
      </c>
      <c r="B505">
        <v>5.0999999999999996</v>
      </c>
      <c r="C505">
        <v>5.4</v>
      </c>
    </row>
    <row r="506" spans="1:3" x14ac:dyDescent="0.3">
      <c r="A506" s="1">
        <v>32874</v>
      </c>
      <c r="B506">
        <v>6</v>
      </c>
      <c r="C506">
        <v>5.4</v>
      </c>
    </row>
    <row r="507" spans="1:3" x14ac:dyDescent="0.3">
      <c r="A507" s="1">
        <v>32905</v>
      </c>
      <c r="B507">
        <v>5.9</v>
      </c>
      <c r="C507">
        <v>5.3</v>
      </c>
    </row>
    <row r="508" spans="1:3" x14ac:dyDescent="0.3">
      <c r="A508" s="1">
        <v>32933</v>
      </c>
      <c r="B508">
        <v>5.5</v>
      </c>
      <c r="C508">
        <v>5.2</v>
      </c>
    </row>
    <row r="509" spans="1:3" x14ac:dyDescent="0.3">
      <c r="A509" s="1">
        <v>32964</v>
      </c>
      <c r="B509">
        <v>5.3</v>
      </c>
      <c r="C509">
        <v>5.4</v>
      </c>
    </row>
    <row r="510" spans="1:3" x14ac:dyDescent="0.3">
      <c r="A510" s="1">
        <v>32994</v>
      </c>
      <c r="B510">
        <v>5.2</v>
      </c>
      <c r="C510">
        <v>5.4</v>
      </c>
    </row>
    <row r="511" spans="1:3" x14ac:dyDescent="0.3">
      <c r="A511" s="1">
        <v>33025</v>
      </c>
      <c r="B511">
        <v>5.4</v>
      </c>
      <c r="C511">
        <v>5.2</v>
      </c>
    </row>
    <row r="512" spans="1:3" x14ac:dyDescent="0.3">
      <c r="A512" s="1">
        <v>33055</v>
      </c>
      <c r="B512">
        <v>5.6</v>
      </c>
      <c r="C512">
        <v>5.5</v>
      </c>
    </row>
    <row r="513" spans="1:3" x14ac:dyDescent="0.3">
      <c r="A513" s="1">
        <v>33086</v>
      </c>
      <c r="B513">
        <v>5.5</v>
      </c>
      <c r="C513">
        <v>5.7</v>
      </c>
    </row>
    <row r="514" spans="1:3" x14ac:dyDescent="0.3">
      <c r="A514" s="1">
        <v>33117</v>
      </c>
      <c r="B514">
        <v>5.6</v>
      </c>
      <c r="C514">
        <v>5.9</v>
      </c>
    </row>
    <row r="515" spans="1:3" x14ac:dyDescent="0.3">
      <c r="A515" s="1">
        <v>33147</v>
      </c>
      <c r="B515">
        <v>5.5</v>
      </c>
      <c r="C515">
        <v>5.9</v>
      </c>
    </row>
    <row r="516" spans="1:3" x14ac:dyDescent="0.3">
      <c r="A516" s="1">
        <v>33178</v>
      </c>
      <c r="B516">
        <v>5.9</v>
      </c>
      <c r="C516">
        <v>6.2</v>
      </c>
    </row>
    <row r="517" spans="1:3" x14ac:dyDescent="0.3">
      <c r="A517" s="1">
        <v>33208</v>
      </c>
      <c r="B517">
        <v>6</v>
      </c>
      <c r="C517">
        <v>6.3</v>
      </c>
    </row>
    <row r="518" spans="1:3" x14ac:dyDescent="0.3">
      <c r="A518" s="1">
        <v>33239</v>
      </c>
      <c r="B518">
        <v>7.1</v>
      </c>
      <c r="C518">
        <v>6.4</v>
      </c>
    </row>
    <row r="519" spans="1:3" x14ac:dyDescent="0.3">
      <c r="A519" s="1">
        <v>33270</v>
      </c>
      <c r="B519">
        <v>7.3</v>
      </c>
      <c r="C519">
        <v>6.6</v>
      </c>
    </row>
    <row r="520" spans="1:3" x14ac:dyDescent="0.3">
      <c r="A520" s="1">
        <v>33298</v>
      </c>
      <c r="B520">
        <v>7.2</v>
      </c>
      <c r="C520">
        <v>6.8</v>
      </c>
    </row>
    <row r="521" spans="1:3" x14ac:dyDescent="0.3">
      <c r="A521" s="1">
        <v>33329</v>
      </c>
      <c r="B521">
        <v>6.5</v>
      </c>
      <c r="C521">
        <v>6.7</v>
      </c>
    </row>
    <row r="522" spans="1:3" x14ac:dyDescent="0.3">
      <c r="A522" s="1">
        <v>33359</v>
      </c>
      <c r="B522">
        <v>6.7</v>
      </c>
      <c r="C522">
        <v>6.9</v>
      </c>
    </row>
    <row r="523" spans="1:3" x14ac:dyDescent="0.3">
      <c r="A523" s="1">
        <v>33390</v>
      </c>
      <c r="B523">
        <v>7</v>
      </c>
      <c r="C523">
        <v>6.9</v>
      </c>
    </row>
    <row r="524" spans="1:3" x14ac:dyDescent="0.3">
      <c r="A524" s="1">
        <v>33420</v>
      </c>
      <c r="B524">
        <v>6.8</v>
      </c>
      <c r="C524">
        <v>6.8</v>
      </c>
    </row>
    <row r="525" spans="1:3" x14ac:dyDescent="0.3">
      <c r="A525" s="1">
        <v>33451</v>
      </c>
      <c r="B525">
        <v>6.6</v>
      </c>
      <c r="C525">
        <v>6.9</v>
      </c>
    </row>
    <row r="526" spans="1:3" x14ac:dyDescent="0.3">
      <c r="A526" s="1">
        <v>33482</v>
      </c>
      <c r="B526">
        <v>6.5</v>
      </c>
      <c r="C526">
        <v>6.9</v>
      </c>
    </row>
    <row r="527" spans="1:3" x14ac:dyDescent="0.3">
      <c r="A527" s="1">
        <v>33512</v>
      </c>
      <c r="B527">
        <v>6.5</v>
      </c>
      <c r="C527">
        <v>7</v>
      </c>
    </row>
    <row r="528" spans="1:3" x14ac:dyDescent="0.3">
      <c r="A528" s="1">
        <v>33543</v>
      </c>
      <c r="B528">
        <v>6.7</v>
      </c>
      <c r="C528">
        <v>7</v>
      </c>
    </row>
    <row r="529" spans="1:3" x14ac:dyDescent="0.3">
      <c r="A529" s="1">
        <v>33573</v>
      </c>
      <c r="B529">
        <v>6.9</v>
      </c>
      <c r="C529">
        <v>7.3</v>
      </c>
    </row>
    <row r="530" spans="1:3" x14ac:dyDescent="0.3">
      <c r="A530" s="1">
        <v>33604</v>
      </c>
      <c r="B530">
        <v>8.1</v>
      </c>
      <c r="C530">
        <v>7.3</v>
      </c>
    </row>
    <row r="531" spans="1:3" x14ac:dyDescent="0.3">
      <c r="A531" s="1">
        <v>33635</v>
      </c>
      <c r="B531">
        <v>8.1999999999999993</v>
      </c>
      <c r="C531">
        <v>7.4</v>
      </c>
    </row>
    <row r="532" spans="1:3" x14ac:dyDescent="0.3">
      <c r="A532" s="1">
        <v>33664</v>
      </c>
      <c r="B532">
        <v>7.8</v>
      </c>
      <c r="C532">
        <v>7.4</v>
      </c>
    </row>
    <row r="533" spans="1:3" x14ac:dyDescent="0.3">
      <c r="A533" s="1">
        <v>33695</v>
      </c>
      <c r="B533">
        <v>7.2</v>
      </c>
      <c r="C533">
        <v>7.4</v>
      </c>
    </row>
    <row r="534" spans="1:3" x14ac:dyDescent="0.3">
      <c r="A534" s="1">
        <v>33725</v>
      </c>
      <c r="B534">
        <v>7.3</v>
      </c>
      <c r="C534">
        <v>7.6</v>
      </c>
    </row>
    <row r="535" spans="1:3" x14ac:dyDescent="0.3">
      <c r="A535" s="1">
        <v>33756</v>
      </c>
      <c r="B535">
        <v>8</v>
      </c>
      <c r="C535">
        <v>7.8</v>
      </c>
    </row>
    <row r="536" spans="1:3" x14ac:dyDescent="0.3">
      <c r="A536" s="1">
        <v>33786</v>
      </c>
      <c r="B536">
        <v>7.7</v>
      </c>
      <c r="C536">
        <v>7.7</v>
      </c>
    </row>
    <row r="537" spans="1:3" x14ac:dyDescent="0.3">
      <c r="A537" s="1">
        <v>33817</v>
      </c>
      <c r="B537">
        <v>7.4</v>
      </c>
      <c r="C537">
        <v>7.6</v>
      </c>
    </row>
    <row r="538" spans="1:3" x14ac:dyDescent="0.3">
      <c r="A538" s="1">
        <v>33848</v>
      </c>
      <c r="B538">
        <v>7.3</v>
      </c>
      <c r="C538">
        <v>7.6</v>
      </c>
    </row>
    <row r="539" spans="1:3" x14ac:dyDescent="0.3">
      <c r="A539" s="1">
        <v>33878</v>
      </c>
      <c r="B539">
        <v>6.9</v>
      </c>
      <c r="C539">
        <v>7.3</v>
      </c>
    </row>
    <row r="540" spans="1:3" x14ac:dyDescent="0.3">
      <c r="A540" s="1">
        <v>33909</v>
      </c>
      <c r="B540">
        <v>7.1</v>
      </c>
      <c r="C540">
        <v>7.4</v>
      </c>
    </row>
    <row r="541" spans="1:3" x14ac:dyDescent="0.3">
      <c r="A541" s="1">
        <v>33939</v>
      </c>
      <c r="B541">
        <v>7.1</v>
      </c>
      <c r="C541">
        <v>7.4</v>
      </c>
    </row>
    <row r="542" spans="1:3" x14ac:dyDescent="0.3">
      <c r="A542" s="1">
        <v>33970</v>
      </c>
      <c r="B542">
        <v>8</v>
      </c>
      <c r="C542">
        <v>7.3</v>
      </c>
    </row>
    <row r="543" spans="1:3" x14ac:dyDescent="0.3">
      <c r="A543" s="1">
        <v>34001</v>
      </c>
      <c r="B543">
        <v>7.8</v>
      </c>
      <c r="C543">
        <v>7.1</v>
      </c>
    </row>
    <row r="544" spans="1:3" x14ac:dyDescent="0.3">
      <c r="A544" s="1">
        <v>34029</v>
      </c>
      <c r="B544">
        <v>7.4</v>
      </c>
      <c r="C544">
        <v>7</v>
      </c>
    </row>
    <row r="545" spans="1:3" x14ac:dyDescent="0.3">
      <c r="A545" s="1">
        <v>34060</v>
      </c>
      <c r="B545">
        <v>6.9</v>
      </c>
      <c r="C545">
        <v>7.1</v>
      </c>
    </row>
    <row r="546" spans="1:3" x14ac:dyDescent="0.3">
      <c r="A546" s="1">
        <v>34090</v>
      </c>
      <c r="B546">
        <v>6.8</v>
      </c>
      <c r="C546">
        <v>7.1</v>
      </c>
    </row>
    <row r="547" spans="1:3" x14ac:dyDescent="0.3">
      <c r="A547" s="1">
        <v>34121</v>
      </c>
      <c r="B547">
        <v>7.2</v>
      </c>
      <c r="C547">
        <v>7</v>
      </c>
    </row>
    <row r="548" spans="1:3" x14ac:dyDescent="0.3">
      <c r="A548" s="1">
        <v>34151</v>
      </c>
      <c r="B548">
        <v>7</v>
      </c>
      <c r="C548">
        <v>6.9</v>
      </c>
    </row>
    <row r="549" spans="1:3" x14ac:dyDescent="0.3">
      <c r="A549" s="1">
        <v>34182</v>
      </c>
      <c r="B549">
        <v>6.6</v>
      </c>
      <c r="C549">
        <v>6.8</v>
      </c>
    </row>
    <row r="550" spans="1:3" x14ac:dyDescent="0.3">
      <c r="A550" s="1">
        <v>34213</v>
      </c>
      <c r="B550">
        <v>6.4</v>
      </c>
      <c r="C550">
        <v>6.7</v>
      </c>
    </row>
    <row r="551" spans="1:3" x14ac:dyDescent="0.3">
      <c r="A551" s="1">
        <v>34243</v>
      </c>
      <c r="B551">
        <v>6.4</v>
      </c>
      <c r="C551">
        <v>6.8</v>
      </c>
    </row>
    <row r="552" spans="1:3" x14ac:dyDescent="0.3">
      <c r="A552" s="1">
        <v>34274</v>
      </c>
      <c r="B552">
        <v>6.2</v>
      </c>
      <c r="C552">
        <v>6.6</v>
      </c>
    </row>
    <row r="553" spans="1:3" x14ac:dyDescent="0.3">
      <c r="A553" s="1">
        <v>34304</v>
      </c>
      <c r="B553">
        <v>6.1</v>
      </c>
      <c r="C553">
        <v>6.5</v>
      </c>
    </row>
    <row r="554" spans="1:3" x14ac:dyDescent="0.3">
      <c r="A554" s="1">
        <v>34335</v>
      </c>
      <c r="B554">
        <v>7.3</v>
      </c>
      <c r="C554">
        <v>6.6</v>
      </c>
    </row>
    <row r="555" spans="1:3" x14ac:dyDescent="0.3">
      <c r="A555" s="1">
        <v>34366</v>
      </c>
      <c r="B555">
        <v>7.1</v>
      </c>
      <c r="C555">
        <v>6.6</v>
      </c>
    </row>
    <row r="556" spans="1:3" x14ac:dyDescent="0.3">
      <c r="A556" s="1">
        <v>34394</v>
      </c>
      <c r="B556">
        <v>6.8</v>
      </c>
      <c r="C556">
        <v>6.5</v>
      </c>
    </row>
    <row r="557" spans="1:3" x14ac:dyDescent="0.3">
      <c r="A557" s="1">
        <v>34425</v>
      </c>
      <c r="B557">
        <v>6.2</v>
      </c>
      <c r="C557">
        <v>6.4</v>
      </c>
    </row>
    <row r="558" spans="1:3" x14ac:dyDescent="0.3">
      <c r="A558" s="1">
        <v>34455</v>
      </c>
      <c r="B558">
        <v>5.9</v>
      </c>
      <c r="C558">
        <v>6.1</v>
      </c>
    </row>
    <row r="559" spans="1:3" x14ac:dyDescent="0.3">
      <c r="A559" s="1">
        <v>34486</v>
      </c>
      <c r="B559">
        <v>6.2</v>
      </c>
      <c r="C559">
        <v>6.1</v>
      </c>
    </row>
    <row r="560" spans="1:3" x14ac:dyDescent="0.3">
      <c r="A560" s="1">
        <v>34516</v>
      </c>
      <c r="B560">
        <v>6.2</v>
      </c>
      <c r="C560">
        <v>6.1</v>
      </c>
    </row>
    <row r="561" spans="1:3" x14ac:dyDescent="0.3">
      <c r="A561" s="1">
        <v>34547</v>
      </c>
      <c r="B561">
        <v>5.9</v>
      </c>
      <c r="C561">
        <v>6</v>
      </c>
    </row>
    <row r="562" spans="1:3" x14ac:dyDescent="0.3">
      <c r="A562" s="1">
        <v>34578</v>
      </c>
      <c r="B562">
        <v>5.6</v>
      </c>
      <c r="C562">
        <v>5.9</v>
      </c>
    </row>
    <row r="563" spans="1:3" x14ac:dyDescent="0.3">
      <c r="A563" s="1">
        <v>34608</v>
      </c>
      <c r="B563">
        <v>5.4</v>
      </c>
      <c r="C563">
        <v>5.8</v>
      </c>
    </row>
    <row r="564" spans="1:3" x14ac:dyDescent="0.3">
      <c r="A564" s="1">
        <v>34639</v>
      </c>
      <c r="B564">
        <v>5.3</v>
      </c>
      <c r="C564">
        <v>5.6</v>
      </c>
    </row>
    <row r="565" spans="1:3" x14ac:dyDescent="0.3">
      <c r="A565" s="1">
        <v>34669</v>
      </c>
      <c r="B565">
        <v>5.0999999999999996</v>
      </c>
      <c r="C565">
        <v>5.5</v>
      </c>
    </row>
    <row r="566" spans="1:3" x14ac:dyDescent="0.3">
      <c r="A566" s="1">
        <v>34700</v>
      </c>
      <c r="B566">
        <v>6.2</v>
      </c>
      <c r="C566">
        <v>5.6</v>
      </c>
    </row>
    <row r="567" spans="1:3" x14ac:dyDescent="0.3">
      <c r="A567" s="1">
        <v>34731</v>
      </c>
      <c r="B567">
        <v>5.9</v>
      </c>
      <c r="C567">
        <v>5.4</v>
      </c>
    </row>
    <row r="568" spans="1:3" x14ac:dyDescent="0.3">
      <c r="A568" s="1">
        <v>34759</v>
      </c>
      <c r="B568">
        <v>5.7</v>
      </c>
      <c r="C568">
        <v>5.4</v>
      </c>
    </row>
    <row r="569" spans="1:3" x14ac:dyDescent="0.3">
      <c r="A569" s="1">
        <v>34790</v>
      </c>
      <c r="B569">
        <v>5.6</v>
      </c>
      <c r="C569">
        <v>5.8</v>
      </c>
    </row>
    <row r="570" spans="1:3" x14ac:dyDescent="0.3">
      <c r="A570" s="1">
        <v>34820</v>
      </c>
      <c r="B570">
        <v>5.5</v>
      </c>
      <c r="C570">
        <v>5.6</v>
      </c>
    </row>
    <row r="571" spans="1:3" x14ac:dyDescent="0.3">
      <c r="A571" s="1">
        <v>34851</v>
      </c>
      <c r="B571">
        <v>5.8</v>
      </c>
      <c r="C571">
        <v>5.6</v>
      </c>
    </row>
    <row r="572" spans="1:3" x14ac:dyDescent="0.3">
      <c r="A572" s="1">
        <v>34881</v>
      </c>
      <c r="B572">
        <v>5.9</v>
      </c>
      <c r="C572">
        <v>5.7</v>
      </c>
    </row>
    <row r="573" spans="1:3" x14ac:dyDescent="0.3">
      <c r="A573" s="1">
        <v>34912</v>
      </c>
      <c r="B573">
        <v>5.6</v>
      </c>
      <c r="C573">
        <v>5.7</v>
      </c>
    </row>
    <row r="574" spans="1:3" x14ac:dyDescent="0.3">
      <c r="A574" s="1">
        <v>34943</v>
      </c>
      <c r="B574">
        <v>5.4</v>
      </c>
      <c r="C574">
        <v>5.6</v>
      </c>
    </row>
    <row r="575" spans="1:3" x14ac:dyDescent="0.3">
      <c r="A575" s="1">
        <v>34973</v>
      </c>
      <c r="B575">
        <v>5.2</v>
      </c>
      <c r="C575">
        <v>5.5</v>
      </c>
    </row>
    <row r="576" spans="1:3" x14ac:dyDescent="0.3">
      <c r="A576" s="1">
        <v>35004</v>
      </c>
      <c r="B576">
        <v>5.3</v>
      </c>
      <c r="C576">
        <v>5.6</v>
      </c>
    </row>
    <row r="577" spans="1:3" x14ac:dyDescent="0.3">
      <c r="A577" s="1">
        <v>35034</v>
      </c>
      <c r="B577">
        <v>5.2</v>
      </c>
      <c r="C577">
        <v>5.6</v>
      </c>
    </row>
    <row r="578" spans="1:3" x14ac:dyDescent="0.3">
      <c r="A578" s="1">
        <v>35065</v>
      </c>
      <c r="B578">
        <v>6.3</v>
      </c>
      <c r="C578">
        <v>5.6</v>
      </c>
    </row>
    <row r="579" spans="1:3" x14ac:dyDescent="0.3">
      <c r="A579" s="1">
        <v>35096</v>
      </c>
      <c r="B579">
        <v>6</v>
      </c>
      <c r="C579">
        <v>5.5</v>
      </c>
    </row>
    <row r="580" spans="1:3" x14ac:dyDescent="0.3">
      <c r="A580" s="1">
        <v>35125</v>
      </c>
      <c r="B580">
        <v>5.8</v>
      </c>
      <c r="C580">
        <v>5.5</v>
      </c>
    </row>
    <row r="581" spans="1:3" x14ac:dyDescent="0.3">
      <c r="A581" s="1">
        <v>35156</v>
      </c>
      <c r="B581">
        <v>5.4</v>
      </c>
      <c r="C581">
        <v>5.6</v>
      </c>
    </row>
    <row r="582" spans="1:3" x14ac:dyDescent="0.3">
      <c r="A582" s="1">
        <v>35186</v>
      </c>
      <c r="B582">
        <v>5.4</v>
      </c>
      <c r="C582">
        <v>5.6</v>
      </c>
    </row>
    <row r="583" spans="1:3" x14ac:dyDescent="0.3">
      <c r="A583" s="1">
        <v>35217</v>
      </c>
      <c r="B583">
        <v>5.5</v>
      </c>
      <c r="C583">
        <v>5.3</v>
      </c>
    </row>
    <row r="584" spans="1:3" x14ac:dyDescent="0.3">
      <c r="A584" s="1">
        <v>35247</v>
      </c>
      <c r="B584">
        <v>5.6</v>
      </c>
      <c r="C584">
        <v>5.5</v>
      </c>
    </row>
    <row r="585" spans="1:3" x14ac:dyDescent="0.3">
      <c r="A585" s="1">
        <v>35278</v>
      </c>
      <c r="B585">
        <v>5.0999999999999996</v>
      </c>
      <c r="C585">
        <v>5.0999999999999996</v>
      </c>
    </row>
    <row r="586" spans="1:3" x14ac:dyDescent="0.3">
      <c r="A586" s="1">
        <v>35309</v>
      </c>
      <c r="B586">
        <v>5</v>
      </c>
      <c r="C586">
        <v>5.2</v>
      </c>
    </row>
    <row r="587" spans="1:3" x14ac:dyDescent="0.3">
      <c r="A587" s="1">
        <v>35339</v>
      </c>
      <c r="B587">
        <v>4.9000000000000004</v>
      </c>
      <c r="C587">
        <v>5.2</v>
      </c>
    </row>
    <row r="588" spans="1:3" x14ac:dyDescent="0.3">
      <c r="A588" s="1">
        <v>35370</v>
      </c>
      <c r="B588">
        <v>5</v>
      </c>
      <c r="C588">
        <v>5.4</v>
      </c>
    </row>
    <row r="589" spans="1:3" x14ac:dyDescent="0.3">
      <c r="A589" s="1">
        <v>35400</v>
      </c>
      <c r="B589">
        <v>5</v>
      </c>
      <c r="C589">
        <v>5.4</v>
      </c>
    </row>
    <row r="590" spans="1:3" x14ac:dyDescent="0.3">
      <c r="A590" s="1">
        <v>35431</v>
      </c>
      <c r="B590">
        <v>5.9</v>
      </c>
      <c r="C590">
        <v>5.3</v>
      </c>
    </row>
    <row r="591" spans="1:3" x14ac:dyDescent="0.3">
      <c r="A591" s="1">
        <v>35462</v>
      </c>
      <c r="B591">
        <v>5.7</v>
      </c>
      <c r="C591">
        <v>5.2</v>
      </c>
    </row>
    <row r="592" spans="1:3" x14ac:dyDescent="0.3">
      <c r="A592" s="1">
        <v>35490</v>
      </c>
      <c r="B592">
        <v>5.5</v>
      </c>
      <c r="C592">
        <v>5.2</v>
      </c>
    </row>
    <row r="593" spans="1:3" x14ac:dyDescent="0.3">
      <c r="A593" s="1">
        <v>35521</v>
      </c>
      <c r="B593">
        <v>4.8</v>
      </c>
      <c r="C593">
        <v>5.0999999999999996</v>
      </c>
    </row>
    <row r="594" spans="1:3" x14ac:dyDescent="0.3">
      <c r="A594" s="1">
        <v>35551</v>
      </c>
      <c r="B594">
        <v>4.7</v>
      </c>
      <c r="C594">
        <v>4.9000000000000004</v>
      </c>
    </row>
    <row r="595" spans="1:3" x14ac:dyDescent="0.3">
      <c r="A595" s="1">
        <v>35582</v>
      </c>
      <c r="B595">
        <v>5.2</v>
      </c>
      <c r="C595">
        <v>5</v>
      </c>
    </row>
    <row r="596" spans="1:3" x14ac:dyDescent="0.3">
      <c r="A596" s="1">
        <v>35612</v>
      </c>
      <c r="B596">
        <v>5</v>
      </c>
      <c r="C596">
        <v>4.9000000000000004</v>
      </c>
    </row>
    <row r="597" spans="1:3" x14ac:dyDescent="0.3">
      <c r="A597" s="1">
        <v>35643</v>
      </c>
      <c r="B597">
        <v>4.8</v>
      </c>
      <c r="C597">
        <v>4.8</v>
      </c>
    </row>
    <row r="598" spans="1:3" x14ac:dyDescent="0.3">
      <c r="A598" s="1">
        <v>35674</v>
      </c>
      <c r="B598">
        <v>4.7</v>
      </c>
      <c r="C598">
        <v>4.9000000000000004</v>
      </c>
    </row>
    <row r="599" spans="1:3" x14ac:dyDescent="0.3">
      <c r="A599" s="1">
        <v>35704</v>
      </c>
      <c r="B599">
        <v>4.4000000000000004</v>
      </c>
      <c r="C599">
        <v>4.7</v>
      </c>
    </row>
    <row r="600" spans="1:3" x14ac:dyDescent="0.3">
      <c r="A600" s="1">
        <v>35735</v>
      </c>
      <c r="B600">
        <v>4.3</v>
      </c>
      <c r="C600">
        <v>4.5999999999999996</v>
      </c>
    </row>
    <row r="601" spans="1:3" x14ac:dyDescent="0.3">
      <c r="A601" s="1">
        <v>35765</v>
      </c>
      <c r="B601">
        <v>4.4000000000000004</v>
      </c>
      <c r="C601">
        <v>4.7</v>
      </c>
    </row>
    <row r="602" spans="1:3" x14ac:dyDescent="0.3">
      <c r="A602" s="1">
        <v>35796</v>
      </c>
      <c r="B602">
        <v>5.2</v>
      </c>
      <c r="C602">
        <v>4.5999999999999996</v>
      </c>
    </row>
    <row r="603" spans="1:3" x14ac:dyDescent="0.3">
      <c r="A603" s="1">
        <v>35827</v>
      </c>
      <c r="B603">
        <v>5</v>
      </c>
      <c r="C603">
        <v>4.5999999999999996</v>
      </c>
    </row>
    <row r="604" spans="1:3" x14ac:dyDescent="0.3">
      <c r="A604" s="1">
        <v>35855</v>
      </c>
      <c r="B604">
        <v>5</v>
      </c>
      <c r="C604">
        <v>4.7</v>
      </c>
    </row>
    <row r="605" spans="1:3" x14ac:dyDescent="0.3">
      <c r="A605" s="1">
        <v>35886</v>
      </c>
      <c r="B605">
        <v>4.0999999999999996</v>
      </c>
      <c r="C605">
        <v>4.3</v>
      </c>
    </row>
    <row r="606" spans="1:3" x14ac:dyDescent="0.3">
      <c r="A606" s="1">
        <v>35916</v>
      </c>
      <c r="B606">
        <v>4.2</v>
      </c>
      <c r="C606">
        <v>4.4000000000000004</v>
      </c>
    </row>
    <row r="607" spans="1:3" x14ac:dyDescent="0.3">
      <c r="A607" s="1">
        <v>35947</v>
      </c>
      <c r="B607">
        <v>4.7</v>
      </c>
      <c r="C607">
        <v>4.5</v>
      </c>
    </row>
    <row r="608" spans="1:3" x14ac:dyDescent="0.3">
      <c r="A608" s="1">
        <v>35977</v>
      </c>
      <c r="B608">
        <v>4.7</v>
      </c>
      <c r="C608">
        <v>4.5</v>
      </c>
    </row>
    <row r="609" spans="1:3" x14ac:dyDescent="0.3">
      <c r="A609" s="1">
        <v>36008</v>
      </c>
      <c r="B609">
        <v>4.5</v>
      </c>
      <c r="C609">
        <v>4.5</v>
      </c>
    </row>
    <row r="610" spans="1:3" x14ac:dyDescent="0.3">
      <c r="A610" s="1">
        <v>36039</v>
      </c>
      <c r="B610">
        <v>4.4000000000000004</v>
      </c>
      <c r="C610">
        <v>4.5999999999999996</v>
      </c>
    </row>
    <row r="611" spans="1:3" x14ac:dyDescent="0.3">
      <c r="A611" s="1">
        <v>36069</v>
      </c>
      <c r="B611">
        <v>4.2</v>
      </c>
      <c r="C611">
        <v>4.5</v>
      </c>
    </row>
    <row r="612" spans="1:3" x14ac:dyDescent="0.3">
      <c r="A612" s="1">
        <v>36100</v>
      </c>
      <c r="B612">
        <v>4.0999999999999996</v>
      </c>
      <c r="C612">
        <v>4.4000000000000004</v>
      </c>
    </row>
    <row r="613" spans="1:3" x14ac:dyDescent="0.3">
      <c r="A613" s="1">
        <v>36130</v>
      </c>
      <c r="B613">
        <v>4</v>
      </c>
      <c r="C613">
        <v>4.4000000000000004</v>
      </c>
    </row>
    <row r="614" spans="1:3" x14ac:dyDescent="0.3">
      <c r="A614" s="1">
        <v>36161</v>
      </c>
      <c r="B614">
        <v>4.8</v>
      </c>
      <c r="C614">
        <v>4.3</v>
      </c>
    </row>
    <row r="615" spans="1:3" x14ac:dyDescent="0.3">
      <c r="A615" s="1">
        <v>36192</v>
      </c>
      <c r="B615">
        <v>4.7</v>
      </c>
      <c r="C615">
        <v>4.4000000000000004</v>
      </c>
    </row>
    <row r="616" spans="1:3" x14ac:dyDescent="0.3">
      <c r="A616" s="1">
        <v>36220</v>
      </c>
      <c r="B616">
        <v>4.4000000000000004</v>
      </c>
      <c r="C616">
        <v>4.2</v>
      </c>
    </row>
    <row r="617" spans="1:3" x14ac:dyDescent="0.3">
      <c r="A617" s="1">
        <v>36251</v>
      </c>
      <c r="B617">
        <v>4.0999999999999996</v>
      </c>
      <c r="C617">
        <v>4.3</v>
      </c>
    </row>
    <row r="618" spans="1:3" x14ac:dyDescent="0.3">
      <c r="A618" s="1">
        <v>36281</v>
      </c>
      <c r="B618">
        <v>4</v>
      </c>
      <c r="C618">
        <v>4.2</v>
      </c>
    </row>
    <row r="619" spans="1:3" x14ac:dyDescent="0.3">
      <c r="A619" s="1">
        <v>36312</v>
      </c>
      <c r="B619">
        <v>4.5</v>
      </c>
      <c r="C619">
        <v>4.3</v>
      </c>
    </row>
    <row r="620" spans="1:3" x14ac:dyDescent="0.3">
      <c r="A620" s="1">
        <v>36342</v>
      </c>
      <c r="B620">
        <v>4.5</v>
      </c>
      <c r="C620">
        <v>4.3</v>
      </c>
    </row>
    <row r="621" spans="1:3" x14ac:dyDescent="0.3">
      <c r="A621" s="1">
        <v>36373</v>
      </c>
      <c r="B621">
        <v>4.2</v>
      </c>
      <c r="C621">
        <v>4.2</v>
      </c>
    </row>
    <row r="622" spans="1:3" x14ac:dyDescent="0.3">
      <c r="A622" s="1">
        <v>36404</v>
      </c>
      <c r="B622">
        <v>4.0999999999999996</v>
      </c>
      <c r="C622">
        <v>4.2</v>
      </c>
    </row>
    <row r="623" spans="1:3" x14ac:dyDescent="0.3">
      <c r="A623" s="1">
        <v>36434</v>
      </c>
      <c r="B623">
        <v>3.8</v>
      </c>
      <c r="C623">
        <v>4.0999999999999996</v>
      </c>
    </row>
    <row r="624" spans="1:3" x14ac:dyDescent="0.3">
      <c r="A624" s="1">
        <v>36465</v>
      </c>
      <c r="B624">
        <v>3.8</v>
      </c>
      <c r="C624">
        <v>4.0999999999999996</v>
      </c>
    </row>
    <row r="625" spans="1:3" x14ac:dyDescent="0.3">
      <c r="A625" s="1">
        <v>36495</v>
      </c>
      <c r="B625">
        <v>3.7</v>
      </c>
      <c r="C625">
        <v>4</v>
      </c>
    </row>
    <row r="626" spans="1:3" x14ac:dyDescent="0.3">
      <c r="A626" s="1">
        <v>36526</v>
      </c>
      <c r="B626">
        <v>4.5</v>
      </c>
      <c r="C626">
        <v>4</v>
      </c>
    </row>
    <row r="627" spans="1:3" x14ac:dyDescent="0.3">
      <c r="A627" s="1">
        <v>36557</v>
      </c>
      <c r="B627">
        <v>4.4000000000000004</v>
      </c>
      <c r="C627">
        <v>4.0999999999999996</v>
      </c>
    </row>
    <row r="628" spans="1:3" x14ac:dyDescent="0.3">
      <c r="A628" s="1">
        <v>36586</v>
      </c>
      <c r="B628">
        <v>4.3</v>
      </c>
      <c r="C628">
        <v>4</v>
      </c>
    </row>
    <row r="629" spans="1:3" x14ac:dyDescent="0.3">
      <c r="A629" s="1">
        <v>36617</v>
      </c>
      <c r="B629">
        <v>3.7</v>
      </c>
      <c r="C629">
        <v>3.8</v>
      </c>
    </row>
    <row r="630" spans="1:3" x14ac:dyDescent="0.3">
      <c r="A630" s="1">
        <v>36647</v>
      </c>
      <c r="B630">
        <v>3.8</v>
      </c>
      <c r="C630">
        <v>4</v>
      </c>
    </row>
    <row r="631" spans="1:3" x14ac:dyDescent="0.3">
      <c r="A631" s="1">
        <v>36678</v>
      </c>
      <c r="B631">
        <v>4.0999999999999996</v>
      </c>
      <c r="C631">
        <v>4</v>
      </c>
    </row>
    <row r="632" spans="1:3" x14ac:dyDescent="0.3">
      <c r="A632" s="1">
        <v>36708</v>
      </c>
      <c r="B632">
        <v>4.2</v>
      </c>
      <c r="C632">
        <v>4</v>
      </c>
    </row>
    <row r="633" spans="1:3" x14ac:dyDescent="0.3">
      <c r="A633" s="1">
        <v>36739</v>
      </c>
      <c r="B633">
        <v>4.0999999999999996</v>
      </c>
      <c r="C633">
        <v>4.0999999999999996</v>
      </c>
    </row>
    <row r="634" spans="1:3" x14ac:dyDescent="0.3">
      <c r="A634" s="1">
        <v>36770</v>
      </c>
      <c r="B634">
        <v>3.8</v>
      </c>
      <c r="C634">
        <v>3.9</v>
      </c>
    </row>
    <row r="635" spans="1:3" x14ac:dyDescent="0.3">
      <c r="A635" s="1">
        <v>36800</v>
      </c>
      <c r="B635">
        <v>3.6</v>
      </c>
      <c r="C635">
        <v>3.9</v>
      </c>
    </row>
    <row r="636" spans="1:3" x14ac:dyDescent="0.3">
      <c r="A636" s="1">
        <v>36831</v>
      </c>
      <c r="B636">
        <v>3.7</v>
      </c>
      <c r="C636">
        <v>3.9</v>
      </c>
    </row>
    <row r="637" spans="1:3" x14ac:dyDescent="0.3">
      <c r="A637" s="1">
        <v>36861</v>
      </c>
      <c r="B637">
        <v>3.7</v>
      </c>
      <c r="C637">
        <v>3.9</v>
      </c>
    </row>
    <row r="638" spans="1:3" x14ac:dyDescent="0.3">
      <c r="A638" s="1">
        <v>36892</v>
      </c>
      <c r="B638">
        <v>4.7</v>
      </c>
      <c r="C638">
        <v>4.2</v>
      </c>
    </row>
    <row r="639" spans="1:3" x14ac:dyDescent="0.3">
      <c r="A639" s="1">
        <v>36923</v>
      </c>
      <c r="B639">
        <v>4.5999999999999996</v>
      </c>
      <c r="C639">
        <v>4.2</v>
      </c>
    </row>
    <row r="640" spans="1:3" x14ac:dyDescent="0.3">
      <c r="A640" s="1">
        <v>36951</v>
      </c>
      <c r="B640">
        <v>4.5</v>
      </c>
      <c r="C640">
        <v>4.3</v>
      </c>
    </row>
    <row r="641" spans="1:3" x14ac:dyDescent="0.3">
      <c r="A641" s="1">
        <v>36982</v>
      </c>
      <c r="B641">
        <v>4.2</v>
      </c>
      <c r="C641">
        <v>4.4000000000000004</v>
      </c>
    </row>
    <row r="642" spans="1:3" x14ac:dyDescent="0.3">
      <c r="A642" s="1">
        <v>37012</v>
      </c>
      <c r="B642">
        <v>4.0999999999999996</v>
      </c>
      <c r="C642">
        <v>4.3</v>
      </c>
    </row>
    <row r="643" spans="1:3" x14ac:dyDescent="0.3">
      <c r="A643" s="1">
        <v>37043</v>
      </c>
      <c r="B643">
        <v>4.7</v>
      </c>
      <c r="C643">
        <v>4.5</v>
      </c>
    </row>
    <row r="644" spans="1:3" x14ac:dyDescent="0.3">
      <c r="A644" s="1">
        <v>37073</v>
      </c>
      <c r="B644">
        <v>4.7</v>
      </c>
      <c r="C644">
        <v>4.5999999999999996</v>
      </c>
    </row>
    <row r="645" spans="1:3" x14ac:dyDescent="0.3">
      <c r="A645" s="1">
        <v>37104</v>
      </c>
      <c r="B645">
        <v>4.9000000000000004</v>
      </c>
      <c r="C645">
        <v>4.9000000000000004</v>
      </c>
    </row>
    <row r="646" spans="1:3" x14ac:dyDescent="0.3">
      <c r="A646" s="1">
        <v>37135</v>
      </c>
      <c r="B646">
        <v>4.7</v>
      </c>
      <c r="C646">
        <v>5</v>
      </c>
    </row>
    <row r="647" spans="1:3" x14ac:dyDescent="0.3">
      <c r="A647" s="1">
        <v>37165</v>
      </c>
      <c r="B647">
        <v>5</v>
      </c>
      <c r="C647">
        <v>5.3</v>
      </c>
    </row>
    <row r="648" spans="1:3" x14ac:dyDescent="0.3">
      <c r="A648" s="1">
        <v>37196</v>
      </c>
      <c r="B648">
        <v>5.3</v>
      </c>
      <c r="C648">
        <v>5.5</v>
      </c>
    </row>
    <row r="649" spans="1:3" x14ac:dyDescent="0.3">
      <c r="A649" s="1">
        <v>37226</v>
      </c>
      <c r="B649">
        <v>5.4</v>
      </c>
      <c r="C649">
        <v>5.7</v>
      </c>
    </row>
    <row r="650" spans="1:3" x14ac:dyDescent="0.3">
      <c r="A650" s="1">
        <v>37257</v>
      </c>
      <c r="B650">
        <v>6.3</v>
      </c>
      <c r="C650">
        <v>5.7</v>
      </c>
    </row>
    <row r="651" spans="1:3" x14ac:dyDescent="0.3">
      <c r="A651" s="1">
        <v>37288</v>
      </c>
      <c r="B651">
        <v>6.1</v>
      </c>
      <c r="C651">
        <v>5.7</v>
      </c>
    </row>
    <row r="652" spans="1:3" x14ac:dyDescent="0.3">
      <c r="A652" s="1">
        <v>37316</v>
      </c>
      <c r="B652">
        <v>6.1</v>
      </c>
      <c r="C652">
        <v>5.7</v>
      </c>
    </row>
    <row r="653" spans="1:3" x14ac:dyDescent="0.3">
      <c r="A653" s="1">
        <v>37347</v>
      </c>
      <c r="B653">
        <v>5.7</v>
      </c>
      <c r="C653">
        <v>5.9</v>
      </c>
    </row>
    <row r="654" spans="1:3" x14ac:dyDescent="0.3">
      <c r="A654" s="1">
        <v>37377</v>
      </c>
      <c r="B654">
        <v>5.5</v>
      </c>
      <c r="C654">
        <v>5.8</v>
      </c>
    </row>
    <row r="655" spans="1:3" x14ac:dyDescent="0.3">
      <c r="A655" s="1">
        <v>37408</v>
      </c>
      <c r="B655">
        <v>6</v>
      </c>
      <c r="C655">
        <v>5.8</v>
      </c>
    </row>
    <row r="656" spans="1:3" x14ac:dyDescent="0.3">
      <c r="A656" s="1">
        <v>37438</v>
      </c>
      <c r="B656">
        <v>5.9</v>
      </c>
      <c r="C656">
        <v>5.8</v>
      </c>
    </row>
    <row r="657" spans="1:3" x14ac:dyDescent="0.3">
      <c r="A657" s="1">
        <v>37469</v>
      </c>
      <c r="B657">
        <v>5.7</v>
      </c>
      <c r="C657">
        <v>5.7</v>
      </c>
    </row>
    <row r="658" spans="1:3" x14ac:dyDescent="0.3">
      <c r="A658" s="1">
        <v>37500</v>
      </c>
      <c r="B658">
        <v>5.4</v>
      </c>
      <c r="C658">
        <v>5.7</v>
      </c>
    </row>
    <row r="659" spans="1:3" x14ac:dyDescent="0.3">
      <c r="A659" s="1">
        <v>37530</v>
      </c>
      <c r="B659">
        <v>5.3</v>
      </c>
      <c r="C659">
        <v>5.7</v>
      </c>
    </row>
    <row r="660" spans="1:3" x14ac:dyDescent="0.3">
      <c r="A660" s="1">
        <v>37561</v>
      </c>
      <c r="B660">
        <v>5.6</v>
      </c>
      <c r="C660">
        <v>5.9</v>
      </c>
    </row>
    <row r="661" spans="1:3" x14ac:dyDescent="0.3">
      <c r="A661" s="1">
        <v>37591</v>
      </c>
      <c r="B661">
        <v>5.7</v>
      </c>
      <c r="C661">
        <v>6</v>
      </c>
    </row>
    <row r="662" spans="1:3" x14ac:dyDescent="0.3">
      <c r="A662" s="1">
        <v>37622</v>
      </c>
      <c r="B662">
        <v>6.5</v>
      </c>
      <c r="C662">
        <v>5.8</v>
      </c>
    </row>
    <row r="663" spans="1:3" x14ac:dyDescent="0.3">
      <c r="A663" s="1">
        <v>37653</v>
      </c>
      <c r="B663">
        <v>6.4</v>
      </c>
      <c r="C663">
        <v>5.9</v>
      </c>
    </row>
    <row r="664" spans="1:3" x14ac:dyDescent="0.3">
      <c r="A664" s="1">
        <v>37681</v>
      </c>
      <c r="B664">
        <v>6.2</v>
      </c>
      <c r="C664">
        <v>5.9</v>
      </c>
    </row>
    <row r="665" spans="1:3" x14ac:dyDescent="0.3">
      <c r="A665" s="1">
        <v>37712</v>
      </c>
      <c r="B665">
        <v>5.8</v>
      </c>
      <c r="C665">
        <v>6</v>
      </c>
    </row>
    <row r="666" spans="1:3" x14ac:dyDescent="0.3">
      <c r="A666" s="1">
        <v>37742</v>
      </c>
      <c r="B666">
        <v>5.8</v>
      </c>
      <c r="C666">
        <v>6.1</v>
      </c>
    </row>
    <row r="667" spans="1:3" x14ac:dyDescent="0.3">
      <c r="A667" s="1">
        <v>37773</v>
      </c>
      <c r="B667">
        <v>6.5</v>
      </c>
      <c r="C667">
        <v>6.3</v>
      </c>
    </row>
    <row r="668" spans="1:3" x14ac:dyDescent="0.3">
      <c r="A668" s="1">
        <v>37803</v>
      </c>
      <c r="B668">
        <v>6.3</v>
      </c>
      <c r="C668">
        <v>6.2</v>
      </c>
    </row>
    <row r="669" spans="1:3" x14ac:dyDescent="0.3">
      <c r="A669" s="1">
        <v>37834</v>
      </c>
      <c r="B669">
        <v>6</v>
      </c>
      <c r="C669">
        <v>6.1</v>
      </c>
    </row>
    <row r="670" spans="1:3" x14ac:dyDescent="0.3">
      <c r="A670" s="1">
        <v>37865</v>
      </c>
      <c r="B670">
        <v>5.8</v>
      </c>
      <c r="C670">
        <v>6.1</v>
      </c>
    </row>
    <row r="671" spans="1:3" x14ac:dyDescent="0.3">
      <c r="A671" s="1">
        <v>37895</v>
      </c>
      <c r="B671">
        <v>5.6</v>
      </c>
      <c r="C671">
        <v>6</v>
      </c>
    </row>
    <row r="672" spans="1:3" x14ac:dyDescent="0.3">
      <c r="A672" s="1">
        <v>37926</v>
      </c>
      <c r="B672">
        <v>5.6</v>
      </c>
      <c r="C672">
        <v>5.8</v>
      </c>
    </row>
    <row r="673" spans="1:3" x14ac:dyDescent="0.3">
      <c r="A673" s="1">
        <v>37956</v>
      </c>
      <c r="B673">
        <v>5.4</v>
      </c>
      <c r="C673">
        <v>5.7</v>
      </c>
    </row>
    <row r="674" spans="1:3" x14ac:dyDescent="0.3">
      <c r="A674" s="1">
        <v>37987</v>
      </c>
      <c r="B674">
        <v>6.3</v>
      </c>
      <c r="C674">
        <v>5.7</v>
      </c>
    </row>
    <row r="675" spans="1:3" x14ac:dyDescent="0.3">
      <c r="A675" s="1">
        <v>38018</v>
      </c>
      <c r="B675">
        <v>6</v>
      </c>
      <c r="C675">
        <v>5.6</v>
      </c>
    </row>
    <row r="676" spans="1:3" x14ac:dyDescent="0.3">
      <c r="A676" s="1">
        <v>38047</v>
      </c>
      <c r="B676">
        <v>6</v>
      </c>
      <c r="C676">
        <v>5.8</v>
      </c>
    </row>
    <row r="677" spans="1:3" x14ac:dyDescent="0.3">
      <c r="A677" s="1">
        <v>38078</v>
      </c>
      <c r="B677">
        <v>5.4</v>
      </c>
      <c r="C677">
        <v>5.6</v>
      </c>
    </row>
    <row r="678" spans="1:3" x14ac:dyDescent="0.3">
      <c r="A678" s="1">
        <v>38108</v>
      </c>
      <c r="B678">
        <v>5.3</v>
      </c>
      <c r="C678">
        <v>5.6</v>
      </c>
    </row>
    <row r="679" spans="1:3" x14ac:dyDescent="0.3">
      <c r="A679" s="1">
        <v>38139</v>
      </c>
      <c r="B679">
        <v>5.8</v>
      </c>
      <c r="C679">
        <v>5.6</v>
      </c>
    </row>
    <row r="680" spans="1:3" x14ac:dyDescent="0.3">
      <c r="A680" s="1">
        <v>38169</v>
      </c>
      <c r="B680">
        <v>5.7</v>
      </c>
      <c r="C680">
        <v>5.5</v>
      </c>
    </row>
    <row r="681" spans="1:3" x14ac:dyDescent="0.3">
      <c r="A681" s="1">
        <v>38200</v>
      </c>
      <c r="B681">
        <v>5.4</v>
      </c>
      <c r="C681">
        <v>5.4</v>
      </c>
    </row>
    <row r="682" spans="1:3" x14ac:dyDescent="0.3">
      <c r="A682" s="1">
        <v>38231</v>
      </c>
      <c r="B682">
        <v>5.0999999999999996</v>
      </c>
      <c r="C682">
        <v>5.4</v>
      </c>
    </row>
    <row r="683" spans="1:3" x14ac:dyDescent="0.3">
      <c r="A683" s="1">
        <v>38261</v>
      </c>
      <c r="B683">
        <v>5.0999999999999996</v>
      </c>
      <c r="C683">
        <v>5.5</v>
      </c>
    </row>
    <row r="684" spans="1:3" x14ac:dyDescent="0.3">
      <c r="A684" s="1">
        <v>38292</v>
      </c>
      <c r="B684">
        <v>5.2</v>
      </c>
      <c r="C684">
        <v>5.4</v>
      </c>
    </row>
    <row r="685" spans="1:3" x14ac:dyDescent="0.3">
      <c r="A685" s="1">
        <v>38322</v>
      </c>
      <c r="B685">
        <v>5.0999999999999996</v>
      </c>
      <c r="C685">
        <v>5.4</v>
      </c>
    </row>
    <row r="686" spans="1:3" x14ac:dyDescent="0.3">
      <c r="A686" s="1">
        <v>38353</v>
      </c>
      <c r="B686">
        <v>5.7</v>
      </c>
      <c r="C686">
        <v>5.3</v>
      </c>
    </row>
    <row r="687" spans="1:3" x14ac:dyDescent="0.3">
      <c r="A687" s="1">
        <v>38384</v>
      </c>
      <c r="B687">
        <v>5.8</v>
      </c>
      <c r="C687">
        <v>5.4</v>
      </c>
    </row>
    <row r="688" spans="1:3" x14ac:dyDescent="0.3">
      <c r="A688" s="1">
        <v>38412</v>
      </c>
      <c r="B688">
        <v>5.4</v>
      </c>
      <c r="C688">
        <v>5.2</v>
      </c>
    </row>
    <row r="689" spans="1:3" x14ac:dyDescent="0.3">
      <c r="A689" s="1">
        <v>38443</v>
      </c>
      <c r="B689">
        <v>4.9000000000000004</v>
      </c>
      <c r="C689">
        <v>5.2</v>
      </c>
    </row>
    <row r="690" spans="1:3" x14ac:dyDescent="0.3">
      <c r="A690" s="1">
        <v>38473</v>
      </c>
      <c r="B690">
        <v>4.9000000000000004</v>
      </c>
      <c r="C690">
        <v>5.0999999999999996</v>
      </c>
    </row>
    <row r="691" spans="1:3" x14ac:dyDescent="0.3">
      <c r="A691" s="1">
        <v>38504</v>
      </c>
      <c r="B691">
        <v>5.2</v>
      </c>
      <c r="C691">
        <v>5</v>
      </c>
    </row>
    <row r="692" spans="1:3" x14ac:dyDescent="0.3">
      <c r="A692" s="1">
        <v>38534</v>
      </c>
      <c r="B692">
        <v>5.2</v>
      </c>
      <c r="C692">
        <v>5</v>
      </c>
    </row>
    <row r="693" spans="1:3" x14ac:dyDescent="0.3">
      <c r="A693" s="1">
        <v>38565</v>
      </c>
      <c r="B693">
        <v>4.9000000000000004</v>
      </c>
      <c r="C693">
        <v>4.9000000000000004</v>
      </c>
    </row>
    <row r="694" spans="1:3" x14ac:dyDescent="0.3">
      <c r="A694" s="1">
        <v>38596</v>
      </c>
      <c r="B694">
        <v>4.8</v>
      </c>
      <c r="C694">
        <v>5</v>
      </c>
    </row>
    <row r="695" spans="1:3" x14ac:dyDescent="0.3">
      <c r="A695" s="1">
        <v>38626</v>
      </c>
      <c r="B695">
        <v>4.5999999999999996</v>
      </c>
      <c r="C695">
        <v>5</v>
      </c>
    </row>
    <row r="696" spans="1:3" x14ac:dyDescent="0.3">
      <c r="A696" s="1">
        <v>38657</v>
      </c>
      <c r="B696">
        <v>4.8</v>
      </c>
      <c r="C696">
        <v>5</v>
      </c>
    </row>
    <row r="697" spans="1:3" x14ac:dyDescent="0.3">
      <c r="A697" s="1">
        <v>38687</v>
      </c>
      <c r="B697">
        <v>4.5999999999999996</v>
      </c>
      <c r="C697">
        <v>4.9000000000000004</v>
      </c>
    </row>
    <row r="698" spans="1:3" x14ac:dyDescent="0.3">
      <c r="A698" s="1">
        <v>38718</v>
      </c>
      <c r="B698">
        <v>5.0999999999999996</v>
      </c>
      <c r="C698">
        <v>4.7</v>
      </c>
    </row>
    <row r="699" spans="1:3" x14ac:dyDescent="0.3">
      <c r="A699" s="1">
        <v>38749</v>
      </c>
      <c r="B699">
        <v>5.0999999999999996</v>
      </c>
      <c r="C699">
        <v>4.8</v>
      </c>
    </row>
    <row r="700" spans="1:3" x14ac:dyDescent="0.3">
      <c r="A700" s="1">
        <v>38777</v>
      </c>
      <c r="B700">
        <v>4.8</v>
      </c>
      <c r="C700">
        <v>4.7</v>
      </c>
    </row>
    <row r="701" spans="1:3" x14ac:dyDescent="0.3">
      <c r="A701" s="1">
        <v>38808</v>
      </c>
      <c r="B701">
        <v>4.5</v>
      </c>
      <c r="C701">
        <v>4.7</v>
      </c>
    </row>
    <row r="702" spans="1:3" x14ac:dyDescent="0.3">
      <c r="A702" s="1">
        <v>38838</v>
      </c>
      <c r="B702">
        <v>4.4000000000000004</v>
      </c>
      <c r="C702">
        <v>4.5999999999999996</v>
      </c>
    </row>
    <row r="703" spans="1:3" x14ac:dyDescent="0.3">
      <c r="A703" s="1">
        <v>38869</v>
      </c>
      <c r="B703">
        <v>4.8</v>
      </c>
      <c r="C703">
        <v>4.5999999999999996</v>
      </c>
    </row>
    <row r="704" spans="1:3" x14ac:dyDescent="0.3">
      <c r="A704" s="1">
        <v>38899</v>
      </c>
      <c r="B704">
        <v>5</v>
      </c>
      <c r="C704">
        <v>4.7</v>
      </c>
    </row>
    <row r="705" spans="1:3" x14ac:dyDescent="0.3">
      <c r="A705" s="1">
        <v>38930</v>
      </c>
      <c r="B705">
        <v>4.5999999999999996</v>
      </c>
      <c r="C705">
        <v>4.7</v>
      </c>
    </row>
    <row r="706" spans="1:3" x14ac:dyDescent="0.3">
      <c r="A706" s="1">
        <v>38961</v>
      </c>
      <c r="B706">
        <v>4.4000000000000004</v>
      </c>
      <c r="C706">
        <v>4.5</v>
      </c>
    </row>
    <row r="707" spans="1:3" x14ac:dyDescent="0.3">
      <c r="A707" s="1">
        <v>38991</v>
      </c>
      <c r="B707">
        <v>4.0999999999999996</v>
      </c>
      <c r="C707">
        <v>4.4000000000000004</v>
      </c>
    </row>
    <row r="708" spans="1:3" x14ac:dyDescent="0.3">
      <c r="A708" s="1">
        <v>39022</v>
      </c>
      <c r="B708">
        <v>4.3</v>
      </c>
      <c r="C708">
        <v>4.5</v>
      </c>
    </row>
    <row r="709" spans="1:3" x14ac:dyDescent="0.3">
      <c r="A709" s="1">
        <v>39052</v>
      </c>
      <c r="B709">
        <v>4.3</v>
      </c>
      <c r="C709">
        <v>4.4000000000000004</v>
      </c>
    </row>
    <row r="710" spans="1:3" x14ac:dyDescent="0.3">
      <c r="A710" s="1">
        <v>39083</v>
      </c>
      <c r="B710">
        <v>5</v>
      </c>
      <c r="C710">
        <v>4.5999999999999996</v>
      </c>
    </row>
    <row r="711" spans="1:3" x14ac:dyDescent="0.3">
      <c r="A711" s="1">
        <v>39114</v>
      </c>
      <c r="B711">
        <v>4.9000000000000004</v>
      </c>
      <c r="C711">
        <v>4.5</v>
      </c>
    </row>
    <row r="712" spans="1:3" x14ac:dyDescent="0.3">
      <c r="A712" s="1">
        <v>39142</v>
      </c>
      <c r="B712">
        <v>4.5</v>
      </c>
      <c r="C712">
        <v>4.4000000000000004</v>
      </c>
    </row>
    <row r="713" spans="1:3" x14ac:dyDescent="0.3">
      <c r="A713" s="1">
        <v>39173</v>
      </c>
      <c r="B713">
        <v>4.3</v>
      </c>
      <c r="C713">
        <v>4.5</v>
      </c>
    </row>
    <row r="714" spans="1:3" x14ac:dyDescent="0.3">
      <c r="A714" s="1">
        <v>39203</v>
      </c>
      <c r="B714">
        <v>4.3</v>
      </c>
      <c r="C714">
        <v>4.4000000000000004</v>
      </c>
    </row>
    <row r="715" spans="1:3" x14ac:dyDescent="0.3">
      <c r="A715" s="1">
        <v>39234</v>
      </c>
      <c r="B715">
        <v>4.7</v>
      </c>
      <c r="C715">
        <v>4.5999999999999996</v>
      </c>
    </row>
    <row r="716" spans="1:3" x14ac:dyDescent="0.3">
      <c r="A716" s="1">
        <v>39264</v>
      </c>
      <c r="B716">
        <v>4.9000000000000004</v>
      </c>
      <c r="C716">
        <v>4.7</v>
      </c>
    </row>
    <row r="717" spans="1:3" x14ac:dyDescent="0.3">
      <c r="A717" s="1">
        <v>39295</v>
      </c>
      <c r="B717">
        <v>4.5999999999999996</v>
      </c>
      <c r="C717">
        <v>4.5999999999999996</v>
      </c>
    </row>
    <row r="718" spans="1:3" x14ac:dyDescent="0.3">
      <c r="A718" s="1">
        <v>39326</v>
      </c>
      <c r="B718">
        <v>4.5</v>
      </c>
      <c r="C718">
        <v>4.7</v>
      </c>
    </row>
    <row r="719" spans="1:3" x14ac:dyDescent="0.3">
      <c r="A719" s="1">
        <v>39356</v>
      </c>
      <c r="B719">
        <v>4.4000000000000004</v>
      </c>
      <c r="C719">
        <v>4.7</v>
      </c>
    </row>
    <row r="720" spans="1:3" x14ac:dyDescent="0.3">
      <c r="A720" s="1">
        <v>39387</v>
      </c>
      <c r="B720">
        <v>4.5</v>
      </c>
      <c r="C720">
        <v>4.7</v>
      </c>
    </row>
    <row r="721" spans="1:3" x14ac:dyDescent="0.3">
      <c r="A721" s="1">
        <v>39417</v>
      </c>
      <c r="B721">
        <v>4.8</v>
      </c>
      <c r="C721">
        <v>5</v>
      </c>
    </row>
    <row r="722" spans="1:3" x14ac:dyDescent="0.3">
      <c r="A722" s="1">
        <v>39448</v>
      </c>
      <c r="B722">
        <v>5.4</v>
      </c>
      <c r="C722">
        <v>5</v>
      </c>
    </row>
    <row r="723" spans="1:3" x14ac:dyDescent="0.3">
      <c r="A723" s="1">
        <v>39479</v>
      </c>
      <c r="B723">
        <v>5.2</v>
      </c>
      <c r="C723">
        <v>4.9000000000000004</v>
      </c>
    </row>
    <row r="724" spans="1:3" x14ac:dyDescent="0.3">
      <c r="A724" s="1">
        <v>39508</v>
      </c>
      <c r="B724">
        <v>5.2</v>
      </c>
      <c r="C724">
        <v>5.0999999999999996</v>
      </c>
    </row>
    <row r="725" spans="1:3" x14ac:dyDescent="0.3">
      <c r="A725" s="1">
        <v>39539</v>
      </c>
      <c r="B725">
        <v>4.8</v>
      </c>
      <c r="C725">
        <v>5</v>
      </c>
    </row>
    <row r="726" spans="1:3" x14ac:dyDescent="0.3">
      <c r="A726" s="1">
        <v>39569</v>
      </c>
      <c r="B726">
        <v>5.2</v>
      </c>
      <c r="C726">
        <v>5.4</v>
      </c>
    </row>
    <row r="727" spans="1:3" x14ac:dyDescent="0.3">
      <c r="A727" s="1">
        <v>39600</v>
      </c>
      <c r="B727">
        <v>5.7</v>
      </c>
      <c r="C727">
        <v>5.6</v>
      </c>
    </row>
    <row r="728" spans="1:3" x14ac:dyDescent="0.3">
      <c r="A728" s="1">
        <v>39630</v>
      </c>
      <c r="B728">
        <v>6</v>
      </c>
      <c r="C728">
        <v>5.8</v>
      </c>
    </row>
    <row r="729" spans="1:3" x14ac:dyDescent="0.3">
      <c r="A729" s="1">
        <v>39661</v>
      </c>
      <c r="B729">
        <v>6.1</v>
      </c>
      <c r="C729">
        <v>6.1</v>
      </c>
    </row>
    <row r="730" spans="1:3" x14ac:dyDescent="0.3">
      <c r="A730" s="1">
        <v>39692</v>
      </c>
      <c r="B730">
        <v>6</v>
      </c>
      <c r="C730">
        <v>6.1</v>
      </c>
    </row>
    <row r="731" spans="1:3" x14ac:dyDescent="0.3">
      <c r="A731" s="1">
        <v>39722</v>
      </c>
      <c r="B731">
        <v>6.1</v>
      </c>
      <c r="C731">
        <v>6.5</v>
      </c>
    </row>
    <row r="732" spans="1:3" x14ac:dyDescent="0.3">
      <c r="A732" s="1">
        <v>39753</v>
      </c>
      <c r="B732">
        <v>6.5</v>
      </c>
      <c r="C732">
        <v>6.8</v>
      </c>
    </row>
    <row r="733" spans="1:3" x14ac:dyDescent="0.3">
      <c r="A733" s="1">
        <v>39783</v>
      </c>
      <c r="B733">
        <v>7.1</v>
      </c>
      <c r="C733">
        <v>7.3</v>
      </c>
    </row>
    <row r="734" spans="1:3" x14ac:dyDescent="0.3">
      <c r="A734" s="1">
        <v>39814</v>
      </c>
      <c r="B734">
        <v>8.5</v>
      </c>
      <c r="C734">
        <v>7.8</v>
      </c>
    </row>
    <row r="735" spans="1:3" x14ac:dyDescent="0.3">
      <c r="A735" s="1">
        <v>39845</v>
      </c>
      <c r="B735">
        <v>8.9</v>
      </c>
      <c r="C735">
        <v>8.3000000000000007</v>
      </c>
    </row>
    <row r="736" spans="1:3" x14ac:dyDescent="0.3">
      <c r="A736" s="1">
        <v>39873</v>
      </c>
      <c r="B736">
        <v>9</v>
      </c>
      <c r="C736">
        <v>8.6999999999999993</v>
      </c>
    </row>
    <row r="737" spans="1:3" x14ac:dyDescent="0.3">
      <c r="A737" s="1">
        <v>39904</v>
      </c>
      <c r="B737">
        <v>8.6</v>
      </c>
      <c r="C737">
        <v>9</v>
      </c>
    </row>
    <row r="738" spans="1:3" x14ac:dyDescent="0.3">
      <c r="A738" s="1">
        <v>39934</v>
      </c>
      <c r="B738">
        <v>9.1</v>
      </c>
      <c r="C738">
        <v>9.4</v>
      </c>
    </row>
    <row r="739" spans="1:3" x14ac:dyDescent="0.3">
      <c r="A739" s="1">
        <v>39965</v>
      </c>
      <c r="B739">
        <v>9.6999999999999993</v>
      </c>
      <c r="C739">
        <v>9.5</v>
      </c>
    </row>
    <row r="740" spans="1:3" x14ac:dyDescent="0.3">
      <c r="A740" s="1">
        <v>39995</v>
      </c>
      <c r="B740">
        <v>9.6999999999999993</v>
      </c>
      <c r="C740">
        <v>9.5</v>
      </c>
    </row>
    <row r="741" spans="1:3" x14ac:dyDescent="0.3">
      <c r="A741" s="1">
        <v>40026</v>
      </c>
      <c r="B741">
        <v>9.6</v>
      </c>
      <c r="C741">
        <v>9.6</v>
      </c>
    </row>
    <row r="742" spans="1:3" x14ac:dyDescent="0.3">
      <c r="A742" s="1">
        <v>40057</v>
      </c>
      <c r="B742">
        <v>9.5</v>
      </c>
      <c r="C742">
        <v>9.8000000000000007</v>
      </c>
    </row>
    <row r="743" spans="1:3" x14ac:dyDescent="0.3">
      <c r="A743" s="1">
        <v>40087</v>
      </c>
      <c r="B743">
        <v>9.5</v>
      </c>
      <c r="C743">
        <v>10</v>
      </c>
    </row>
    <row r="744" spans="1:3" x14ac:dyDescent="0.3">
      <c r="A744" s="1">
        <v>40118</v>
      </c>
      <c r="B744">
        <v>9.4</v>
      </c>
      <c r="C744">
        <v>9.9</v>
      </c>
    </row>
    <row r="745" spans="1:3" x14ac:dyDescent="0.3">
      <c r="A745" s="1">
        <v>40148</v>
      </c>
      <c r="B745">
        <v>9.6999999999999993</v>
      </c>
      <c r="C745">
        <v>9.9</v>
      </c>
    </row>
    <row r="746" spans="1:3" x14ac:dyDescent="0.3">
      <c r="A746" s="1">
        <v>40179</v>
      </c>
      <c r="B746">
        <v>10.6</v>
      </c>
      <c r="C746">
        <v>9.8000000000000007</v>
      </c>
    </row>
    <row r="747" spans="1:3" x14ac:dyDescent="0.3">
      <c r="A747" s="1">
        <v>40210</v>
      </c>
      <c r="B747">
        <v>10.4</v>
      </c>
      <c r="C747">
        <v>9.8000000000000007</v>
      </c>
    </row>
    <row r="748" spans="1:3" x14ac:dyDescent="0.3">
      <c r="A748" s="1">
        <v>40238</v>
      </c>
      <c r="B748">
        <v>10.199999999999999</v>
      </c>
      <c r="C748">
        <v>9.9</v>
      </c>
    </row>
    <row r="749" spans="1:3" x14ac:dyDescent="0.3">
      <c r="A749" s="1">
        <v>40269</v>
      </c>
      <c r="B749">
        <v>9.5</v>
      </c>
      <c r="C749">
        <v>9.9</v>
      </c>
    </row>
    <row r="750" spans="1:3" x14ac:dyDescent="0.3">
      <c r="A750" s="1">
        <v>40299</v>
      </c>
      <c r="B750">
        <v>9.3000000000000007</v>
      </c>
      <c r="C750">
        <v>9.6</v>
      </c>
    </row>
    <row r="751" spans="1:3" x14ac:dyDescent="0.3">
      <c r="A751" s="1">
        <v>40330</v>
      </c>
      <c r="B751">
        <v>9.6</v>
      </c>
      <c r="C751">
        <v>9.4</v>
      </c>
    </row>
    <row r="752" spans="1:3" x14ac:dyDescent="0.3">
      <c r="A752" s="1">
        <v>40360</v>
      </c>
      <c r="B752">
        <v>9.6999999999999993</v>
      </c>
      <c r="C752">
        <v>9.4</v>
      </c>
    </row>
    <row r="753" spans="1:3" x14ac:dyDescent="0.3">
      <c r="A753" s="1">
        <v>40391</v>
      </c>
      <c r="B753">
        <v>9.5</v>
      </c>
      <c r="C753">
        <v>9.5</v>
      </c>
    </row>
    <row r="754" spans="1:3" x14ac:dyDescent="0.3">
      <c r="A754" s="1">
        <v>40422</v>
      </c>
      <c r="B754">
        <v>9.1999999999999993</v>
      </c>
      <c r="C754">
        <v>9.5</v>
      </c>
    </row>
    <row r="755" spans="1:3" x14ac:dyDescent="0.3">
      <c r="A755" s="1">
        <v>40452</v>
      </c>
      <c r="B755">
        <v>9</v>
      </c>
      <c r="C755">
        <v>9.4</v>
      </c>
    </row>
    <row r="756" spans="1:3" x14ac:dyDescent="0.3">
      <c r="A756" s="1">
        <v>40483</v>
      </c>
      <c r="B756">
        <v>9.3000000000000007</v>
      </c>
      <c r="C756">
        <v>9.8000000000000007</v>
      </c>
    </row>
    <row r="757" spans="1:3" x14ac:dyDescent="0.3">
      <c r="A757" s="1">
        <v>40513</v>
      </c>
      <c r="B757">
        <v>9.1</v>
      </c>
      <c r="C757">
        <v>9.3000000000000007</v>
      </c>
    </row>
    <row r="758" spans="1:3" x14ac:dyDescent="0.3">
      <c r="A758" s="1">
        <v>40544</v>
      </c>
      <c r="B758">
        <v>9.8000000000000007</v>
      </c>
      <c r="C758">
        <v>9.1</v>
      </c>
    </row>
    <row r="759" spans="1:3" x14ac:dyDescent="0.3">
      <c r="A759" s="1">
        <v>40575</v>
      </c>
      <c r="B759">
        <v>9.5</v>
      </c>
      <c r="C759">
        <v>9</v>
      </c>
    </row>
    <row r="760" spans="1:3" x14ac:dyDescent="0.3">
      <c r="A760" s="1">
        <v>40603</v>
      </c>
      <c r="B760">
        <v>9.1999999999999993</v>
      </c>
      <c r="C760">
        <v>9</v>
      </c>
    </row>
    <row r="761" spans="1:3" x14ac:dyDescent="0.3">
      <c r="A761" s="1">
        <v>40634</v>
      </c>
      <c r="B761">
        <v>8.6999999999999993</v>
      </c>
      <c r="C761">
        <v>9.1</v>
      </c>
    </row>
    <row r="762" spans="1:3" x14ac:dyDescent="0.3">
      <c r="A762" s="1">
        <v>40664</v>
      </c>
      <c r="B762">
        <v>8.6999999999999993</v>
      </c>
      <c r="C762">
        <v>9</v>
      </c>
    </row>
    <row r="763" spans="1:3" x14ac:dyDescent="0.3">
      <c r="A763" s="1">
        <v>40695</v>
      </c>
      <c r="B763">
        <v>9.3000000000000007</v>
      </c>
      <c r="C763">
        <v>9.1</v>
      </c>
    </row>
    <row r="764" spans="1:3" x14ac:dyDescent="0.3">
      <c r="A764" s="1">
        <v>40725</v>
      </c>
      <c r="B764">
        <v>9.3000000000000007</v>
      </c>
      <c r="C764">
        <v>9</v>
      </c>
    </row>
    <row r="765" spans="1:3" x14ac:dyDescent="0.3">
      <c r="A765" s="1">
        <v>40756</v>
      </c>
      <c r="B765">
        <v>9.1</v>
      </c>
      <c r="C765">
        <v>9</v>
      </c>
    </row>
    <row r="766" spans="1:3" x14ac:dyDescent="0.3">
      <c r="A766" s="1">
        <v>40787</v>
      </c>
      <c r="B766">
        <v>8.8000000000000007</v>
      </c>
      <c r="C766">
        <v>9</v>
      </c>
    </row>
    <row r="767" spans="1:3" x14ac:dyDescent="0.3">
      <c r="A767" s="1">
        <v>40817</v>
      </c>
      <c r="B767">
        <v>8.5</v>
      </c>
      <c r="C767">
        <v>8.8000000000000007</v>
      </c>
    </row>
    <row r="768" spans="1:3" x14ac:dyDescent="0.3">
      <c r="A768" s="1">
        <v>40848</v>
      </c>
      <c r="B768">
        <v>8.1999999999999993</v>
      </c>
      <c r="C768">
        <v>8.6</v>
      </c>
    </row>
    <row r="769" spans="1:3" x14ac:dyDescent="0.3">
      <c r="A769" s="1">
        <v>40878</v>
      </c>
      <c r="B769">
        <v>8.3000000000000007</v>
      </c>
      <c r="C769">
        <v>8.5</v>
      </c>
    </row>
    <row r="770" spans="1:3" x14ac:dyDescent="0.3">
      <c r="A770" s="1">
        <v>40909</v>
      </c>
      <c r="B770">
        <v>8.8000000000000007</v>
      </c>
      <c r="C770">
        <v>8.3000000000000007</v>
      </c>
    </row>
    <row r="771" spans="1:3" x14ac:dyDescent="0.3">
      <c r="A771" s="1">
        <v>40940</v>
      </c>
      <c r="B771">
        <v>8.6999999999999993</v>
      </c>
      <c r="C771">
        <v>8.3000000000000007</v>
      </c>
    </row>
    <row r="772" spans="1:3" x14ac:dyDescent="0.3">
      <c r="A772" s="1">
        <v>40969</v>
      </c>
      <c r="B772">
        <v>8.4</v>
      </c>
      <c r="C772">
        <v>8.1999999999999993</v>
      </c>
    </row>
    <row r="773" spans="1:3" x14ac:dyDescent="0.3">
      <c r="A773" s="1">
        <v>41000</v>
      </c>
      <c r="B773">
        <v>7.7</v>
      </c>
      <c r="C773">
        <v>8.1999999999999993</v>
      </c>
    </row>
    <row r="774" spans="1:3" x14ac:dyDescent="0.3">
      <c r="A774" s="1">
        <v>41030</v>
      </c>
      <c r="B774">
        <v>7.9</v>
      </c>
      <c r="C774">
        <v>8.1999999999999993</v>
      </c>
    </row>
    <row r="775" spans="1:3" x14ac:dyDescent="0.3">
      <c r="A775" s="1">
        <v>41061</v>
      </c>
      <c r="B775">
        <v>8.4</v>
      </c>
      <c r="C775">
        <v>8.1999999999999993</v>
      </c>
    </row>
    <row r="776" spans="1:3" x14ac:dyDescent="0.3">
      <c r="A776" s="1">
        <v>41091</v>
      </c>
      <c r="B776">
        <v>8.6</v>
      </c>
      <c r="C776">
        <v>8.1999999999999993</v>
      </c>
    </row>
    <row r="777" spans="1:3" x14ac:dyDescent="0.3">
      <c r="A777" s="1">
        <v>41122</v>
      </c>
      <c r="B777">
        <v>8.1999999999999993</v>
      </c>
      <c r="C777">
        <v>8.1</v>
      </c>
    </row>
    <row r="778" spans="1:3" x14ac:dyDescent="0.3">
      <c r="A778" s="1">
        <v>41153</v>
      </c>
      <c r="B778">
        <v>7.6</v>
      </c>
      <c r="C778">
        <v>7.8</v>
      </c>
    </row>
    <row r="779" spans="1:3" x14ac:dyDescent="0.3">
      <c r="A779" s="1">
        <v>41183</v>
      </c>
      <c r="B779">
        <v>7.5</v>
      </c>
      <c r="C779">
        <v>7.8</v>
      </c>
    </row>
    <row r="780" spans="1:3" x14ac:dyDescent="0.3">
      <c r="A780" s="1">
        <v>41214</v>
      </c>
      <c r="B780">
        <v>7.4</v>
      </c>
      <c r="C780">
        <v>7.7</v>
      </c>
    </row>
    <row r="781" spans="1:3" x14ac:dyDescent="0.3">
      <c r="A781" s="1">
        <v>41244</v>
      </c>
      <c r="B781">
        <v>7.6</v>
      </c>
      <c r="C781">
        <v>7.9</v>
      </c>
    </row>
    <row r="782" spans="1:3" x14ac:dyDescent="0.3">
      <c r="A782" s="1">
        <v>41275</v>
      </c>
      <c r="B782">
        <v>8.5</v>
      </c>
      <c r="C782">
        <v>8</v>
      </c>
    </row>
    <row r="783" spans="1:3" x14ac:dyDescent="0.3">
      <c r="A783" s="1">
        <v>41306</v>
      </c>
      <c r="B783">
        <v>8.1</v>
      </c>
      <c r="C783">
        <v>7.7</v>
      </c>
    </row>
    <row r="784" spans="1:3" x14ac:dyDescent="0.3">
      <c r="A784" s="1">
        <v>41334</v>
      </c>
      <c r="B784">
        <v>7.6</v>
      </c>
      <c r="C784">
        <v>7.5</v>
      </c>
    </row>
    <row r="785" spans="1:3" x14ac:dyDescent="0.3">
      <c r="A785" s="1">
        <v>41365</v>
      </c>
      <c r="B785">
        <v>7.1</v>
      </c>
      <c r="C785">
        <v>7.6</v>
      </c>
    </row>
    <row r="786" spans="1:3" x14ac:dyDescent="0.3">
      <c r="A786" s="1">
        <v>41395</v>
      </c>
      <c r="B786">
        <v>7.3</v>
      </c>
      <c r="C786">
        <v>7.5</v>
      </c>
    </row>
    <row r="787" spans="1:3" x14ac:dyDescent="0.3">
      <c r="A787" s="1">
        <v>41426</v>
      </c>
      <c r="B787">
        <v>7.8</v>
      </c>
      <c r="C787">
        <v>7.5</v>
      </c>
    </row>
    <row r="788" spans="1:3" x14ac:dyDescent="0.3">
      <c r="A788" s="1">
        <v>41456</v>
      </c>
      <c r="B788">
        <v>7.7</v>
      </c>
      <c r="C788">
        <v>7.3</v>
      </c>
    </row>
    <row r="789" spans="1:3" x14ac:dyDescent="0.3">
      <c r="A789" s="1">
        <v>41487</v>
      </c>
      <c r="B789">
        <v>7.3</v>
      </c>
      <c r="C789">
        <v>7.2</v>
      </c>
    </row>
    <row r="790" spans="1:3" x14ac:dyDescent="0.3">
      <c r="A790" s="1">
        <v>41518</v>
      </c>
      <c r="B790">
        <v>7</v>
      </c>
      <c r="C790">
        <v>7.2</v>
      </c>
    </row>
    <row r="791" spans="1:3" x14ac:dyDescent="0.3">
      <c r="A791" s="1">
        <v>41548</v>
      </c>
      <c r="B791">
        <v>7</v>
      </c>
      <c r="C791">
        <v>7.2</v>
      </c>
    </row>
    <row r="792" spans="1:3" x14ac:dyDescent="0.3">
      <c r="A792" s="1">
        <v>41579</v>
      </c>
      <c r="B792">
        <v>6.6</v>
      </c>
      <c r="C792">
        <v>6.9</v>
      </c>
    </row>
    <row r="793" spans="1:3" x14ac:dyDescent="0.3">
      <c r="A793" s="1">
        <v>41609</v>
      </c>
      <c r="B793">
        <v>6.5</v>
      </c>
      <c r="C793">
        <v>6.7</v>
      </c>
    </row>
    <row r="794" spans="1:3" x14ac:dyDescent="0.3">
      <c r="A794" s="1">
        <v>41640</v>
      </c>
      <c r="B794">
        <v>7</v>
      </c>
      <c r="C794">
        <v>6.6</v>
      </c>
    </row>
    <row r="795" spans="1:3" x14ac:dyDescent="0.3">
      <c r="A795" s="1">
        <v>41671</v>
      </c>
      <c r="B795">
        <v>7</v>
      </c>
      <c r="C795">
        <v>6.7</v>
      </c>
    </row>
    <row r="796" spans="1:3" x14ac:dyDescent="0.3">
      <c r="A796" s="1">
        <v>41699</v>
      </c>
      <c r="B796">
        <v>6.8</v>
      </c>
      <c r="C796">
        <v>6.7</v>
      </c>
    </row>
    <row r="797" spans="1:3" x14ac:dyDescent="0.3">
      <c r="A797" s="1">
        <v>41730</v>
      </c>
      <c r="B797">
        <v>5.9</v>
      </c>
      <c r="C797">
        <v>6.2</v>
      </c>
    </row>
    <row r="798" spans="1:3" x14ac:dyDescent="0.3">
      <c r="A798" s="1">
        <v>41760</v>
      </c>
      <c r="B798">
        <v>6.1</v>
      </c>
      <c r="C798">
        <v>6.3</v>
      </c>
    </row>
    <row r="799" spans="1:3" x14ac:dyDescent="0.3">
      <c r="A799" s="1">
        <v>41791</v>
      </c>
      <c r="B799">
        <v>6.3</v>
      </c>
      <c r="C799">
        <v>6.1</v>
      </c>
    </row>
    <row r="800" spans="1:3" x14ac:dyDescent="0.3">
      <c r="A800" s="1">
        <v>41821</v>
      </c>
      <c r="B800">
        <v>6.5</v>
      </c>
      <c r="C800">
        <v>6.2</v>
      </c>
    </row>
    <row r="801" spans="1:3" x14ac:dyDescent="0.3">
      <c r="A801" s="1">
        <v>41852</v>
      </c>
      <c r="B801">
        <v>6.3</v>
      </c>
      <c r="C801">
        <v>6.1</v>
      </c>
    </row>
    <row r="802" spans="1:3" x14ac:dyDescent="0.3">
      <c r="A802" s="1">
        <v>41883</v>
      </c>
      <c r="B802">
        <v>5.7</v>
      </c>
      <c r="C802">
        <v>5.9</v>
      </c>
    </row>
    <row r="803" spans="1:3" x14ac:dyDescent="0.3">
      <c r="A803" s="1">
        <v>41913</v>
      </c>
      <c r="B803">
        <v>5.5</v>
      </c>
      <c r="C803">
        <v>5.7</v>
      </c>
    </row>
    <row r="804" spans="1:3" x14ac:dyDescent="0.3">
      <c r="A804" s="1">
        <v>41944</v>
      </c>
      <c r="B804">
        <v>5.5</v>
      </c>
      <c r="C804">
        <v>5.8</v>
      </c>
    </row>
    <row r="805" spans="1:3" x14ac:dyDescent="0.3">
      <c r="A805" s="1">
        <v>41974</v>
      </c>
      <c r="B805">
        <v>5.4</v>
      </c>
      <c r="C805">
        <v>5.6</v>
      </c>
    </row>
    <row r="806" spans="1:3" x14ac:dyDescent="0.3">
      <c r="A806" s="1">
        <v>42005</v>
      </c>
      <c r="B806">
        <v>6.1</v>
      </c>
      <c r="C806">
        <v>5.7</v>
      </c>
    </row>
    <row r="807" spans="1:3" x14ac:dyDescent="0.3">
      <c r="A807" s="1">
        <v>42036</v>
      </c>
      <c r="B807">
        <v>5.8</v>
      </c>
      <c r="C807">
        <v>5.5</v>
      </c>
    </row>
    <row r="808" spans="1:3" x14ac:dyDescent="0.3">
      <c r="A808" s="1">
        <v>42064</v>
      </c>
      <c r="B808">
        <v>5.6</v>
      </c>
      <c r="C808">
        <v>5.4</v>
      </c>
    </row>
    <row r="809" spans="1:3" x14ac:dyDescent="0.3">
      <c r="A809" s="1">
        <v>42095</v>
      </c>
      <c r="B809">
        <v>5.0999999999999996</v>
      </c>
      <c r="C809">
        <v>5.4</v>
      </c>
    </row>
    <row r="810" spans="1:3" x14ac:dyDescent="0.3">
      <c r="A810" s="1">
        <v>42125</v>
      </c>
      <c r="B810">
        <v>5.3</v>
      </c>
      <c r="C810">
        <v>5.6</v>
      </c>
    </row>
    <row r="811" spans="1:3" x14ac:dyDescent="0.3">
      <c r="A811" s="1">
        <v>42156</v>
      </c>
      <c r="B811">
        <v>5.5</v>
      </c>
      <c r="C811">
        <v>5.3</v>
      </c>
    </row>
    <row r="812" spans="1:3" x14ac:dyDescent="0.3">
      <c r="A812" s="1">
        <v>42186</v>
      </c>
      <c r="B812">
        <v>5.6</v>
      </c>
      <c r="C812">
        <v>5.2</v>
      </c>
    </row>
    <row r="813" spans="1:3" x14ac:dyDescent="0.3">
      <c r="A813" s="1">
        <v>42217</v>
      </c>
      <c r="B813">
        <v>5.2</v>
      </c>
      <c r="C813">
        <v>5.0999999999999996</v>
      </c>
    </row>
    <row r="814" spans="1:3" x14ac:dyDescent="0.3">
      <c r="A814" s="1">
        <v>42248</v>
      </c>
      <c r="B814">
        <v>4.9000000000000004</v>
      </c>
      <c r="C814">
        <v>5</v>
      </c>
    </row>
    <row r="815" spans="1:3" x14ac:dyDescent="0.3">
      <c r="A815" s="1">
        <v>42278</v>
      </c>
      <c r="B815">
        <v>4.8</v>
      </c>
      <c r="C815">
        <v>5</v>
      </c>
    </row>
    <row r="816" spans="1:3" x14ac:dyDescent="0.3">
      <c r="A816" s="1">
        <v>42309</v>
      </c>
      <c r="B816">
        <v>4.8</v>
      </c>
      <c r="C816">
        <v>5.0999999999999996</v>
      </c>
    </row>
    <row r="817" spans="1:3" x14ac:dyDescent="0.3">
      <c r="A817" s="1">
        <v>42339</v>
      </c>
      <c r="B817">
        <v>4.8</v>
      </c>
      <c r="C817">
        <v>5</v>
      </c>
    </row>
    <row r="818" spans="1:3" x14ac:dyDescent="0.3">
      <c r="A818" s="1">
        <v>42370</v>
      </c>
      <c r="B818">
        <v>5.3</v>
      </c>
      <c r="C818">
        <v>4.8</v>
      </c>
    </row>
    <row r="819" spans="1:3" x14ac:dyDescent="0.3">
      <c r="A819" s="1">
        <v>42401</v>
      </c>
      <c r="B819">
        <v>5.2</v>
      </c>
      <c r="C819">
        <v>4.9000000000000004</v>
      </c>
    </row>
    <row r="820" spans="1:3" x14ac:dyDescent="0.3">
      <c r="A820" s="1">
        <v>42430</v>
      </c>
      <c r="B820">
        <v>5.0999999999999996</v>
      </c>
      <c r="C820">
        <v>5</v>
      </c>
    </row>
    <row r="821" spans="1:3" x14ac:dyDescent="0.3">
      <c r="A821" s="1">
        <v>42461</v>
      </c>
      <c r="B821">
        <v>4.7</v>
      </c>
      <c r="C821">
        <v>5.0999999999999996</v>
      </c>
    </row>
    <row r="822" spans="1:3" x14ac:dyDescent="0.3">
      <c r="A822" s="1">
        <v>42491</v>
      </c>
      <c r="B822">
        <v>4.5</v>
      </c>
      <c r="C822">
        <v>4.8</v>
      </c>
    </row>
    <row r="823" spans="1:3" x14ac:dyDescent="0.3">
      <c r="A823" s="1">
        <v>42522</v>
      </c>
      <c r="B823">
        <v>5.0999999999999996</v>
      </c>
      <c r="C823">
        <v>4.9000000000000004</v>
      </c>
    </row>
    <row r="824" spans="1:3" x14ac:dyDescent="0.3">
      <c r="A824" s="1">
        <v>42552</v>
      </c>
      <c r="B824">
        <v>5.0999999999999996</v>
      </c>
      <c r="C824">
        <v>4.8</v>
      </c>
    </row>
    <row r="825" spans="1:3" x14ac:dyDescent="0.3">
      <c r="A825" s="1">
        <v>42583</v>
      </c>
      <c r="B825">
        <v>5</v>
      </c>
      <c r="C825">
        <v>4.9000000000000004</v>
      </c>
    </row>
    <row r="826" spans="1:3" x14ac:dyDescent="0.3">
      <c r="A826" s="1">
        <v>42614</v>
      </c>
      <c r="B826">
        <v>4.8</v>
      </c>
      <c r="C826">
        <v>5</v>
      </c>
    </row>
    <row r="827" spans="1:3" x14ac:dyDescent="0.3">
      <c r="A827" s="1">
        <v>42644</v>
      </c>
      <c r="B827">
        <v>4.7</v>
      </c>
      <c r="C827">
        <v>4.9000000000000004</v>
      </c>
    </row>
    <row r="828" spans="1:3" x14ac:dyDescent="0.3">
      <c r="A828" s="1">
        <v>42675</v>
      </c>
      <c r="B828">
        <v>4.4000000000000004</v>
      </c>
      <c r="C828">
        <v>4.7</v>
      </c>
    </row>
    <row r="829" spans="1:3" x14ac:dyDescent="0.3">
      <c r="A829" s="1">
        <v>42705</v>
      </c>
      <c r="B829">
        <v>4.5</v>
      </c>
      <c r="C829">
        <v>4.7</v>
      </c>
    </row>
    <row r="830" spans="1:3" x14ac:dyDescent="0.3">
      <c r="A830" s="1">
        <v>42736</v>
      </c>
      <c r="B830">
        <v>5.0999999999999996</v>
      </c>
      <c r="C830">
        <v>4.7</v>
      </c>
    </row>
    <row r="831" spans="1:3" x14ac:dyDescent="0.3">
      <c r="A831" s="1">
        <v>42767</v>
      </c>
      <c r="B831">
        <v>4.9000000000000004</v>
      </c>
      <c r="C831">
        <v>4.5999999999999996</v>
      </c>
    </row>
    <row r="832" spans="1:3" x14ac:dyDescent="0.3">
      <c r="A832" s="1">
        <v>42795</v>
      </c>
      <c r="B832">
        <v>4.5999999999999996</v>
      </c>
      <c r="C832">
        <v>4.4000000000000004</v>
      </c>
    </row>
    <row r="833" spans="1:3" x14ac:dyDescent="0.3">
      <c r="A833" s="1">
        <v>42826</v>
      </c>
      <c r="B833">
        <v>4.0999999999999996</v>
      </c>
      <c r="C833">
        <v>4.4000000000000004</v>
      </c>
    </row>
    <row r="834" spans="1:3" x14ac:dyDescent="0.3">
      <c r="A834" s="1">
        <v>42856</v>
      </c>
      <c r="B834">
        <v>4.0999999999999996</v>
      </c>
      <c r="C834">
        <v>4.4000000000000004</v>
      </c>
    </row>
    <row r="835" spans="1:3" x14ac:dyDescent="0.3">
      <c r="A835" s="1">
        <v>42887</v>
      </c>
      <c r="B835">
        <v>4.5</v>
      </c>
      <c r="C835">
        <v>4.3</v>
      </c>
    </row>
    <row r="836" spans="1:3" x14ac:dyDescent="0.3">
      <c r="A836" s="1">
        <v>42917</v>
      </c>
      <c r="B836">
        <v>4.5999999999999996</v>
      </c>
      <c r="C836">
        <v>4.3</v>
      </c>
    </row>
    <row r="837" spans="1:3" x14ac:dyDescent="0.3">
      <c r="A837" s="1">
        <v>42948</v>
      </c>
      <c r="B837">
        <v>4.5</v>
      </c>
      <c r="C837">
        <v>4.4000000000000004</v>
      </c>
    </row>
    <row r="838" spans="1:3" x14ac:dyDescent="0.3">
      <c r="A838" s="1">
        <v>42979</v>
      </c>
      <c r="B838">
        <v>4.0999999999999996</v>
      </c>
      <c r="C838">
        <v>4.3</v>
      </c>
    </row>
    <row r="839" spans="1:3" x14ac:dyDescent="0.3">
      <c r="A839" s="1">
        <v>43009</v>
      </c>
      <c r="B839">
        <v>3.9</v>
      </c>
      <c r="C839">
        <v>4.2</v>
      </c>
    </row>
    <row r="840" spans="1:3" x14ac:dyDescent="0.3">
      <c r="A840" s="1">
        <v>43040</v>
      </c>
      <c r="B840">
        <v>3.9</v>
      </c>
      <c r="C840">
        <v>4.2</v>
      </c>
    </row>
    <row r="841" spans="1:3" x14ac:dyDescent="0.3">
      <c r="A841" s="1">
        <v>43070</v>
      </c>
      <c r="B841">
        <v>3.9</v>
      </c>
      <c r="C841">
        <v>4.0999999999999996</v>
      </c>
    </row>
    <row r="842" spans="1:3" x14ac:dyDescent="0.3">
      <c r="A842" s="1">
        <v>43101</v>
      </c>
      <c r="B842">
        <v>4.5</v>
      </c>
      <c r="C842">
        <v>4</v>
      </c>
    </row>
    <row r="843" spans="1:3" x14ac:dyDescent="0.3">
      <c r="A843" s="1">
        <v>43132</v>
      </c>
      <c r="B843">
        <v>4.4000000000000004</v>
      </c>
      <c r="C843">
        <v>4.0999999999999996</v>
      </c>
    </row>
    <row r="844" spans="1:3" x14ac:dyDescent="0.3">
      <c r="A844" s="1">
        <v>43160</v>
      </c>
      <c r="B844">
        <v>4.0999999999999996</v>
      </c>
      <c r="C844">
        <v>4</v>
      </c>
    </row>
    <row r="845" spans="1:3" x14ac:dyDescent="0.3">
      <c r="A845" s="1">
        <v>43191</v>
      </c>
      <c r="B845">
        <v>3.7</v>
      </c>
      <c r="C845">
        <v>4</v>
      </c>
    </row>
    <row r="846" spans="1:3" x14ac:dyDescent="0.3">
      <c r="A846" s="1">
        <v>43221</v>
      </c>
      <c r="B846">
        <v>3.6</v>
      </c>
      <c r="C846">
        <v>3.8</v>
      </c>
    </row>
    <row r="847" spans="1:3" x14ac:dyDescent="0.3">
      <c r="A847" s="1">
        <v>43252</v>
      </c>
      <c r="B847">
        <v>4.2</v>
      </c>
      <c r="C847">
        <v>4</v>
      </c>
    </row>
    <row r="848" spans="1:3" x14ac:dyDescent="0.3">
      <c r="A848" s="1">
        <v>43282</v>
      </c>
      <c r="B848">
        <v>4.0999999999999996</v>
      </c>
      <c r="C848">
        <v>3.8</v>
      </c>
    </row>
    <row r="849" spans="1:3" x14ac:dyDescent="0.3">
      <c r="A849" s="1">
        <v>43313</v>
      </c>
      <c r="B849">
        <v>3.9</v>
      </c>
      <c r="C849">
        <v>3.8</v>
      </c>
    </row>
    <row r="850" spans="1:3" x14ac:dyDescent="0.3">
      <c r="A850" s="1">
        <v>43344</v>
      </c>
      <c r="B850">
        <v>3.6</v>
      </c>
      <c r="C850">
        <v>3.7</v>
      </c>
    </row>
    <row r="851" spans="1:3" x14ac:dyDescent="0.3">
      <c r="A851" s="1">
        <v>43374</v>
      </c>
      <c r="B851">
        <v>3.5</v>
      </c>
      <c r="C851">
        <v>3.8</v>
      </c>
    </row>
    <row r="852" spans="1:3" x14ac:dyDescent="0.3">
      <c r="A852" s="1">
        <v>43405</v>
      </c>
      <c r="B852">
        <v>3.5</v>
      </c>
      <c r="C852">
        <v>3.8</v>
      </c>
    </row>
    <row r="853" spans="1:3" x14ac:dyDescent="0.3">
      <c r="A853" s="1">
        <v>43435</v>
      </c>
      <c r="B853">
        <v>3.7</v>
      </c>
      <c r="C853">
        <v>3.9</v>
      </c>
    </row>
    <row r="854" spans="1:3" x14ac:dyDescent="0.3">
      <c r="A854" s="1">
        <v>43466</v>
      </c>
      <c r="B854">
        <v>4.4000000000000004</v>
      </c>
      <c r="C854">
        <v>4</v>
      </c>
    </row>
    <row r="855" spans="1:3" x14ac:dyDescent="0.3">
      <c r="A855" s="1">
        <v>43497</v>
      </c>
      <c r="B855">
        <v>4.0999999999999996</v>
      </c>
      <c r="C855">
        <v>3.8</v>
      </c>
    </row>
    <row r="856" spans="1:3" x14ac:dyDescent="0.3">
      <c r="A856" s="1">
        <v>43525</v>
      </c>
      <c r="B856">
        <v>3.9</v>
      </c>
      <c r="C856">
        <v>3.8</v>
      </c>
    </row>
    <row r="857" spans="1:3" x14ac:dyDescent="0.3">
      <c r="A857" s="1">
        <v>43556</v>
      </c>
      <c r="B857">
        <v>3.3</v>
      </c>
      <c r="C857">
        <v>3.7</v>
      </c>
    </row>
    <row r="858" spans="1:3" x14ac:dyDescent="0.3">
      <c r="A858" s="1">
        <v>43586</v>
      </c>
      <c r="B858">
        <v>3.4</v>
      </c>
      <c r="C858">
        <v>3.6</v>
      </c>
    </row>
    <row r="859" spans="1:3" x14ac:dyDescent="0.3">
      <c r="A859" s="1">
        <v>43617</v>
      </c>
      <c r="B859">
        <v>3.8</v>
      </c>
      <c r="C859">
        <v>3.6</v>
      </c>
    </row>
    <row r="860" spans="1:3" x14ac:dyDescent="0.3">
      <c r="A860" s="1">
        <v>43647</v>
      </c>
      <c r="B860">
        <v>4</v>
      </c>
      <c r="C860">
        <v>3.7</v>
      </c>
    </row>
    <row r="861" spans="1:3" x14ac:dyDescent="0.3">
      <c r="A861" s="1">
        <v>43678</v>
      </c>
      <c r="B861">
        <v>3.8</v>
      </c>
      <c r="C861">
        <v>3.6</v>
      </c>
    </row>
    <row r="862" spans="1:3" x14ac:dyDescent="0.3">
      <c r="A862" s="1">
        <v>43709</v>
      </c>
      <c r="B862">
        <v>3.3</v>
      </c>
      <c r="C862">
        <v>3.5</v>
      </c>
    </row>
    <row r="863" spans="1:3" x14ac:dyDescent="0.3">
      <c r="A863" s="1">
        <v>43739</v>
      </c>
      <c r="B863">
        <v>3.3</v>
      </c>
      <c r="C863">
        <v>3.6</v>
      </c>
    </row>
    <row r="864" spans="1:3" x14ac:dyDescent="0.3">
      <c r="A864" s="1">
        <v>43770</v>
      </c>
      <c r="B864">
        <v>3.3</v>
      </c>
      <c r="C864">
        <v>3.6</v>
      </c>
    </row>
    <row r="865" spans="1:3" x14ac:dyDescent="0.3">
      <c r="A865" s="1">
        <v>43800</v>
      </c>
      <c r="B865">
        <v>3.4</v>
      </c>
      <c r="C865">
        <v>3.6</v>
      </c>
    </row>
    <row r="866" spans="1:3" x14ac:dyDescent="0.3">
      <c r="A866" s="1">
        <v>43831</v>
      </c>
      <c r="B866">
        <v>4</v>
      </c>
      <c r="C866">
        <v>3.6</v>
      </c>
    </row>
    <row r="867" spans="1:3" x14ac:dyDescent="0.3">
      <c r="A867" s="1">
        <v>43862</v>
      </c>
      <c r="B867">
        <v>3.8</v>
      </c>
      <c r="C867">
        <v>3.5</v>
      </c>
    </row>
    <row r="868" spans="1:3" x14ac:dyDescent="0.3">
      <c r="A868" s="1">
        <v>43891</v>
      </c>
      <c r="B868">
        <v>4.5</v>
      </c>
      <c r="C868">
        <v>4.4000000000000004</v>
      </c>
    </row>
    <row r="869" spans="1:3" x14ac:dyDescent="0.3">
      <c r="A869" s="1">
        <v>43922</v>
      </c>
      <c r="B869">
        <v>14.4</v>
      </c>
      <c r="C869">
        <v>14.8</v>
      </c>
    </row>
    <row r="870" spans="1:3" x14ac:dyDescent="0.3">
      <c r="A870" s="1">
        <v>43952</v>
      </c>
      <c r="B870">
        <v>13</v>
      </c>
      <c r="C870">
        <v>13.2</v>
      </c>
    </row>
    <row r="871" spans="1:3" x14ac:dyDescent="0.3">
      <c r="A871" s="1">
        <v>43983</v>
      </c>
      <c r="B871">
        <v>11.2</v>
      </c>
      <c r="C871">
        <v>11</v>
      </c>
    </row>
    <row r="872" spans="1:3" x14ac:dyDescent="0.3">
      <c r="A872" s="1">
        <v>44013</v>
      </c>
      <c r="B872">
        <v>10.5</v>
      </c>
      <c r="C872">
        <v>10.199999999999999</v>
      </c>
    </row>
    <row r="873" spans="1:3" x14ac:dyDescent="0.3">
      <c r="A873" s="1">
        <v>44044</v>
      </c>
      <c r="B873">
        <v>8.5</v>
      </c>
      <c r="C873">
        <v>8.4</v>
      </c>
    </row>
    <row r="874" spans="1:3" x14ac:dyDescent="0.3">
      <c r="A874" s="1">
        <v>44075</v>
      </c>
      <c r="B874">
        <v>7.7</v>
      </c>
      <c r="C874">
        <v>7.8</v>
      </c>
    </row>
    <row r="875" spans="1:3" x14ac:dyDescent="0.3">
      <c r="A875" s="1">
        <v>44105</v>
      </c>
      <c r="B875">
        <v>6.6</v>
      </c>
      <c r="C875">
        <v>6.9</v>
      </c>
    </row>
    <row r="876" spans="1:3" x14ac:dyDescent="0.3">
      <c r="A876" s="1">
        <v>44136</v>
      </c>
      <c r="B876">
        <v>6.4</v>
      </c>
      <c r="C876">
        <v>6.7</v>
      </c>
    </row>
    <row r="877" spans="1:3" x14ac:dyDescent="0.3">
      <c r="A877" s="1">
        <v>44166</v>
      </c>
      <c r="B877">
        <v>6.5</v>
      </c>
      <c r="C877">
        <v>6.7</v>
      </c>
    </row>
    <row r="878" spans="1:3" x14ac:dyDescent="0.3">
      <c r="A878" s="1">
        <v>44197</v>
      </c>
      <c r="B878">
        <v>6.8</v>
      </c>
      <c r="C878">
        <v>6.4</v>
      </c>
    </row>
    <row r="879" spans="1:3" x14ac:dyDescent="0.3">
      <c r="A879" s="1">
        <v>44228</v>
      </c>
      <c r="B879">
        <v>6.6</v>
      </c>
      <c r="C879">
        <v>6.2</v>
      </c>
    </row>
    <row r="880" spans="1:3" x14ac:dyDescent="0.3">
      <c r="A880" s="1">
        <v>44256</v>
      </c>
      <c r="B880">
        <v>6.2</v>
      </c>
      <c r="C880">
        <v>6.1</v>
      </c>
    </row>
    <row r="881" spans="1:3" x14ac:dyDescent="0.3">
      <c r="A881" s="1">
        <v>44287</v>
      </c>
      <c r="B881">
        <v>5.7</v>
      </c>
      <c r="C881">
        <v>6.1</v>
      </c>
    </row>
    <row r="882" spans="1:3" x14ac:dyDescent="0.3">
      <c r="A882" s="1">
        <v>44317</v>
      </c>
      <c r="B882">
        <v>5.5</v>
      </c>
      <c r="C882">
        <v>5.8</v>
      </c>
    </row>
    <row r="883" spans="1:3" x14ac:dyDescent="0.3">
      <c r="A883" s="1">
        <v>44348</v>
      </c>
      <c r="B883">
        <v>6.1</v>
      </c>
      <c r="C883">
        <v>5.9</v>
      </c>
    </row>
    <row r="884" spans="1:3" x14ac:dyDescent="0.3">
      <c r="A884" s="1">
        <v>44378</v>
      </c>
      <c r="B884">
        <v>5.7</v>
      </c>
      <c r="C884">
        <v>5.4</v>
      </c>
    </row>
    <row r="885" spans="1:3" x14ac:dyDescent="0.3">
      <c r="A885" s="1">
        <v>44409</v>
      </c>
      <c r="B885">
        <v>5.3</v>
      </c>
      <c r="C885">
        <v>5.0999999999999996</v>
      </c>
    </row>
    <row r="886" spans="1:3" x14ac:dyDescent="0.3">
      <c r="A886" s="1">
        <v>44440</v>
      </c>
      <c r="B886">
        <v>4.5999999999999996</v>
      </c>
      <c r="C886">
        <v>4.7</v>
      </c>
    </row>
    <row r="887" spans="1:3" x14ac:dyDescent="0.3">
      <c r="A887" s="1">
        <v>44470</v>
      </c>
      <c r="B887">
        <v>4.3</v>
      </c>
      <c r="C887">
        <v>4.5</v>
      </c>
    </row>
    <row r="888" spans="1:3" x14ac:dyDescent="0.3">
      <c r="A888" s="1">
        <v>44501</v>
      </c>
      <c r="B888">
        <v>3.9</v>
      </c>
      <c r="C888">
        <v>4.2</v>
      </c>
    </row>
    <row r="889" spans="1:3" x14ac:dyDescent="0.3">
      <c r="A889" s="1">
        <v>44531</v>
      </c>
      <c r="B889">
        <v>3.7</v>
      </c>
      <c r="C889">
        <v>3.9</v>
      </c>
    </row>
    <row r="890" spans="1:3" x14ac:dyDescent="0.3">
      <c r="A890" s="1">
        <v>44562</v>
      </c>
      <c r="B890">
        <v>4.4000000000000004</v>
      </c>
      <c r="C890">
        <v>4</v>
      </c>
    </row>
    <row r="891" spans="1:3" x14ac:dyDescent="0.3">
      <c r="A891" s="1">
        <v>44593</v>
      </c>
      <c r="B891">
        <v>4.0999999999999996</v>
      </c>
      <c r="C891">
        <v>3.8</v>
      </c>
    </row>
    <row r="892" spans="1:3" x14ac:dyDescent="0.3">
      <c r="A892" s="1">
        <v>44621</v>
      </c>
      <c r="B892">
        <v>3.8</v>
      </c>
      <c r="C892">
        <v>3.7</v>
      </c>
    </row>
    <row r="893" spans="1:3" x14ac:dyDescent="0.3">
      <c r="A893" s="1">
        <v>44652</v>
      </c>
      <c r="B893">
        <v>3.3</v>
      </c>
      <c r="C893">
        <v>3.7</v>
      </c>
    </row>
    <row r="894" spans="1:3" x14ac:dyDescent="0.3">
      <c r="A894" s="1">
        <v>44682</v>
      </c>
      <c r="B894">
        <v>3.4</v>
      </c>
      <c r="C894">
        <v>3.6</v>
      </c>
    </row>
    <row r="895" spans="1:3" x14ac:dyDescent="0.3">
      <c r="A895" s="1">
        <v>44713</v>
      </c>
      <c r="B895">
        <v>3.8</v>
      </c>
      <c r="C895">
        <v>3.6</v>
      </c>
    </row>
    <row r="896" spans="1:3" x14ac:dyDescent="0.3">
      <c r="A896" s="1">
        <v>44743</v>
      </c>
      <c r="B896">
        <v>3.8</v>
      </c>
      <c r="C896">
        <v>3.5</v>
      </c>
    </row>
    <row r="897" spans="1:3" x14ac:dyDescent="0.3">
      <c r="A897" s="1">
        <v>44774</v>
      </c>
      <c r="B897">
        <v>3.8</v>
      </c>
      <c r="C897">
        <v>3.6</v>
      </c>
    </row>
    <row r="898" spans="1:3" x14ac:dyDescent="0.3">
      <c r="A898" s="1">
        <v>44805</v>
      </c>
      <c r="B898">
        <v>3.3</v>
      </c>
      <c r="C898">
        <v>3.5</v>
      </c>
    </row>
    <row r="899" spans="1:3" x14ac:dyDescent="0.3">
      <c r="A899" s="1">
        <v>44835</v>
      </c>
      <c r="B899">
        <v>3.4</v>
      </c>
      <c r="C899">
        <v>3.6</v>
      </c>
    </row>
    <row r="900" spans="1:3" x14ac:dyDescent="0.3">
      <c r="A900" s="1">
        <v>44866</v>
      </c>
      <c r="B900">
        <v>3.4</v>
      </c>
      <c r="C900">
        <v>3.6</v>
      </c>
    </row>
    <row r="901" spans="1:3" x14ac:dyDescent="0.3">
      <c r="A901" s="1">
        <v>44896</v>
      </c>
      <c r="B901">
        <v>3.3</v>
      </c>
      <c r="C901">
        <v>3.5</v>
      </c>
    </row>
    <row r="902" spans="1:3" x14ac:dyDescent="0.3">
      <c r="A902" s="1">
        <v>44927</v>
      </c>
      <c r="B902">
        <v>3.9</v>
      </c>
      <c r="C902">
        <v>3.5</v>
      </c>
    </row>
    <row r="903" spans="1:3" x14ac:dyDescent="0.3">
      <c r="A903" s="1">
        <v>44958</v>
      </c>
      <c r="B903">
        <v>3.9</v>
      </c>
      <c r="C903">
        <v>3.6</v>
      </c>
    </row>
    <row r="904" spans="1:3" x14ac:dyDescent="0.3">
      <c r="A904" s="1">
        <v>44986</v>
      </c>
      <c r="B904">
        <v>3.6</v>
      </c>
      <c r="C904">
        <v>3.5</v>
      </c>
    </row>
    <row r="905" spans="1:3" x14ac:dyDescent="0.3">
      <c r="A905" s="1">
        <v>45017</v>
      </c>
      <c r="B905">
        <v>3.1</v>
      </c>
      <c r="C905">
        <v>3.4</v>
      </c>
    </row>
    <row r="906" spans="1:3" x14ac:dyDescent="0.3">
      <c r="A906" s="1">
        <v>45047</v>
      </c>
      <c r="B906">
        <v>3.4</v>
      </c>
      <c r="C906">
        <v>3.6</v>
      </c>
    </row>
    <row r="907" spans="1:3" x14ac:dyDescent="0.3">
      <c r="A907" s="1">
        <v>45078</v>
      </c>
      <c r="B907">
        <v>3.8</v>
      </c>
      <c r="C907">
        <v>3.6</v>
      </c>
    </row>
    <row r="908" spans="1:3" x14ac:dyDescent="0.3">
      <c r="A908" s="1">
        <v>45108</v>
      </c>
      <c r="B908">
        <v>3.8</v>
      </c>
      <c r="C908">
        <v>3.5</v>
      </c>
    </row>
    <row r="909" spans="1:3" x14ac:dyDescent="0.3">
      <c r="A909" s="1">
        <v>45139</v>
      </c>
      <c r="B909">
        <v>3.9</v>
      </c>
      <c r="C909">
        <v>3.7</v>
      </c>
    </row>
    <row r="910" spans="1:3" x14ac:dyDescent="0.3">
      <c r="A910" s="1">
        <v>45170</v>
      </c>
      <c r="B910">
        <v>3.6</v>
      </c>
      <c r="C910">
        <v>3.8</v>
      </c>
    </row>
    <row r="911" spans="1:3" x14ac:dyDescent="0.3">
      <c r="A911" s="1">
        <v>45200</v>
      </c>
      <c r="B911">
        <v>3.6</v>
      </c>
      <c r="C911">
        <v>3.9</v>
      </c>
    </row>
    <row r="912" spans="1:3" x14ac:dyDescent="0.3">
      <c r="A912" s="1">
        <v>45231</v>
      </c>
      <c r="B912">
        <v>3.5</v>
      </c>
      <c r="C912">
        <v>3.7</v>
      </c>
    </row>
    <row r="913" spans="1:3" x14ac:dyDescent="0.3">
      <c r="A913" s="1">
        <v>45261</v>
      </c>
      <c r="B913">
        <v>3.5</v>
      </c>
      <c r="C913">
        <v>3.8</v>
      </c>
    </row>
    <row r="914" spans="1:3" x14ac:dyDescent="0.3">
      <c r="A914" s="1">
        <v>45292</v>
      </c>
      <c r="B914">
        <v>4.0999999999999996</v>
      </c>
      <c r="C914">
        <v>3.7</v>
      </c>
    </row>
    <row r="915" spans="1:3" x14ac:dyDescent="0.3">
      <c r="A915" s="1">
        <v>45323</v>
      </c>
      <c r="B915">
        <v>4.2</v>
      </c>
      <c r="C915">
        <v>3.9</v>
      </c>
    </row>
    <row r="916" spans="1:3" x14ac:dyDescent="0.3">
      <c r="A916" s="1">
        <v>45352</v>
      </c>
      <c r="B916">
        <v>3.9</v>
      </c>
      <c r="C916">
        <v>3.9</v>
      </c>
    </row>
    <row r="917" spans="1:3" x14ac:dyDescent="0.3">
      <c r="A917" s="1">
        <v>45383</v>
      </c>
      <c r="B917">
        <v>3.5</v>
      </c>
      <c r="C917">
        <v>3.9</v>
      </c>
    </row>
    <row r="918" spans="1:3" x14ac:dyDescent="0.3">
      <c r="A918" s="1">
        <v>45413</v>
      </c>
      <c r="B918">
        <v>3.7</v>
      </c>
      <c r="C918">
        <v>4</v>
      </c>
    </row>
    <row r="919" spans="1:3" x14ac:dyDescent="0.3">
      <c r="A919" s="1">
        <v>45444</v>
      </c>
      <c r="B919">
        <v>4.3</v>
      </c>
      <c r="C919">
        <v>4.0999999999999996</v>
      </c>
    </row>
    <row r="920" spans="1:3" x14ac:dyDescent="0.3">
      <c r="A920" s="1">
        <v>45474</v>
      </c>
      <c r="B920">
        <v>4.5</v>
      </c>
      <c r="C920">
        <v>4.2</v>
      </c>
    </row>
    <row r="921" spans="1:3" x14ac:dyDescent="0.3">
      <c r="A921" s="1">
        <v>45505</v>
      </c>
      <c r="B921">
        <v>4.4000000000000004</v>
      </c>
      <c r="C921">
        <v>4.2</v>
      </c>
    </row>
    <row r="922" spans="1:3" x14ac:dyDescent="0.3">
      <c r="A922" s="1">
        <v>45536</v>
      </c>
      <c r="B922">
        <v>3.9</v>
      </c>
      <c r="C922">
        <v>4.0999999999999996</v>
      </c>
    </row>
    <row r="923" spans="1:3" x14ac:dyDescent="0.3">
      <c r="A923" s="1">
        <v>45566</v>
      </c>
      <c r="B923">
        <v>3.9</v>
      </c>
      <c r="C923">
        <v>4.0999999999999996</v>
      </c>
    </row>
    <row r="924" spans="1:3" x14ac:dyDescent="0.3">
      <c r="A924" s="1">
        <v>45597</v>
      </c>
      <c r="B924">
        <v>4</v>
      </c>
      <c r="C924">
        <v>4.2</v>
      </c>
    </row>
    <row r="925" spans="1:3" x14ac:dyDescent="0.3">
      <c r="A925" s="1">
        <v>45627</v>
      </c>
      <c r="B925">
        <v>3.8</v>
      </c>
      <c r="C925">
        <v>4.0999999999999996</v>
      </c>
    </row>
  </sheetData>
  <hyperlinks>
    <hyperlink ref="E43" r:id="rId1" display="https://www.abs.gov.au/websitedbs/d3310114.nsf/4a256353001af3ed4b2562bb00121564/c890aa8e65957397ca256ce10018c9d8!OpenDocument" xr:uid="{E9D8D9D8-F96F-4337-B957-77BF3CD55FF9}"/>
    <hyperlink ref="E44" r:id="rId2" display="https://www.statistics.gov.hk/wsc/CPS008-P3-S.pdf" xr:uid="{1A04BBE4-DA22-4C30-B52D-3927C03CFAEF}"/>
    <hyperlink ref="E42" r:id="rId3" display="https://www.census.gov/topics/research/seasonal-adjustment.html" xr:uid="{61E58974-1A6D-49CB-BE25-07F69CA4734A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 &amp; Pics</vt:lpstr>
      <vt:lpstr>NSA and SA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2025-01-28T23:16:58Z</dcterms:created>
  <dcterms:modified xsi:type="dcterms:W3CDTF">2025-01-29T11:28:05Z</dcterms:modified>
</cp:coreProperties>
</file>