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771fbc718b250/Documents/Columbia/QRM/"/>
    </mc:Choice>
  </mc:AlternateContent>
  <xr:revisionPtr revIDLastSave="34" documentId="8_{6D86BC04-33BF-4FCD-AED3-13868393F2F9}" xr6:coauthVersionLast="47" xr6:coauthVersionMax="47" xr10:uidLastSave="{E325C32C-882F-4799-840C-829C7D68F840}"/>
  <bookViews>
    <workbookView xWindow="-108" yWindow="-108" windowWidth="23256" windowHeight="14856" activeTab="1" xr2:uid="{2B612EA7-9E8B-400C-A87B-4CAEE5212E05}"/>
  </bookViews>
  <sheets>
    <sheet name="Formulas if needed" sheetId="2" r:id="rId1"/>
    <sheet name="eigenvalues" sheetId="10" r:id="rId2"/>
    <sheet name="Scenarios &amp; Pics" sheetId="5" r:id="rId3"/>
    <sheet name="Geometric vs Arithmetic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0" l="1"/>
  <c r="D3" i="11"/>
  <c r="B31" i="11"/>
  <c r="B30" i="11"/>
  <c r="B28" i="11"/>
  <c r="D28" i="11" s="1"/>
  <c r="G5" i="5"/>
  <c r="BC18" i="5"/>
  <c r="BC19" i="5" s="1"/>
  <c r="BC20" i="5" s="1"/>
  <c r="BC21" i="5" s="1"/>
  <c r="BC22" i="5" s="1"/>
  <c r="BC23" i="5" s="1"/>
  <c r="BC24" i="5" s="1"/>
  <c r="BC25" i="5" s="1"/>
  <c r="BC26" i="5" s="1"/>
  <c r="BC27" i="5" s="1"/>
  <c r="BC28" i="5" s="1"/>
  <c r="BC29" i="5" s="1"/>
  <c r="BC30" i="5" s="1"/>
  <c r="BC31" i="5" s="1"/>
  <c r="BC32" i="5" s="1"/>
  <c r="BC33" i="5" s="1"/>
  <c r="BC34" i="5" s="1"/>
  <c r="BC35" i="5" s="1"/>
  <c r="BC36" i="5" s="1"/>
  <c r="BC37" i="5" s="1"/>
  <c r="BC38" i="5" s="1"/>
  <c r="BC39" i="5" s="1"/>
  <c r="BC40" i="5" s="1"/>
  <c r="BC41" i="5" s="1"/>
  <c r="BC42" i="5" s="1"/>
  <c r="BC43" i="5" s="1"/>
  <c r="BC44" i="5" s="1"/>
  <c r="BC45" i="5" s="1"/>
  <c r="BC46" i="5" s="1"/>
  <c r="BC47" i="5" s="1"/>
  <c r="BC48" i="5" s="1"/>
  <c r="BC49" i="5" s="1"/>
  <c r="BC50" i="5" s="1"/>
  <c r="BC51" i="5" s="1"/>
  <c r="BC52" i="5" s="1"/>
  <c r="BC53" i="5" s="1"/>
  <c r="BC54" i="5" s="1"/>
  <c r="BC55" i="5" s="1"/>
  <c r="BC56" i="5" s="1"/>
  <c r="BC57" i="5" s="1"/>
  <c r="BC58" i="5" s="1"/>
  <c r="BC59" i="5" s="1"/>
  <c r="BC60" i="5" s="1"/>
  <c r="BC61" i="5" s="1"/>
  <c r="BC62" i="5" s="1"/>
  <c r="BC63" i="5" s="1"/>
  <c r="BC64" i="5" s="1"/>
  <c r="BC65" i="5" s="1"/>
  <c r="BC66" i="5" s="1"/>
  <c r="BC67" i="5" s="1"/>
  <c r="BC68" i="5" s="1"/>
  <c r="BC69" i="5" s="1"/>
  <c r="BC70" i="5" s="1"/>
  <c r="BC71" i="5" s="1"/>
  <c r="BC72" i="5" s="1"/>
  <c r="BC73" i="5" s="1"/>
  <c r="BC74" i="5" s="1"/>
  <c r="BC75" i="5" s="1"/>
  <c r="BC76" i="5" s="1"/>
  <c r="BC77" i="5" s="1"/>
  <c r="BC78" i="5" s="1"/>
  <c r="BC79" i="5" s="1"/>
  <c r="BC80" i="5" s="1"/>
  <c r="BC81" i="5" s="1"/>
  <c r="BC82" i="5" s="1"/>
  <c r="BC83" i="5" s="1"/>
  <c r="BC84" i="5" s="1"/>
  <c r="BC85" i="5" s="1"/>
  <c r="BC86" i="5" s="1"/>
  <c r="BC87" i="5" s="1"/>
  <c r="BC88" i="5" s="1"/>
  <c r="BC89" i="5" s="1"/>
  <c r="BC90" i="5" s="1"/>
  <c r="BC91" i="5" s="1"/>
  <c r="BC92" i="5" s="1"/>
  <c r="BC93" i="5" s="1"/>
  <c r="BC94" i="5" s="1"/>
  <c r="BC95" i="5" s="1"/>
  <c r="BC96" i="5" s="1"/>
  <c r="BC97" i="5" s="1"/>
  <c r="BC98" i="5" s="1"/>
  <c r="BC99" i="5" s="1"/>
  <c r="BC100" i="5" s="1"/>
  <c r="BC101" i="5" s="1"/>
  <c r="BC102" i="5" s="1"/>
  <c r="BC103" i="5" s="1"/>
  <c r="BC104" i="5" s="1"/>
  <c r="BC105" i="5" s="1"/>
  <c r="BC106" i="5" s="1"/>
  <c r="BC107" i="5" s="1"/>
  <c r="BC108" i="5" s="1"/>
  <c r="BC109" i="5" s="1"/>
  <c r="BC110" i="5" s="1"/>
  <c r="BC111" i="5" s="1"/>
  <c r="BC112" i="5" s="1"/>
  <c r="BC113" i="5" s="1"/>
  <c r="BC114" i="5" s="1"/>
  <c r="BC115" i="5" s="1"/>
  <c r="BC116" i="5" s="1"/>
  <c r="BC117" i="5" s="1"/>
  <c r="BC118" i="5" s="1"/>
  <c r="BC119" i="5" s="1"/>
  <c r="BC120" i="5" s="1"/>
  <c r="BC121" i="5" s="1"/>
  <c r="BC122" i="5" s="1"/>
  <c r="BC123" i="5" s="1"/>
  <c r="BC124" i="5" s="1"/>
  <c r="BC125" i="5" s="1"/>
  <c r="BC126" i="5" s="1"/>
  <c r="BC127" i="5" s="1"/>
  <c r="BC128" i="5" s="1"/>
  <c r="BC129" i="5" s="1"/>
  <c r="BC130" i="5" s="1"/>
  <c r="BC131" i="5" s="1"/>
  <c r="BC132" i="5" s="1"/>
  <c r="BC133" i="5" s="1"/>
  <c r="BC134" i="5" s="1"/>
  <c r="BC135" i="5" s="1"/>
  <c r="BC136" i="5" s="1"/>
  <c r="BC137" i="5" s="1"/>
  <c r="BC138" i="5" s="1"/>
  <c r="BC139" i="5" s="1"/>
  <c r="BC140" i="5" s="1"/>
  <c r="BC141" i="5" s="1"/>
  <c r="BC142" i="5" s="1"/>
  <c r="BC143" i="5" s="1"/>
  <c r="BC144" i="5" s="1"/>
  <c r="BC145" i="5" s="1"/>
  <c r="BC146" i="5" s="1"/>
  <c r="BC147" i="5" s="1"/>
  <c r="BC148" i="5" s="1"/>
  <c r="BC149" i="5" s="1"/>
  <c r="BC150" i="5" s="1"/>
  <c r="BC151" i="5" s="1"/>
  <c r="BC152" i="5" s="1"/>
  <c r="BC153" i="5" s="1"/>
  <c r="BC154" i="5" s="1"/>
  <c r="BC155" i="5" s="1"/>
  <c r="BC156" i="5" s="1"/>
  <c r="BC157" i="5" s="1"/>
  <c r="BC158" i="5" s="1"/>
  <c r="BC159" i="5" s="1"/>
  <c r="BC160" i="5" s="1"/>
  <c r="BC161" i="5" s="1"/>
  <c r="BC162" i="5" s="1"/>
  <c r="BC163" i="5" s="1"/>
  <c r="BC164" i="5" s="1"/>
  <c r="BC165" i="5" s="1"/>
  <c r="BC166" i="5" s="1"/>
  <c r="BC167" i="5" s="1"/>
  <c r="BC168" i="5" s="1"/>
  <c r="BC169" i="5" s="1"/>
  <c r="BC170" i="5" s="1"/>
  <c r="BC171" i="5" s="1"/>
  <c r="BC172" i="5" s="1"/>
  <c r="BC173" i="5" s="1"/>
  <c r="BC174" i="5" s="1"/>
  <c r="BC175" i="5" s="1"/>
  <c r="BC176" i="5" s="1"/>
  <c r="BC177" i="5" s="1"/>
  <c r="BC178" i="5" s="1"/>
  <c r="BC179" i="5" s="1"/>
  <c r="BC180" i="5" s="1"/>
  <c r="BC181" i="5" s="1"/>
  <c r="BC182" i="5" s="1"/>
  <c r="BC183" i="5" s="1"/>
  <c r="BC184" i="5" s="1"/>
  <c r="BC185" i="5" s="1"/>
  <c r="BC186" i="5" s="1"/>
  <c r="BC187" i="5" s="1"/>
  <c r="BC188" i="5" s="1"/>
  <c r="BC189" i="5" s="1"/>
  <c r="BC190" i="5" s="1"/>
  <c r="BC191" i="5" s="1"/>
  <c r="BC192" i="5" s="1"/>
  <c r="BC193" i="5" s="1"/>
  <c r="BC194" i="5" s="1"/>
  <c r="BC195" i="5" s="1"/>
  <c r="BC196" i="5" s="1"/>
  <c r="BC197" i="5" s="1"/>
  <c r="BC198" i="5" s="1"/>
  <c r="BC199" i="5" s="1"/>
  <c r="BC200" i="5" s="1"/>
  <c r="BC201" i="5" s="1"/>
  <c r="BC202" i="5" s="1"/>
  <c r="BC203" i="5" s="1"/>
  <c r="BC204" i="5" s="1"/>
  <c r="BC205" i="5" s="1"/>
  <c r="BC206" i="5" s="1"/>
  <c r="BC207" i="5" s="1"/>
  <c r="BC208" i="5" s="1"/>
  <c r="BC209" i="5" s="1"/>
  <c r="BC210" i="5" s="1"/>
  <c r="BC211" i="5" s="1"/>
  <c r="BC212" i="5" s="1"/>
  <c r="BC213" i="5" s="1"/>
  <c r="BC214" i="5" s="1"/>
  <c r="BC215" i="5" s="1"/>
  <c r="BC216" i="5" s="1"/>
  <c r="BC217" i="5" s="1"/>
  <c r="BC218" i="5" s="1"/>
  <c r="BC219" i="5" s="1"/>
  <c r="BC220" i="5" s="1"/>
  <c r="BC221" i="5" s="1"/>
  <c r="BC222" i="5" s="1"/>
  <c r="BC223" i="5" s="1"/>
  <c r="BC224" i="5" s="1"/>
  <c r="BC225" i="5" s="1"/>
  <c r="BC226" i="5" s="1"/>
  <c r="BC227" i="5" s="1"/>
  <c r="BC228" i="5" s="1"/>
  <c r="BC229" i="5" s="1"/>
  <c r="BC230" i="5" s="1"/>
  <c r="BC231" i="5" s="1"/>
  <c r="BC232" i="5" s="1"/>
  <c r="BC233" i="5" s="1"/>
  <c r="BC234" i="5" s="1"/>
  <c r="BC235" i="5" s="1"/>
  <c r="BC236" i="5" s="1"/>
  <c r="BC237" i="5" s="1"/>
  <c r="BC238" i="5" s="1"/>
  <c r="BC239" i="5" s="1"/>
  <c r="BC240" i="5" s="1"/>
  <c r="BC241" i="5" s="1"/>
  <c r="BC242" i="5" s="1"/>
  <c r="BC243" i="5" s="1"/>
  <c r="BC244" i="5" s="1"/>
  <c r="BC245" i="5" s="1"/>
  <c r="BC246" i="5" s="1"/>
  <c r="BC247" i="5" s="1"/>
  <c r="BC248" i="5" s="1"/>
  <c r="BC249" i="5" s="1"/>
  <c r="BC250" i="5" s="1"/>
  <c r="BC251" i="5" s="1"/>
  <c r="BC252" i="5" s="1"/>
  <c r="BC253" i="5" s="1"/>
  <c r="BC254" i="5" s="1"/>
  <c r="BC255" i="5" s="1"/>
  <c r="BC256" i="5" s="1"/>
  <c r="BC257" i="5" s="1"/>
  <c r="BC258" i="5" s="1"/>
  <c r="BC259" i="5" s="1"/>
  <c r="BC260" i="5" s="1"/>
  <c r="BC261" i="5" s="1"/>
  <c r="BC262" i="5" s="1"/>
  <c r="BC263" i="5" s="1"/>
  <c r="BC264" i="5" s="1"/>
  <c r="BC265" i="5" s="1"/>
  <c r="BC266" i="5" s="1"/>
  <c r="BC17" i="5"/>
  <c r="BC16" i="5"/>
  <c r="AQ18" i="5"/>
  <c r="AQ19" i="5" s="1"/>
  <c r="AQ20" i="5" s="1"/>
  <c r="AQ21" i="5" s="1"/>
  <c r="AQ22" i="5" s="1"/>
  <c r="AQ23" i="5" s="1"/>
  <c r="AQ24" i="5" s="1"/>
  <c r="AQ25" i="5" s="1"/>
  <c r="AQ26" i="5" s="1"/>
  <c r="AQ27" i="5" s="1"/>
  <c r="AQ28" i="5" s="1"/>
  <c r="AQ29" i="5" s="1"/>
  <c r="AQ30" i="5" s="1"/>
  <c r="AQ31" i="5" s="1"/>
  <c r="AQ32" i="5" s="1"/>
  <c r="AQ33" i="5" s="1"/>
  <c r="AQ34" i="5" s="1"/>
  <c r="AQ35" i="5" s="1"/>
  <c r="AQ36" i="5" s="1"/>
  <c r="AQ37" i="5" s="1"/>
  <c r="AQ38" i="5" s="1"/>
  <c r="AQ39" i="5" s="1"/>
  <c r="AQ40" i="5" s="1"/>
  <c r="AQ41" i="5" s="1"/>
  <c r="AQ42" i="5" s="1"/>
  <c r="AQ43" i="5" s="1"/>
  <c r="AQ44" i="5" s="1"/>
  <c r="AQ45" i="5" s="1"/>
  <c r="AQ46" i="5" s="1"/>
  <c r="AQ47" i="5" s="1"/>
  <c r="AQ48" i="5" s="1"/>
  <c r="AQ49" i="5" s="1"/>
  <c r="AQ50" i="5" s="1"/>
  <c r="AQ51" i="5" s="1"/>
  <c r="AQ52" i="5" s="1"/>
  <c r="AQ53" i="5" s="1"/>
  <c r="AQ54" i="5" s="1"/>
  <c r="AQ55" i="5" s="1"/>
  <c r="AQ56" i="5" s="1"/>
  <c r="AQ57" i="5" s="1"/>
  <c r="AQ58" i="5" s="1"/>
  <c r="AQ59" i="5" s="1"/>
  <c r="AQ60" i="5" s="1"/>
  <c r="AQ61" i="5" s="1"/>
  <c r="AQ62" i="5" s="1"/>
  <c r="AQ63" i="5" s="1"/>
  <c r="AQ64" i="5" s="1"/>
  <c r="AQ65" i="5" s="1"/>
  <c r="AQ66" i="5" s="1"/>
  <c r="AQ67" i="5" s="1"/>
  <c r="AQ68" i="5" s="1"/>
  <c r="AQ69" i="5" s="1"/>
  <c r="AQ70" i="5" s="1"/>
  <c r="AQ71" i="5" s="1"/>
  <c r="AQ72" i="5" s="1"/>
  <c r="AQ73" i="5" s="1"/>
  <c r="AQ74" i="5" s="1"/>
  <c r="AQ75" i="5" s="1"/>
  <c r="AQ76" i="5" s="1"/>
  <c r="AQ77" i="5" s="1"/>
  <c r="AQ78" i="5" s="1"/>
  <c r="AQ79" i="5" s="1"/>
  <c r="AQ80" i="5" s="1"/>
  <c r="AQ81" i="5" s="1"/>
  <c r="AQ82" i="5" s="1"/>
  <c r="AQ83" i="5" s="1"/>
  <c r="AQ84" i="5" s="1"/>
  <c r="AQ85" i="5" s="1"/>
  <c r="AQ86" i="5" s="1"/>
  <c r="AQ87" i="5" s="1"/>
  <c r="AQ88" i="5" s="1"/>
  <c r="AQ89" i="5" s="1"/>
  <c r="AQ90" i="5" s="1"/>
  <c r="AQ91" i="5" s="1"/>
  <c r="AQ92" i="5" s="1"/>
  <c r="AQ93" i="5" s="1"/>
  <c r="AQ94" i="5" s="1"/>
  <c r="AQ95" i="5" s="1"/>
  <c r="AQ96" i="5" s="1"/>
  <c r="AQ97" i="5" s="1"/>
  <c r="AQ98" i="5" s="1"/>
  <c r="AQ99" i="5" s="1"/>
  <c r="AQ100" i="5" s="1"/>
  <c r="AQ101" i="5" s="1"/>
  <c r="AQ102" i="5" s="1"/>
  <c r="AQ103" i="5" s="1"/>
  <c r="AQ104" i="5" s="1"/>
  <c r="AQ105" i="5" s="1"/>
  <c r="AQ106" i="5" s="1"/>
  <c r="AQ107" i="5" s="1"/>
  <c r="AQ108" i="5" s="1"/>
  <c r="AQ109" i="5" s="1"/>
  <c r="AQ110" i="5" s="1"/>
  <c r="AQ111" i="5" s="1"/>
  <c r="AQ112" i="5" s="1"/>
  <c r="AQ113" i="5" s="1"/>
  <c r="AQ114" i="5" s="1"/>
  <c r="AQ115" i="5" s="1"/>
  <c r="AQ116" i="5" s="1"/>
  <c r="AQ117" i="5" s="1"/>
  <c r="AQ118" i="5" s="1"/>
  <c r="AQ119" i="5" s="1"/>
  <c r="AQ120" i="5" s="1"/>
  <c r="AQ121" i="5" s="1"/>
  <c r="AQ122" i="5" s="1"/>
  <c r="AQ123" i="5" s="1"/>
  <c r="AQ124" i="5" s="1"/>
  <c r="AQ125" i="5" s="1"/>
  <c r="AQ126" i="5" s="1"/>
  <c r="AQ127" i="5" s="1"/>
  <c r="AQ128" i="5" s="1"/>
  <c r="AQ129" i="5" s="1"/>
  <c r="AQ130" i="5" s="1"/>
  <c r="AQ131" i="5" s="1"/>
  <c r="AQ132" i="5" s="1"/>
  <c r="AQ133" i="5" s="1"/>
  <c r="AQ134" i="5" s="1"/>
  <c r="AQ135" i="5" s="1"/>
  <c r="AQ136" i="5" s="1"/>
  <c r="AQ137" i="5" s="1"/>
  <c r="AQ138" i="5" s="1"/>
  <c r="AQ139" i="5" s="1"/>
  <c r="AQ140" i="5" s="1"/>
  <c r="AQ141" i="5" s="1"/>
  <c r="AQ142" i="5" s="1"/>
  <c r="AQ143" i="5" s="1"/>
  <c r="AQ144" i="5" s="1"/>
  <c r="AQ145" i="5" s="1"/>
  <c r="AQ146" i="5" s="1"/>
  <c r="AQ147" i="5" s="1"/>
  <c r="AQ148" i="5" s="1"/>
  <c r="AQ149" i="5" s="1"/>
  <c r="AQ150" i="5" s="1"/>
  <c r="AQ151" i="5" s="1"/>
  <c r="AQ152" i="5" s="1"/>
  <c r="AQ153" i="5" s="1"/>
  <c r="AQ154" i="5" s="1"/>
  <c r="AQ155" i="5" s="1"/>
  <c r="AQ156" i="5" s="1"/>
  <c r="AQ157" i="5" s="1"/>
  <c r="AQ158" i="5" s="1"/>
  <c r="AQ159" i="5" s="1"/>
  <c r="AQ160" i="5" s="1"/>
  <c r="AQ161" i="5" s="1"/>
  <c r="AQ162" i="5" s="1"/>
  <c r="AQ163" i="5" s="1"/>
  <c r="AQ164" i="5" s="1"/>
  <c r="AQ165" i="5" s="1"/>
  <c r="AQ166" i="5" s="1"/>
  <c r="AQ167" i="5" s="1"/>
  <c r="AQ168" i="5" s="1"/>
  <c r="AQ169" i="5" s="1"/>
  <c r="AQ170" i="5" s="1"/>
  <c r="AQ171" i="5" s="1"/>
  <c r="AQ172" i="5" s="1"/>
  <c r="AQ173" i="5" s="1"/>
  <c r="AQ174" i="5" s="1"/>
  <c r="AQ175" i="5" s="1"/>
  <c r="AQ176" i="5" s="1"/>
  <c r="AQ177" i="5" s="1"/>
  <c r="AQ178" i="5" s="1"/>
  <c r="AQ179" i="5" s="1"/>
  <c r="AQ180" i="5" s="1"/>
  <c r="AQ181" i="5" s="1"/>
  <c r="AQ182" i="5" s="1"/>
  <c r="AQ183" i="5" s="1"/>
  <c r="AQ184" i="5" s="1"/>
  <c r="AQ185" i="5" s="1"/>
  <c r="AQ186" i="5" s="1"/>
  <c r="AQ187" i="5" s="1"/>
  <c r="AQ188" i="5" s="1"/>
  <c r="AQ189" i="5" s="1"/>
  <c r="AQ190" i="5" s="1"/>
  <c r="AQ191" i="5" s="1"/>
  <c r="AQ192" i="5" s="1"/>
  <c r="AQ193" i="5" s="1"/>
  <c r="AQ194" i="5" s="1"/>
  <c r="AQ195" i="5" s="1"/>
  <c r="AQ196" i="5" s="1"/>
  <c r="AQ197" i="5" s="1"/>
  <c r="AQ198" i="5" s="1"/>
  <c r="AQ199" i="5" s="1"/>
  <c r="AQ200" i="5" s="1"/>
  <c r="AQ201" i="5" s="1"/>
  <c r="AQ202" i="5" s="1"/>
  <c r="AQ203" i="5" s="1"/>
  <c r="AQ204" i="5" s="1"/>
  <c r="AQ205" i="5" s="1"/>
  <c r="AQ206" i="5" s="1"/>
  <c r="AQ207" i="5" s="1"/>
  <c r="AQ208" i="5" s="1"/>
  <c r="AQ209" i="5" s="1"/>
  <c r="AQ210" i="5" s="1"/>
  <c r="AQ211" i="5" s="1"/>
  <c r="AQ212" i="5" s="1"/>
  <c r="AQ213" i="5" s="1"/>
  <c r="AQ214" i="5" s="1"/>
  <c r="AQ215" i="5" s="1"/>
  <c r="AQ216" i="5" s="1"/>
  <c r="AQ217" i="5" s="1"/>
  <c r="AQ218" i="5" s="1"/>
  <c r="AQ219" i="5" s="1"/>
  <c r="AQ220" i="5" s="1"/>
  <c r="AQ221" i="5" s="1"/>
  <c r="AQ222" i="5" s="1"/>
  <c r="AQ223" i="5" s="1"/>
  <c r="AQ224" i="5" s="1"/>
  <c r="AQ225" i="5" s="1"/>
  <c r="AQ226" i="5" s="1"/>
  <c r="AQ227" i="5" s="1"/>
  <c r="AQ228" i="5" s="1"/>
  <c r="AQ229" i="5" s="1"/>
  <c r="AQ230" i="5" s="1"/>
  <c r="AQ231" i="5" s="1"/>
  <c r="AQ232" i="5" s="1"/>
  <c r="AQ233" i="5" s="1"/>
  <c r="AQ234" i="5" s="1"/>
  <c r="AQ235" i="5" s="1"/>
  <c r="AQ236" i="5" s="1"/>
  <c r="AQ237" i="5" s="1"/>
  <c r="AQ238" i="5" s="1"/>
  <c r="AQ239" i="5" s="1"/>
  <c r="AQ240" i="5" s="1"/>
  <c r="AQ241" i="5" s="1"/>
  <c r="AQ242" i="5" s="1"/>
  <c r="AQ243" i="5" s="1"/>
  <c r="AQ244" i="5" s="1"/>
  <c r="AQ245" i="5" s="1"/>
  <c r="AQ246" i="5" s="1"/>
  <c r="AQ247" i="5" s="1"/>
  <c r="AQ248" i="5" s="1"/>
  <c r="AQ249" i="5" s="1"/>
  <c r="AQ250" i="5" s="1"/>
  <c r="AQ251" i="5" s="1"/>
  <c r="AQ252" i="5" s="1"/>
  <c r="AQ253" i="5" s="1"/>
  <c r="AQ254" i="5" s="1"/>
  <c r="AQ255" i="5" s="1"/>
  <c r="AQ256" i="5" s="1"/>
  <c r="AQ257" i="5" s="1"/>
  <c r="AQ258" i="5" s="1"/>
  <c r="AQ259" i="5" s="1"/>
  <c r="AQ260" i="5" s="1"/>
  <c r="AQ261" i="5" s="1"/>
  <c r="AQ262" i="5" s="1"/>
  <c r="AQ263" i="5" s="1"/>
  <c r="AQ264" i="5" s="1"/>
  <c r="AQ265" i="5" s="1"/>
  <c r="AQ266" i="5" s="1"/>
  <c r="AQ17" i="5"/>
  <c r="AR17" i="5" s="1"/>
  <c r="AS17" i="5" s="1"/>
  <c r="AV17" i="5" s="1"/>
  <c r="AU17" i="5"/>
  <c r="AU18" i="5"/>
  <c r="AU19" i="5"/>
  <c r="AU20" i="5"/>
  <c r="AU21" i="5"/>
  <c r="AU22" i="5"/>
  <c r="AU23" i="5"/>
  <c r="AU24" i="5"/>
  <c r="AU25" i="5"/>
  <c r="AU26" i="5"/>
  <c r="AU27" i="5"/>
  <c r="AU28" i="5"/>
  <c r="AU29" i="5"/>
  <c r="AU30" i="5"/>
  <c r="AU31" i="5"/>
  <c r="AU32" i="5"/>
  <c r="AU33" i="5"/>
  <c r="AU34" i="5"/>
  <c r="AU35" i="5"/>
  <c r="AU36" i="5"/>
  <c r="AU37" i="5"/>
  <c r="AU38" i="5"/>
  <c r="AU39" i="5"/>
  <c r="AU40" i="5"/>
  <c r="AU41" i="5"/>
  <c r="AU42" i="5"/>
  <c r="AU43" i="5"/>
  <c r="AU44" i="5"/>
  <c r="AU45" i="5"/>
  <c r="AU46" i="5"/>
  <c r="AU47" i="5"/>
  <c r="AU48" i="5"/>
  <c r="AU49" i="5"/>
  <c r="AU50" i="5"/>
  <c r="AU51" i="5"/>
  <c r="AU52" i="5"/>
  <c r="AU53" i="5"/>
  <c r="AU54" i="5"/>
  <c r="AU55" i="5"/>
  <c r="AU56" i="5"/>
  <c r="AU57" i="5"/>
  <c r="AU58" i="5"/>
  <c r="AU59" i="5"/>
  <c r="AU60" i="5"/>
  <c r="AU61" i="5"/>
  <c r="AU62" i="5"/>
  <c r="AU63" i="5"/>
  <c r="AU64" i="5"/>
  <c r="AU65" i="5"/>
  <c r="AU66" i="5"/>
  <c r="AU67" i="5"/>
  <c r="AU68" i="5"/>
  <c r="AU69" i="5"/>
  <c r="AU70" i="5"/>
  <c r="AU71" i="5"/>
  <c r="AU72" i="5"/>
  <c r="AU73" i="5"/>
  <c r="AU74" i="5"/>
  <c r="AU75" i="5"/>
  <c r="AU76" i="5"/>
  <c r="AU77" i="5"/>
  <c r="AU78" i="5"/>
  <c r="AU79" i="5"/>
  <c r="AU80" i="5"/>
  <c r="AU81" i="5"/>
  <c r="AU82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0" i="5"/>
  <c r="AU101" i="5"/>
  <c r="AU102" i="5"/>
  <c r="AU103" i="5"/>
  <c r="AU104" i="5"/>
  <c r="AU105" i="5"/>
  <c r="AU106" i="5"/>
  <c r="AU107" i="5"/>
  <c r="AU108" i="5"/>
  <c r="AU109" i="5"/>
  <c r="AU110" i="5"/>
  <c r="AU111" i="5"/>
  <c r="AU112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2" i="5"/>
  <c r="AU133" i="5"/>
  <c r="AU134" i="5"/>
  <c r="AU135" i="5"/>
  <c r="AU136" i="5"/>
  <c r="AU137" i="5"/>
  <c r="AU138" i="5"/>
  <c r="AU139" i="5"/>
  <c r="AU140" i="5"/>
  <c r="AU141" i="5"/>
  <c r="AU142" i="5"/>
  <c r="AU143" i="5"/>
  <c r="AU144" i="5"/>
  <c r="AU145" i="5"/>
  <c r="AU146" i="5"/>
  <c r="AU147" i="5"/>
  <c r="AU148" i="5"/>
  <c r="AU149" i="5"/>
  <c r="AU150" i="5"/>
  <c r="AU151" i="5"/>
  <c r="AU152" i="5"/>
  <c r="AU153" i="5"/>
  <c r="AU154" i="5"/>
  <c r="AU155" i="5"/>
  <c r="AU156" i="5"/>
  <c r="AU157" i="5"/>
  <c r="AU158" i="5"/>
  <c r="AU159" i="5"/>
  <c r="AU160" i="5"/>
  <c r="AU161" i="5"/>
  <c r="AU162" i="5"/>
  <c r="AU163" i="5"/>
  <c r="AU164" i="5"/>
  <c r="AU165" i="5"/>
  <c r="AU166" i="5"/>
  <c r="AU167" i="5"/>
  <c r="AU168" i="5"/>
  <c r="AU169" i="5"/>
  <c r="AU170" i="5"/>
  <c r="AU171" i="5"/>
  <c r="AU172" i="5"/>
  <c r="AU173" i="5"/>
  <c r="AU174" i="5"/>
  <c r="AU175" i="5"/>
  <c r="AU176" i="5"/>
  <c r="AU177" i="5"/>
  <c r="AU178" i="5"/>
  <c r="AU179" i="5"/>
  <c r="AU180" i="5"/>
  <c r="AU181" i="5"/>
  <c r="AU182" i="5"/>
  <c r="AU183" i="5"/>
  <c r="AU184" i="5"/>
  <c r="AU185" i="5"/>
  <c r="AU186" i="5"/>
  <c r="AU187" i="5"/>
  <c r="AU18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7" i="5"/>
  <c r="AU228" i="5"/>
  <c r="AU229" i="5"/>
  <c r="AU230" i="5"/>
  <c r="AU231" i="5"/>
  <c r="AU232" i="5"/>
  <c r="AU233" i="5"/>
  <c r="AU234" i="5"/>
  <c r="AU235" i="5"/>
  <c r="AU236" i="5"/>
  <c r="AU237" i="5"/>
  <c r="AU238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16" i="5"/>
  <c r="AT16" i="5"/>
  <c r="AS16" i="5"/>
  <c r="AV16" i="5" s="1"/>
  <c r="AR16" i="5"/>
  <c r="AQ16" i="5"/>
  <c r="AZ16" i="5" l="1"/>
  <c r="BD16" i="5" s="1"/>
  <c r="AX16" i="5"/>
  <c r="AW16" i="5"/>
  <c r="AY16" i="5" s="1"/>
  <c r="AT17" i="5"/>
  <c r="AR18" i="5"/>
  <c r="AS18" i="5" s="1"/>
  <c r="AV18" i="5" s="1"/>
  <c r="AW18" i="5" s="1"/>
  <c r="AY18" i="5" s="1"/>
  <c r="AT18" i="5"/>
  <c r="AW17" i="5"/>
  <c r="AY17" i="5" s="1"/>
  <c r="AX17" i="5"/>
  <c r="AZ17" i="5"/>
  <c r="BD17" i="5" s="1"/>
  <c r="BB16" i="5" l="1"/>
  <c r="BA16" i="5"/>
  <c r="BE16" i="5"/>
  <c r="AZ18" i="5"/>
  <c r="BD18" i="5" s="1"/>
  <c r="AX18" i="5"/>
  <c r="BA18" i="5" s="1"/>
  <c r="AT19" i="5"/>
  <c r="AR19" i="5"/>
  <c r="AS19" i="5" s="1"/>
  <c r="AV19" i="5" s="1"/>
  <c r="BE17" i="5"/>
  <c r="BA17" i="5"/>
  <c r="BB17" i="5"/>
  <c r="BB18" i="5" l="1"/>
  <c r="BE18" i="5"/>
  <c r="AT20" i="5"/>
  <c r="AR20" i="5"/>
  <c r="AS20" i="5" s="1"/>
  <c r="AV20" i="5" s="1"/>
  <c r="AZ19" i="5"/>
  <c r="BD19" i="5" s="1"/>
  <c r="AX19" i="5"/>
  <c r="AW19" i="5"/>
  <c r="AY19" i="5" s="1"/>
  <c r="BE19" i="5" l="1"/>
  <c r="AZ20" i="5"/>
  <c r="BD20" i="5" s="1"/>
  <c r="AX20" i="5"/>
  <c r="AW20" i="5"/>
  <c r="AY20" i="5" s="1"/>
  <c r="BB19" i="5"/>
  <c r="BA19" i="5"/>
  <c r="AR21" i="5"/>
  <c r="AS21" i="5" s="1"/>
  <c r="AV21" i="5" s="1"/>
  <c r="AT21" i="5"/>
  <c r="AR22" i="5" l="1"/>
  <c r="AS22" i="5" s="1"/>
  <c r="AV22" i="5" s="1"/>
  <c r="AT22" i="5"/>
  <c r="BA20" i="5"/>
  <c r="BB20" i="5"/>
  <c r="BE20" i="5"/>
  <c r="AZ21" i="5"/>
  <c r="BD21" i="5" s="1"/>
  <c r="AX21" i="5"/>
  <c r="AW21" i="5"/>
  <c r="AY21" i="5" s="1"/>
  <c r="BE21" i="5" l="1"/>
  <c r="BA21" i="5"/>
  <c r="BB21" i="5"/>
  <c r="AZ22" i="5"/>
  <c r="BD22" i="5" s="1"/>
  <c r="AX22" i="5"/>
  <c r="AW22" i="5"/>
  <c r="AY22" i="5" s="1"/>
  <c r="AR23" i="5"/>
  <c r="AS23" i="5" s="1"/>
  <c r="AV23" i="5" s="1"/>
  <c r="AT23" i="5"/>
  <c r="BB22" i="5" l="1"/>
  <c r="BA22" i="5"/>
  <c r="AR24" i="5"/>
  <c r="AS24" i="5" s="1"/>
  <c r="AV24" i="5" s="1"/>
  <c r="AT24" i="5"/>
  <c r="BE22" i="5"/>
  <c r="AX23" i="5"/>
  <c r="AZ23" i="5"/>
  <c r="BD23" i="5" s="1"/>
  <c r="AW23" i="5"/>
  <c r="AY23" i="5" s="1"/>
  <c r="AX24" i="5" l="1"/>
  <c r="AZ24" i="5"/>
  <c r="BD24" i="5" s="1"/>
  <c r="AW24" i="5"/>
  <c r="AY24" i="5" s="1"/>
  <c r="AT25" i="5"/>
  <c r="AR25" i="5"/>
  <c r="AS25" i="5" s="1"/>
  <c r="AV25" i="5" s="1"/>
  <c r="BE23" i="5"/>
  <c r="BA23" i="5"/>
  <c r="BB23" i="5"/>
  <c r="BA24" i="5" l="1"/>
  <c r="BB24" i="5"/>
  <c r="AZ25" i="5"/>
  <c r="BD25" i="5" s="1"/>
  <c r="AW25" i="5"/>
  <c r="AY25" i="5" s="1"/>
  <c r="AX25" i="5"/>
  <c r="AR26" i="5"/>
  <c r="AS26" i="5" s="1"/>
  <c r="AV26" i="5" s="1"/>
  <c r="AT26" i="5"/>
  <c r="BE24" i="5"/>
  <c r="AW26" i="5" l="1"/>
  <c r="AY26" i="5" s="1"/>
  <c r="AX26" i="5"/>
  <c r="AZ26" i="5"/>
  <c r="BD26" i="5" s="1"/>
  <c r="BA25" i="5"/>
  <c r="BB25" i="5"/>
  <c r="BE25" i="5"/>
  <c r="AT27" i="5"/>
  <c r="AR27" i="5"/>
  <c r="AS27" i="5" s="1"/>
  <c r="AV27" i="5" s="1"/>
  <c r="BE26" i="5" l="1"/>
  <c r="AR28" i="5"/>
  <c r="AS28" i="5" s="1"/>
  <c r="AV28" i="5" s="1"/>
  <c r="AT28" i="5"/>
  <c r="BB26" i="5"/>
  <c r="BA26" i="5"/>
  <c r="AZ27" i="5"/>
  <c r="BD27" i="5" s="1"/>
  <c r="AW27" i="5"/>
  <c r="AY27" i="5" s="1"/>
  <c r="AX27" i="5"/>
  <c r="AX28" i="5" l="1"/>
  <c r="AW28" i="5"/>
  <c r="AY28" i="5" s="1"/>
  <c r="AZ28" i="5"/>
  <c r="BD28" i="5" s="1"/>
  <c r="AR29" i="5"/>
  <c r="AS29" i="5" s="1"/>
  <c r="AV29" i="5" s="1"/>
  <c r="AT29" i="5"/>
  <c r="BE27" i="5"/>
  <c r="BB27" i="5"/>
  <c r="BA27" i="5"/>
  <c r="BE28" i="5" l="1"/>
  <c r="AW29" i="5"/>
  <c r="AY29" i="5" s="1"/>
  <c r="AX29" i="5"/>
  <c r="BB29" i="5" s="1"/>
  <c r="AZ29" i="5"/>
  <c r="BD29" i="5" s="1"/>
  <c r="AR30" i="5"/>
  <c r="AS30" i="5" s="1"/>
  <c r="AV30" i="5" s="1"/>
  <c r="AT30" i="5"/>
  <c r="BB28" i="5"/>
  <c r="BA28" i="5"/>
  <c r="BA29" i="5" l="1"/>
  <c r="AW30" i="5"/>
  <c r="AY30" i="5" s="1"/>
  <c r="AX30" i="5"/>
  <c r="AZ30" i="5"/>
  <c r="BD30" i="5" s="1"/>
  <c r="AT31" i="5"/>
  <c r="AR31" i="5"/>
  <c r="AS31" i="5" s="1"/>
  <c r="AV31" i="5" s="1"/>
  <c r="BE29" i="5"/>
  <c r="AW31" i="5" l="1"/>
  <c r="AY31" i="5" s="1"/>
  <c r="AZ31" i="5"/>
  <c r="BD31" i="5" s="1"/>
  <c r="AX31" i="5"/>
  <c r="AT32" i="5"/>
  <c r="AR32" i="5"/>
  <c r="AS32" i="5" s="1"/>
  <c r="AV32" i="5" s="1"/>
  <c r="BE30" i="5"/>
  <c r="BB30" i="5"/>
  <c r="BA30" i="5"/>
  <c r="AX32" i="5" l="1"/>
  <c r="AZ32" i="5"/>
  <c r="BD32" i="5" s="1"/>
  <c r="AW32" i="5"/>
  <c r="AY32" i="5" s="1"/>
  <c r="AR33" i="5"/>
  <c r="AS33" i="5" s="1"/>
  <c r="AV33" i="5" s="1"/>
  <c r="AT33" i="5"/>
  <c r="BA31" i="5"/>
  <c r="BB31" i="5"/>
  <c r="BE31" i="5"/>
  <c r="AZ33" i="5" l="1"/>
  <c r="BD33" i="5" s="1"/>
  <c r="AW33" i="5"/>
  <c r="AY33" i="5" s="1"/>
  <c r="AX33" i="5"/>
  <c r="AR34" i="5"/>
  <c r="AS34" i="5" s="1"/>
  <c r="AV34" i="5" s="1"/>
  <c r="AT34" i="5"/>
  <c r="BE32" i="5"/>
  <c r="BA32" i="5"/>
  <c r="BB32" i="5"/>
  <c r="AZ34" i="5" l="1"/>
  <c r="BD34" i="5" s="1"/>
  <c r="AW34" i="5"/>
  <c r="AY34" i="5" s="1"/>
  <c r="AX34" i="5"/>
  <c r="AT35" i="5"/>
  <c r="AR35" i="5"/>
  <c r="AS35" i="5" s="1"/>
  <c r="AV35" i="5" s="1"/>
  <c r="BB33" i="5"/>
  <c r="BA33" i="5"/>
  <c r="BE33" i="5"/>
  <c r="AR36" i="5" l="1"/>
  <c r="AS36" i="5" s="1"/>
  <c r="AV36" i="5" s="1"/>
  <c r="AT36" i="5"/>
  <c r="BA34" i="5"/>
  <c r="BB34" i="5"/>
  <c r="AW35" i="5"/>
  <c r="AY35" i="5" s="1"/>
  <c r="AX35" i="5"/>
  <c r="AZ35" i="5"/>
  <c r="BD35" i="5" s="1"/>
  <c r="BE34" i="5"/>
  <c r="BE35" i="5" l="1"/>
  <c r="AZ36" i="5"/>
  <c r="BD36" i="5" s="1"/>
  <c r="AW36" i="5"/>
  <c r="AY36" i="5" s="1"/>
  <c r="AX36" i="5"/>
  <c r="BA35" i="5"/>
  <c r="BB35" i="5"/>
  <c r="AR37" i="5"/>
  <c r="AS37" i="5" s="1"/>
  <c r="AV37" i="5" s="1"/>
  <c r="AT37" i="5"/>
  <c r="AW37" i="5" l="1"/>
  <c r="AY37" i="5" s="1"/>
  <c r="AX37" i="5"/>
  <c r="AZ37" i="5"/>
  <c r="BD37" i="5" s="1"/>
  <c r="BE36" i="5"/>
  <c r="AR38" i="5"/>
  <c r="AS38" i="5" s="1"/>
  <c r="AV38" i="5" s="1"/>
  <c r="AT38" i="5"/>
  <c r="BA36" i="5"/>
  <c r="BB36" i="5"/>
  <c r="AR39" i="5" l="1"/>
  <c r="AS39" i="5" s="1"/>
  <c r="AV39" i="5" s="1"/>
  <c r="AT39" i="5"/>
  <c r="AZ38" i="5"/>
  <c r="BD38" i="5" s="1"/>
  <c r="AW38" i="5"/>
  <c r="AY38" i="5" s="1"/>
  <c r="AX38" i="5"/>
  <c r="BE37" i="5"/>
  <c r="BA37" i="5"/>
  <c r="BB37" i="5"/>
  <c r="BB38" i="5" l="1"/>
  <c r="BA38" i="5"/>
  <c r="BE38" i="5"/>
  <c r="AW39" i="5"/>
  <c r="AY39" i="5" s="1"/>
  <c r="AX39" i="5"/>
  <c r="AZ39" i="5"/>
  <c r="BD39" i="5" s="1"/>
  <c r="AR40" i="5"/>
  <c r="AS40" i="5" s="1"/>
  <c r="AV40" i="5" s="1"/>
  <c r="AT40" i="5"/>
  <c r="AZ40" i="5" l="1"/>
  <c r="BD40" i="5" s="1"/>
  <c r="AW40" i="5"/>
  <c r="AY40" i="5" s="1"/>
  <c r="AX40" i="5"/>
  <c r="AT41" i="5"/>
  <c r="AR41" i="5"/>
  <c r="AS41" i="5" s="1"/>
  <c r="AV41" i="5" s="1"/>
  <c r="BE39" i="5"/>
  <c r="BA39" i="5"/>
  <c r="BB39" i="5"/>
  <c r="AR42" i="5" l="1"/>
  <c r="AS42" i="5" s="1"/>
  <c r="AV42" i="5" s="1"/>
  <c r="AT42" i="5"/>
  <c r="BA40" i="5"/>
  <c r="BB40" i="5"/>
  <c r="BE40" i="5"/>
  <c r="AW41" i="5"/>
  <c r="AY41" i="5" s="1"/>
  <c r="AX41" i="5"/>
  <c r="BB41" i="5" s="1"/>
  <c r="AZ41" i="5"/>
  <c r="BD41" i="5" s="1"/>
  <c r="BE41" i="5" l="1"/>
  <c r="BA41" i="5"/>
  <c r="AW42" i="5"/>
  <c r="AY42" i="5" s="1"/>
  <c r="AX42" i="5"/>
  <c r="AZ42" i="5"/>
  <c r="BD42" i="5" s="1"/>
  <c r="AR43" i="5"/>
  <c r="AS43" i="5" s="1"/>
  <c r="AV43" i="5" s="1"/>
  <c r="AT43" i="5"/>
  <c r="AW43" i="5" l="1"/>
  <c r="AY43" i="5" s="1"/>
  <c r="AZ43" i="5"/>
  <c r="BD43" i="5" s="1"/>
  <c r="AX43" i="5"/>
  <c r="AR44" i="5"/>
  <c r="AS44" i="5" s="1"/>
  <c r="AV44" i="5" s="1"/>
  <c r="AT44" i="5"/>
  <c r="BE42" i="5"/>
  <c r="BB42" i="5"/>
  <c r="BA42" i="5"/>
  <c r="AW44" i="5" l="1"/>
  <c r="AY44" i="5" s="1"/>
  <c r="AX44" i="5"/>
  <c r="AZ44" i="5"/>
  <c r="BD44" i="5" s="1"/>
  <c r="AT45" i="5"/>
  <c r="AR45" i="5"/>
  <c r="AS45" i="5" s="1"/>
  <c r="AV45" i="5" s="1"/>
  <c r="BE43" i="5"/>
  <c r="BB43" i="5"/>
  <c r="BA43" i="5"/>
  <c r="AZ45" i="5" l="1"/>
  <c r="BD45" i="5" s="1"/>
  <c r="AW45" i="5"/>
  <c r="AY45" i="5" s="1"/>
  <c r="AX45" i="5"/>
  <c r="AT46" i="5"/>
  <c r="AR46" i="5"/>
  <c r="AS46" i="5" s="1"/>
  <c r="AV46" i="5" s="1"/>
  <c r="BE44" i="5"/>
  <c r="BA44" i="5"/>
  <c r="BB44" i="5"/>
  <c r="AZ46" i="5" l="1"/>
  <c r="BD46" i="5" s="1"/>
  <c r="AW46" i="5"/>
  <c r="AY46" i="5" s="1"/>
  <c r="AX46" i="5"/>
  <c r="AR47" i="5"/>
  <c r="AS47" i="5" s="1"/>
  <c r="AV47" i="5" s="1"/>
  <c r="AT47" i="5"/>
  <c r="BA45" i="5"/>
  <c r="BB45" i="5"/>
  <c r="BE45" i="5"/>
  <c r="AX47" i="5" l="1"/>
  <c r="AZ47" i="5"/>
  <c r="BD47" i="5" s="1"/>
  <c r="AW47" i="5"/>
  <c r="AY47" i="5" s="1"/>
  <c r="AR48" i="5"/>
  <c r="AS48" i="5" s="1"/>
  <c r="AV48" i="5" s="1"/>
  <c r="AT48" i="5"/>
  <c r="BA46" i="5"/>
  <c r="BB46" i="5"/>
  <c r="BE46" i="5"/>
  <c r="AX48" i="5" l="1"/>
  <c r="AZ48" i="5"/>
  <c r="BD48" i="5" s="1"/>
  <c r="AW48" i="5"/>
  <c r="AY48" i="5" s="1"/>
  <c r="AR49" i="5"/>
  <c r="AS49" i="5" s="1"/>
  <c r="AV49" i="5" s="1"/>
  <c r="AT49" i="5"/>
  <c r="BE47" i="5"/>
  <c r="BA47" i="5"/>
  <c r="BB47" i="5"/>
  <c r="AZ49" i="5" l="1"/>
  <c r="BD49" i="5" s="1"/>
  <c r="AW49" i="5"/>
  <c r="AY49" i="5" s="1"/>
  <c r="AX49" i="5"/>
  <c r="AT50" i="5"/>
  <c r="AR50" i="5"/>
  <c r="AS50" i="5" s="1"/>
  <c r="AV50" i="5" s="1"/>
  <c r="BE48" i="5"/>
  <c r="BB48" i="5"/>
  <c r="BA48" i="5"/>
  <c r="AX50" i="5" l="1"/>
  <c r="AW50" i="5"/>
  <c r="AY50" i="5" s="1"/>
  <c r="AZ50" i="5"/>
  <c r="BD50" i="5" s="1"/>
  <c r="AR51" i="5"/>
  <c r="AS51" i="5" s="1"/>
  <c r="AV51" i="5" s="1"/>
  <c r="AT51" i="5"/>
  <c r="BB49" i="5"/>
  <c r="BA49" i="5"/>
  <c r="BE49" i="5"/>
  <c r="AZ51" i="5" l="1"/>
  <c r="BD51" i="5" s="1"/>
  <c r="AW51" i="5"/>
  <c r="AY51" i="5" s="1"/>
  <c r="AX51" i="5"/>
  <c r="AT52" i="5"/>
  <c r="AR52" i="5"/>
  <c r="AS52" i="5" s="1"/>
  <c r="AV52" i="5" s="1"/>
  <c r="BE50" i="5"/>
  <c r="BA50" i="5"/>
  <c r="BB50" i="5"/>
  <c r="AZ52" i="5" l="1"/>
  <c r="BD52" i="5" s="1"/>
  <c r="AX52" i="5"/>
  <c r="AW52" i="5"/>
  <c r="AY52" i="5" s="1"/>
  <c r="AR53" i="5"/>
  <c r="AS53" i="5" s="1"/>
  <c r="AV53" i="5" s="1"/>
  <c r="AT53" i="5"/>
  <c r="BA51" i="5"/>
  <c r="BB51" i="5"/>
  <c r="BE51" i="5"/>
  <c r="AW53" i="5" l="1"/>
  <c r="AY53" i="5" s="1"/>
  <c r="AX53" i="5"/>
  <c r="BB53" i="5" s="1"/>
  <c r="AZ53" i="5"/>
  <c r="BD53" i="5" s="1"/>
  <c r="AT54" i="5"/>
  <c r="AR54" i="5"/>
  <c r="AS54" i="5" s="1"/>
  <c r="AV54" i="5" s="1"/>
  <c r="BB52" i="5"/>
  <c r="BA52" i="5"/>
  <c r="BE52" i="5"/>
  <c r="BA53" i="5" l="1"/>
  <c r="AZ54" i="5"/>
  <c r="BD54" i="5" s="1"/>
  <c r="AW54" i="5"/>
  <c r="AY54" i="5" s="1"/>
  <c r="AX54" i="5"/>
  <c r="AT55" i="5"/>
  <c r="AR55" i="5"/>
  <c r="AS55" i="5" s="1"/>
  <c r="AV55" i="5" s="1"/>
  <c r="BE53" i="5"/>
  <c r="AR56" i="5" l="1"/>
  <c r="AS56" i="5" s="1"/>
  <c r="AV56" i="5" s="1"/>
  <c r="AT56" i="5"/>
  <c r="BB54" i="5"/>
  <c r="BA54" i="5"/>
  <c r="AW55" i="5"/>
  <c r="AY55" i="5" s="1"/>
  <c r="AZ55" i="5"/>
  <c r="BD55" i="5" s="1"/>
  <c r="AX55" i="5"/>
  <c r="BE54" i="5"/>
  <c r="BB55" i="5" l="1"/>
  <c r="BA55" i="5"/>
  <c r="BE55" i="5"/>
  <c r="AZ56" i="5"/>
  <c r="BD56" i="5" s="1"/>
  <c r="AW56" i="5"/>
  <c r="AY56" i="5" s="1"/>
  <c r="AX56" i="5"/>
  <c r="AT57" i="5"/>
  <c r="AR57" i="5"/>
  <c r="AS57" i="5" s="1"/>
  <c r="AV57" i="5" s="1"/>
  <c r="AW57" i="5" l="1"/>
  <c r="AY57" i="5" s="1"/>
  <c r="AX57" i="5"/>
  <c r="AZ57" i="5"/>
  <c r="BD57" i="5" s="1"/>
  <c r="BE56" i="5"/>
  <c r="AT58" i="5"/>
  <c r="AR58" i="5"/>
  <c r="AS58" i="5" s="1"/>
  <c r="AV58" i="5" s="1"/>
  <c r="BA56" i="5"/>
  <c r="BB56" i="5"/>
  <c r="AZ58" i="5" l="1"/>
  <c r="BD58" i="5" s="1"/>
  <c r="AW58" i="5"/>
  <c r="AY58" i="5" s="1"/>
  <c r="AX58" i="5"/>
  <c r="BE57" i="5"/>
  <c r="AR59" i="5"/>
  <c r="AS59" i="5" s="1"/>
  <c r="AV59" i="5" s="1"/>
  <c r="AT59" i="5"/>
  <c r="BA57" i="5"/>
  <c r="BB57" i="5"/>
  <c r="AX59" i="5" l="1"/>
  <c r="AZ59" i="5"/>
  <c r="BD59" i="5" s="1"/>
  <c r="AW59" i="5"/>
  <c r="AY59" i="5" s="1"/>
  <c r="AR60" i="5"/>
  <c r="AS60" i="5" s="1"/>
  <c r="AV60" i="5" s="1"/>
  <c r="AT60" i="5"/>
  <c r="BB58" i="5"/>
  <c r="BA58" i="5"/>
  <c r="BE58" i="5"/>
  <c r="AX60" i="5" l="1"/>
  <c r="AZ60" i="5"/>
  <c r="BD60" i="5" s="1"/>
  <c r="AW60" i="5"/>
  <c r="AY60" i="5" s="1"/>
  <c r="AR61" i="5"/>
  <c r="AS61" i="5" s="1"/>
  <c r="AV61" i="5" s="1"/>
  <c r="AT61" i="5"/>
  <c r="BE59" i="5"/>
  <c r="BB59" i="5"/>
  <c r="BA59" i="5"/>
  <c r="AX61" i="5" l="1"/>
  <c r="AW61" i="5"/>
  <c r="AY61" i="5" s="1"/>
  <c r="AZ61" i="5"/>
  <c r="BD61" i="5" s="1"/>
  <c r="BE60" i="5"/>
  <c r="AR62" i="5"/>
  <c r="AS62" i="5" s="1"/>
  <c r="AV62" i="5" s="1"/>
  <c r="AT62" i="5"/>
  <c r="BA60" i="5"/>
  <c r="BB60" i="5"/>
  <c r="AX62" i="5" l="1"/>
  <c r="AZ62" i="5"/>
  <c r="BD62" i="5" s="1"/>
  <c r="AW62" i="5"/>
  <c r="AY62" i="5" s="1"/>
  <c r="BE61" i="5"/>
  <c r="AR63" i="5"/>
  <c r="AS63" i="5" s="1"/>
  <c r="AV63" i="5" s="1"/>
  <c r="AT63" i="5"/>
  <c r="BA61" i="5"/>
  <c r="BB61" i="5"/>
  <c r="AW63" i="5" l="1"/>
  <c r="AY63" i="5" s="1"/>
  <c r="AX63" i="5"/>
  <c r="AZ63" i="5"/>
  <c r="BD63" i="5" s="1"/>
  <c r="AR64" i="5"/>
  <c r="AS64" i="5" s="1"/>
  <c r="AV64" i="5" s="1"/>
  <c r="AT64" i="5"/>
  <c r="BE62" i="5"/>
  <c r="BA62" i="5"/>
  <c r="BB62" i="5"/>
  <c r="AW64" i="5" l="1"/>
  <c r="AY64" i="5" s="1"/>
  <c r="AX64" i="5"/>
  <c r="AZ64" i="5"/>
  <c r="BD64" i="5" s="1"/>
  <c r="AT65" i="5"/>
  <c r="AR65" i="5"/>
  <c r="AS65" i="5" s="1"/>
  <c r="AV65" i="5" s="1"/>
  <c r="BA63" i="5"/>
  <c r="BB63" i="5"/>
  <c r="BE63" i="5"/>
  <c r="AW65" i="5" l="1"/>
  <c r="AY65" i="5" s="1"/>
  <c r="AX65" i="5"/>
  <c r="BB65" i="5" s="1"/>
  <c r="AZ65" i="5"/>
  <c r="BD65" i="5" s="1"/>
  <c r="AR66" i="5"/>
  <c r="AS66" i="5" s="1"/>
  <c r="AV66" i="5" s="1"/>
  <c r="AT66" i="5"/>
  <c r="BE64" i="5"/>
  <c r="BA64" i="5"/>
  <c r="BB64" i="5"/>
  <c r="BA65" i="5" l="1"/>
  <c r="AW66" i="5"/>
  <c r="AY66" i="5" s="1"/>
  <c r="AX66" i="5"/>
  <c r="AZ66" i="5"/>
  <c r="BD66" i="5" s="1"/>
  <c r="AR67" i="5"/>
  <c r="AS67" i="5" s="1"/>
  <c r="AV67" i="5" s="1"/>
  <c r="AT67" i="5"/>
  <c r="BE65" i="5"/>
  <c r="AW67" i="5" l="1"/>
  <c r="AY67" i="5" s="1"/>
  <c r="AX67" i="5"/>
  <c r="AZ67" i="5"/>
  <c r="BD67" i="5" s="1"/>
  <c r="BE66" i="5"/>
  <c r="BA66" i="5"/>
  <c r="BB66" i="5"/>
  <c r="AR68" i="5"/>
  <c r="AS68" i="5" s="1"/>
  <c r="AV68" i="5" s="1"/>
  <c r="AT68" i="5"/>
  <c r="AW68" i="5" l="1"/>
  <c r="AY68" i="5" s="1"/>
  <c r="AX68" i="5"/>
  <c r="AZ68" i="5"/>
  <c r="BD68" i="5" s="1"/>
  <c r="AR69" i="5"/>
  <c r="AS69" i="5" s="1"/>
  <c r="AV69" i="5" s="1"/>
  <c r="AT69" i="5"/>
  <c r="BE67" i="5"/>
  <c r="BB67" i="5"/>
  <c r="BA67" i="5"/>
  <c r="AZ69" i="5" l="1"/>
  <c r="BD69" i="5" s="1"/>
  <c r="AW69" i="5"/>
  <c r="AY69" i="5" s="1"/>
  <c r="AX69" i="5"/>
  <c r="AT70" i="5"/>
  <c r="AR70" i="5"/>
  <c r="AS70" i="5" s="1"/>
  <c r="AV70" i="5" s="1"/>
  <c r="BE68" i="5"/>
  <c r="BB68" i="5"/>
  <c r="BA68" i="5"/>
  <c r="AZ70" i="5" l="1"/>
  <c r="BD70" i="5" s="1"/>
  <c r="AW70" i="5"/>
  <c r="AY70" i="5" s="1"/>
  <c r="AX70" i="5"/>
  <c r="AR71" i="5"/>
  <c r="AS71" i="5" s="1"/>
  <c r="AV71" i="5" s="1"/>
  <c r="AT71" i="5"/>
  <c r="BA69" i="5"/>
  <c r="BB69" i="5"/>
  <c r="BE69" i="5"/>
  <c r="AX71" i="5" l="1"/>
  <c r="AZ71" i="5"/>
  <c r="BD71" i="5" s="1"/>
  <c r="AW71" i="5"/>
  <c r="AY71" i="5" s="1"/>
  <c r="AR72" i="5"/>
  <c r="AS72" i="5" s="1"/>
  <c r="AV72" i="5" s="1"/>
  <c r="AT72" i="5"/>
  <c r="BA70" i="5"/>
  <c r="BB70" i="5"/>
  <c r="BE70" i="5"/>
  <c r="AW72" i="5" l="1"/>
  <c r="AY72" i="5" s="1"/>
  <c r="AX72" i="5"/>
  <c r="AZ72" i="5"/>
  <c r="BD72" i="5" s="1"/>
  <c r="AT73" i="5"/>
  <c r="AR73" i="5"/>
  <c r="AS73" i="5" s="1"/>
  <c r="AV73" i="5" s="1"/>
  <c r="BE71" i="5"/>
  <c r="BA71" i="5"/>
  <c r="BB71" i="5"/>
  <c r="AR74" i="5" l="1"/>
  <c r="AS74" i="5" s="1"/>
  <c r="AV74" i="5" s="1"/>
  <c r="AT74" i="5"/>
  <c r="BE72" i="5"/>
  <c r="BB72" i="5"/>
  <c r="BA72" i="5"/>
  <c r="AW73" i="5"/>
  <c r="AY73" i="5" s="1"/>
  <c r="AX73" i="5"/>
  <c r="AZ73" i="5"/>
  <c r="BD73" i="5" s="1"/>
  <c r="BE73" i="5" l="1"/>
  <c r="BB73" i="5"/>
  <c r="BA73" i="5"/>
  <c r="AW74" i="5"/>
  <c r="AY74" i="5" s="1"/>
  <c r="AX74" i="5"/>
  <c r="AZ74" i="5"/>
  <c r="BD74" i="5" s="1"/>
  <c r="AR75" i="5"/>
  <c r="AS75" i="5" s="1"/>
  <c r="AV75" i="5" s="1"/>
  <c r="AT75" i="5"/>
  <c r="AX75" i="5" l="1"/>
  <c r="AZ75" i="5"/>
  <c r="BD75" i="5" s="1"/>
  <c r="AW75" i="5"/>
  <c r="AY75" i="5" s="1"/>
  <c r="BE74" i="5"/>
  <c r="BA74" i="5"/>
  <c r="BB74" i="5"/>
  <c r="AR76" i="5"/>
  <c r="AS76" i="5" s="1"/>
  <c r="AV76" i="5" s="1"/>
  <c r="AT76" i="5"/>
  <c r="AZ76" i="5" l="1"/>
  <c r="BD76" i="5" s="1"/>
  <c r="AW76" i="5"/>
  <c r="AY76" i="5" s="1"/>
  <c r="AX76" i="5"/>
  <c r="AT77" i="5"/>
  <c r="AR77" i="5"/>
  <c r="AS77" i="5" s="1"/>
  <c r="AV77" i="5" s="1"/>
  <c r="BE75" i="5"/>
  <c r="BA75" i="5"/>
  <c r="BB75" i="5"/>
  <c r="AW77" i="5" l="1"/>
  <c r="AY77" i="5" s="1"/>
  <c r="AX77" i="5"/>
  <c r="BB77" i="5" s="1"/>
  <c r="AZ77" i="5"/>
  <c r="BD77" i="5" s="1"/>
  <c r="AR78" i="5"/>
  <c r="AS78" i="5" s="1"/>
  <c r="AV78" i="5" s="1"/>
  <c r="AT78" i="5"/>
  <c r="BA76" i="5"/>
  <c r="BB76" i="5"/>
  <c r="BE76" i="5"/>
  <c r="AW78" i="5" l="1"/>
  <c r="AY78" i="5" s="1"/>
  <c r="AX78" i="5"/>
  <c r="AZ78" i="5"/>
  <c r="BD78" i="5" s="1"/>
  <c r="AR79" i="5"/>
  <c r="AS79" i="5" s="1"/>
  <c r="AV79" i="5" s="1"/>
  <c r="AT79" i="5"/>
  <c r="BE77" i="5"/>
  <c r="BA77" i="5"/>
  <c r="AW79" i="5" l="1"/>
  <c r="AY79" i="5" s="1"/>
  <c r="AZ79" i="5"/>
  <c r="BD79" i="5" s="1"/>
  <c r="AX79" i="5"/>
  <c r="AT80" i="5"/>
  <c r="AR80" i="5"/>
  <c r="AS80" i="5" s="1"/>
  <c r="AV80" i="5" s="1"/>
  <c r="BE78" i="5"/>
  <c r="BA78" i="5"/>
  <c r="BB78" i="5"/>
  <c r="AW80" i="5" l="1"/>
  <c r="AY80" i="5" s="1"/>
  <c r="AX80" i="5"/>
  <c r="AZ80" i="5"/>
  <c r="BD80" i="5" s="1"/>
  <c r="AR81" i="5"/>
  <c r="AS81" i="5" s="1"/>
  <c r="AV81" i="5" s="1"/>
  <c r="AT81" i="5"/>
  <c r="BB79" i="5"/>
  <c r="BA79" i="5"/>
  <c r="BE79" i="5"/>
  <c r="AZ81" i="5" l="1"/>
  <c r="BD81" i="5" s="1"/>
  <c r="AW81" i="5"/>
  <c r="AY81" i="5" s="1"/>
  <c r="AX81" i="5"/>
  <c r="AR82" i="5"/>
  <c r="AS82" i="5" s="1"/>
  <c r="AV82" i="5" s="1"/>
  <c r="AT82" i="5"/>
  <c r="BE80" i="5"/>
  <c r="BB80" i="5"/>
  <c r="BA80" i="5"/>
  <c r="AZ82" i="5" l="1"/>
  <c r="BD82" i="5" s="1"/>
  <c r="AW82" i="5"/>
  <c r="AY82" i="5" s="1"/>
  <c r="AX82" i="5"/>
  <c r="AR83" i="5"/>
  <c r="AS83" i="5" s="1"/>
  <c r="AV83" i="5" s="1"/>
  <c r="AT83" i="5"/>
  <c r="BB81" i="5"/>
  <c r="BA81" i="5"/>
  <c r="BE81" i="5"/>
  <c r="AW83" i="5" l="1"/>
  <c r="AY83" i="5" s="1"/>
  <c r="AX83" i="5"/>
  <c r="AZ83" i="5"/>
  <c r="BD83" i="5" s="1"/>
  <c r="AR84" i="5"/>
  <c r="AS84" i="5" s="1"/>
  <c r="AV84" i="5" s="1"/>
  <c r="AT84" i="5"/>
  <c r="BA82" i="5"/>
  <c r="BB82" i="5"/>
  <c r="BE82" i="5"/>
  <c r="AW84" i="5" l="1"/>
  <c r="AY84" i="5" s="1"/>
  <c r="AX84" i="5"/>
  <c r="AZ84" i="5"/>
  <c r="BD84" i="5" s="1"/>
  <c r="AR85" i="5"/>
  <c r="AS85" i="5" s="1"/>
  <c r="AV85" i="5" s="1"/>
  <c r="AT85" i="5"/>
  <c r="BE83" i="5"/>
  <c r="BA83" i="5"/>
  <c r="BB83" i="5"/>
  <c r="AZ85" i="5" l="1"/>
  <c r="BD85" i="5" s="1"/>
  <c r="AX85" i="5"/>
  <c r="AW85" i="5"/>
  <c r="AY85" i="5" s="1"/>
  <c r="AT86" i="5"/>
  <c r="AR86" i="5"/>
  <c r="AS86" i="5" s="1"/>
  <c r="AV86" i="5" s="1"/>
  <c r="BE84" i="5"/>
  <c r="BA84" i="5"/>
  <c r="BB84" i="5"/>
  <c r="BE85" i="5" l="1"/>
  <c r="AR87" i="5"/>
  <c r="AS87" i="5" s="1"/>
  <c r="AV87" i="5" s="1"/>
  <c r="AT87" i="5"/>
  <c r="AX86" i="5"/>
  <c r="AW86" i="5"/>
  <c r="AY86" i="5" s="1"/>
  <c r="AZ86" i="5"/>
  <c r="BD86" i="5" s="1"/>
  <c r="BA85" i="5"/>
  <c r="BB85" i="5"/>
  <c r="BB86" i="5" l="1"/>
  <c r="BA86" i="5"/>
  <c r="BE86" i="5"/>
  <c r="AX87" i="5"/>
  <c r="AZ87" i="5"/>
  <c r="BD87" i="5" s="1"/>
  <c r="AW87" i="5"/>
  <c r="AY87" i="5" s="1"/>
  <c r="AR88" i="5"/>
  <c r="AS88" i="5" s="1"/>
  <c r="AV88" i="5" s="1"/>
  <c r="AT88" i="5"/>
  <c r="AT89" i="5" l="1"/>
  <c r="AR89" i="5"/>
  <c r="AS89" i="5" s="1"/>
  <c r="AV89" i="5" s="1"/>
  <c r="AX88" i="5"/>
  <c r="AZ88" i="5"/>
  <c r="BD88" i="5" s="1"/>
  <c r="AW88" i="5"/>
  <c r="AY88" i="5" s="1"/>
  <c r="BE87" i="5"/>
  <c r="BB87" i="5"/>
  <c r="BA87" i="5"/>
  <c r="AW89" i="5" l="1"/>
  <c r="AY89" i="5" s="1"/>
  <c r="AX89" i="5"/>
  <c r="BB89" i="5" s="1"/>
  <c r="AZ89" i="5"/>
  <c r="BD89" i="5" s="1"/>
  <c r="BB88" i="5"/>
  <c r="BA88" i="5"/>
  <c r="BE88" i="5"/>
  <c r="AR90" i="5"/>
  <c r="AS90" i="5" s="1"/>
  <c r="AV90" i="5" s="1"/>
  <c r="AT90" i="5"/>
  <c r="BA89" i="5" l="1"/>
  <c r="AZ90" i="5"/>
  <c r="BD90" i="5" s="1"/>
  <c r="AW90" i="5"/>
  <c r="AY90" i="5" s="1"/>
  <c r="AX90" i="5"/>
  <c r="AT91" i="5"/>
  <c r="AR91" i="5"/>
  <c r="AS91" i="5" s="1"/>
  <c r="AV91" i="5" s="1"/>
  <c r="BE89" i="5"/>
  <c r="AR92" i="5" l="1"/>
  <c r="AS92" i="5" s="1"/>
  <c r="AV92" i="5" s="1"/>
  <c r="AT92" i="5"/>
  <c r="BA90" i="5"/>
  <c r="BB90" i="5"/>
  <c r="AW91" i="5"/>
  <c r="AY91" i="5" s="1"/>
  <c r="AX91" i="5"/>
  <c r="AZ91" i="5"/>
  <c r="BD91" i="5" s="1"/>
  <c r="BE90" i="5"/>
  <c r="BB91" i="5" l="1"/>
  <c r="BA91" i="5"/>
  <c r="BE91" i="5"/>
  <c r="AW92" i="5"/>
  <c r="AY92" i="5" s="1"/>
  <c r="AX92" i="5"/>
  <c r="AZ92" i="5"/>
  <c r="BD92" i="5" s="1"/>
  <c r="AR93" i="5"/>
  <c r="AS93" i="5" s="1"/>
  <c r="AV93" i="5" s="1"/>
  <c r="AT93" i="5"/>
  <c r="AR94" i="5" l="1"/>
  <c r="AS94" i="5" s="1"/>
  <c r="AV94" i="5" s="1"/>
  <c r="AT94" i="5"/>
  <c r="BE92" i="5"/>
  <c r="AZ93" i="5"/>
  <c r="BD93" i="5" s="1"/>
  <c r="AW93" i="5"/>
  <c r="AY93" i="5" s="1"/>
  <c r="AX93" i="5"/>
  <c r="BA92" i="5"/>
  <c r="BB92" i="5"/>
  <c r="BA93" i="5" l="1"/>
  <c r="BB93" i="5"/>
  <c r="BE93" i="5"/>
  <c r="AZ94" i="5"/>
  <c r="BD94" i="5" s="1"/>
  <c r="AW94" i="5"/>
  <c r="AY94" i="5" s="1"/>
  <c r="AX94" i="5"/>
  <c r="AR95" i="5"/>
  <c r="AS95" i="5" s="1"/>
  <c r="AV95" i="5" s="1"/>
  <c r="AT95" i="5"/>
  <c r="AR96" i="5" l="1"/>
  <c r="AS96" i="5" s="1"/>
  <c r="AV96" i="5" s="1"/>
  <c r="AT96" i="5"/>
  <c r="BE94" i="5"/>
  <c r="AX95" i="5"/>
  <c r="AZ95" i="5"/>
  <c r="BD95" i="5" s="1"/>
  <c r="AW95" i="5"/>
  <c r="AY95" i="5" s="1"/>
  <c r="BB94" i="5"/>
  <c r="BA94" i="5"/>
  <c r="BB95" i="5" l="1"/>
  <c r="BA95" i="5"/>
  <c r="AZ96" i="5"/>
  <c r="BD96" i="5" s="1"/>
  <c r="AW96" i="5"/>
  <c r="AY96" i="5" s="1"/>
  <c r="AX96" i="5"/>
  <c r="BE95" i="5"/>
  <c r="AR97" i="5"/>
  <c r="AS97" i="5" s="1"/>
  <c r="AV97" i="5" s="1"/>
  <c r="AT97" i="5"/>
  <c r="AT98" i="5" l="1"/>
  <c r="AR98" i="5"/>
  <c r="AS98" i="5" s="1"/>
  <c r="AV98" i="5" s="1"/>
  <c r="AZ97" i="5"/>
  <c r="BD97" i="5" s="1"/>
  <c r="AW97" i="5"/>
  <c r="AY97" i="5" s="1"/>
  <c r="AX97" i="5"/>
  <c r="BE96" i="5"/>
  <c r="BB96" i="5"/>
  <c r="BA96" i="5"/>
  <c r="BE97" i="5" l="1"/>
  <c r="AW98" i="5"/>
  <c r="AY98" i="5" s="1"/>
  <c r="AX98" i="5"/>
  <c r="AZ98" i="5"/>
  <c r="BD98" i="5" s="1"/>
  <c r="BA97" i="5"/>
  <c r="BB97" i="5"/>
  <c r="AR99" i="5"/>
  <c r="AS99" i="5" s="1"/>
  <c r="AV99" i="5" s="1"/>
  <c r="AT99" i="5"/>
  <c r="BE98" i="5" l="1"/>
  <c r="AW99" i="5"/>
  <c r="AY99" i="5" s="1"/>
  <c r="AZ99" i="5"/>
  <c r="BD99" i="5" s="1"/>
  <c r="AX99" i="5"/>
  <c r="AR100" i="5"/>
  <c r="AS100" i="5" s="1"/>
  <c r="AV100" i="5" s="1"/>
  <c r="AT100" i="5"/>
  <c r="BB98" i="5"/>
  <c r="BA98" i="5"/>
  <c r="AR101" i="5" l="1"/>
  <c r="AS101" i="5" s="1"/>
  <c r="AV101" i="5" s="1"/>
  <c r="AT101" i="5"/>
  <c r="BA99" i="5"/>
  <c r="BB99" i="5"/>
  <c r="AZ100" i="5"/>
  <c r="BD100" i="5" s="1"/>
  <c r="AW100" i="5"/>
  <c r="AY100" i="5" s="1"/>
  <c r="AX100" i="5"/>
  <c r="BE99" i="5"/>
  <c r="BB100" i="5" l="1"/>
  <c r="BA100" i="5"/>
  <c r="BE100" i="5"/>
  <c r="AW101" i="5"/>
  <c r="AY101" i="5" s="1"/>
  <c r="AX101" i="5"/>
  <c r="BB101" i="5" s="1"/>
  <c r="AZ101" i="5"/>
  <c r="BD101" i="5" s="1"/>
  <c r="AR102" i="5"/>
  <c r="AS102" i="5" s="1"/>
  <c r="AV102" i="5" s="1"/>
  <c r="AT102" i="5"/>
  <c r="AR103" i="5" l="1"/>
  <c r="AS103" i="5" s="1"/>
  <c r="AV103" i="5" s="1"/>
  <c r="AT103" i="5"/>
  <c r="BE101" i="5"/>
  <c r="BA101" i="5"/>
  <c r="AW102" i="5"/>
  <c r="AY102" i="5" s="1"/>
  <c r="AX102" i="5"/>
  <c r="AZ102" i="5"/>
  <c r="BD102" i="5" s="1"/>
  <c r="BE102" i="5" l="1"/>
  <c r="BA102" i="5"/>
  <c r="BB102" i="5"/>
  <c r="AZ103" i="5"/>
  <c r="BD103" i="5" s="1"/>
  <c r="AW103" i="5"/>
  <c r="AY103" i="5" s="1"/>
  <c r="AX103" i="5"/>
  <c r="AT104" i="5"/>
  <c r="AR104" i="5"/>
  <c r="AS104" i="5" s="1"/>
  <c r="AV104" i="5" s="1"/>
  <c r="AW104" i="5" l="1"/>
  <c r="AY104" i="5" s="1"/>
  <c r="AX104" i="5"/>
  <c r="AZ104" i="5"/>
  <c r="BD104" i="5" s="1"/>
  <c r="AT105" i="5"/>
  <c r="AR105" i="5"/>
  <c r="AS105" i="5" s="1"/>
  <c r="AV105" i="5" s="1"/>
  <c r="BE103" i="5"/>
  <c r="BB103" i="5"/>
  <c r="BA103" i="5"/>
  <c r="AZ105" i="5" l="1"/>
  <c r="BD105" i="5" s="1"/>
  <c r="AW105" i="5"/>
  <c r="AY105" i="5" s="1"/>
  <c r="AX105" i="5"/>
  <c r="AR106" i="5"/>
  <c r="AS106" i="5" s="1"/>
  <c r="AV106" i="5" s="1"/>
  <c r="AT106" i="5"/>
  <c r="BE104" i="5"/>
  <c r="BA104" i="5"/>
  <c r="BB104" i="5"/>
  <c r="AZ106" i="5" l="1"/>
  <c r="BD106" i="5" s="1"/>
  <c r="AW106" i="5"/>
  <c r="AY106" i="5" s="1"/>
  <c r="AX106" i="5"/>
  <c r="AR107" i="5"/>
  <c r="AS107" i="5" s="1"/>
  <c r="AV107" i="5" s="1"/>
  <c r="AT107" i="5"/>
  <c r="BB105" i="5"/>
  <c r="BA105" i="5"/>
  <c r="BE105" i="5"/>
  <c r="AZ107" i="5" l="1"/>
  <c r="BD107" i="5" s="1"/>
  <c r="AW107" i="5"/>
  <c r="AY107" i="5" s="1"/>
  <c r="AX107" i="5"/>
  <c r="AT108" i="5"/>
  <c r="AR108" i="5"/>
  <c r="AS108" i="5" s="1"/>
  <c r="AV108" i="5" s="1"/>
  <c r="BB106" i="5"/>
  <c r="BA106" i="5"/>
  <c r="BE106" i="5"/>
  <c r="AX108" i="5" l="1"/>
  <c r="AZ108" i="5"/>
  <c r="BD108" i="5" s="1"/>
  <c r="AW108" i="5"/>
  <c r="AY108" i="5" s="1"/>
  <c r="AR109" i="5"/>
  <c r="AS109" i="5" s="1"/>
  <c r="AV109" i="5" s="1"/>
  <c r="AT109" i="5"/>
  <c r="BB107" i="5"/>
  <c r="BA107" i="5"/>
  <c r="BE107" i="5"/>
  <c r="AW109" i="5" l="1"/>
  <c r="AY109" i="5" s="1"/>
  <c r="AX109" i="5"/>
  <c r="AZ109" i="5"/>
  <c r="BD109" i="5" s="1"/>
  <c r="AT110" i="5"/>
  <c r="AR110" i="5"/>
  <c r="AS110" i="5" s="1"/>
  <c r="AV110" i="5" s="1"/>
  <c r="BE108" i="5"/>
  <c r="BB108" i="5"/>
  <c r="BA108" i="5"/>
  <c r="AW110" i="5" l="1"/>
  <c r="AY110" i="5" s="1"/>
  <c r="AX110" i="5"/>
  <c r="AZ110" i="5"/>
  <c r="BD110" i="5" s="1"/>
  <c r="BE109" i="5"/>
  <c r="AR111" i="5"/>
  <c r="AS111" i="5" s="1"/>
  <c r="AV111" i="5" s="1"/>
  <c r="AT111" i="5"/>
  <c r="BA109" i="5"/>
  <c r="BB109" i="5"/>
  <c r="AZ111" i="5" l="1"/>
  <c r="BD111" i="5" s="1"/>
  <c r="AW111" i="5"/>
  <c r="AY111" i="5" s="1"/>
  <c r="AX111" i="5"/>
  <c r="AR112" i="5"/>
  <c r="AS112" i="5" s="1"/>
  <c r="AV112" i="5" s="1"/>
  <c r="AT112" i="5"/>
  <c r="BE110" i="5"/>
  <c r="BA110" i="5"/>
  <c r="BB110" i="5"/>
  <c r="AW112" i="5" l="1"/>
  <c r="AY112" i="5" s="1"/>
  <c r="AX112" i="5"/>
  <c r="AZ112" i="5"/>
  <c r="BD112" i="5" s="1"/>
  <c r="AT113" i="5"/>
  <c r="AR113" i="5"/>
  <c r="AS113" i="5" s="1"/>
  <c r="AV113" i="5" s="1"/>
  <c r="BB111" i="5"/>
  <c r="BA111" i="5"/>
  <c r="BE111" i="5"/>
  <c r="AW113" i="5" l="1"/>
  <c r="AY113" i="5" s="1"/>
  <c r="AX113" i="5"/>
  <c r="AZ113" i="5"/>
  <c r="BD113" i="5" s="1"/>
  <c r="AR114" i="5"/>
  <c r="AS114" i="5" s="1"/>
  <c r="AV114" i="5" s="1"/>
  <c r="AT114" i="5"/>
  <c r="BE112" i="5"/>
  <c r="BB112" i="5"/>
  <c r="BA112" i="5"/>
  <c r="AW114" i="5" l="1"/>
  <c r="AY114" i="5" s="1"/>
  <c r="AX114" i="5"/>
  <c r="AZ114" i="5"/>
  <c r="BD114" i="5" s="1"/>
  <c r="AT115" i="5"/>
  <c r="AR115" i="5"/>
  <c r="AS115" i="5" s="1"/>
  <c r="AV115" i="5" s="1"/>
  <c r="BE113" i="5"/>
  <c r="BA113" i="5"/>
  <c r="BB113" i="5"/>
  <c r="AX115" i="5" l="1"/>
  <c r="AZ115" i="5"/>
  <c r="BD115" i="5" s="1"/>
  <c r="AW115" i="5"/>
  <c r="AY115" i="5" s="1"/>
  <c r="AR116" i="5"/>
  <c r="AS116" i="5" s="1"/>
  <c r="AV116" i="5" s="1"/>
  <c r="AT116" i="5"/>
  <c r="BE114" i="5"/>
  <c r="BA114" i="5"/>
  <c r="BB114" i="5"/>
  <c r="AZ116" i="5" l="1"/>
  <c r="BD116" i="5" s="1"/>
  <c r="AW116" i="5"/>
  <c r="AY116" i="5" s="1"/>
  <c r="AX116" i="5"/>
  <c r="AT117" i="5"/>
  <c r="AR117" i="5"/>
  <c r="AS117" i="5" s="1"/>
  <c r="AV117" i="5" s="1"/>
  <c r="BE115" i="5"/>
  <c r="BB115" i="5"/>
  <c r="BA115" i="5"/>
  <c r="AW117" i="5" l="1"/>
  <c r="AY117" i="5" s="1"/>
  <c r="AZ117" i="5"/>
  <c r="BD117" i="5" s="1"/>
  <c r="AX117" i="5"/>
  <c r="AT118" i="5"/>
  <c r="AR118" i="5"/>
  <c r="AS118" i="5" s="1"/>
  <c r="AV118" i="5" s="1"/>
  <c r="BA116" i="5"/>
  <c r="BB116" i="5"/>
  <c r="BE116" i="5"/>
  <c r="AZ118" i="5" l="1"/>
  <c r="BD118" i="5" s="1"/>
  <c r="AW118" i="5"/>
  <c r="AY118" i="5" s="1"/>
  <c r="AX118" i="5"/>
  <c r="AR119" i="5"/>
  <c r="AS119" i="5" s="1"/>
  <c r="AV119" i="5" s="1"/>
  <c r="AT119" i="5"/>
  <c r="BB117" i="5"/>
  <c r="BA117" i="5"/>
  <c r="BE117" i="5"/>
  <c r="AW119" i="5" l="1"/>
  <c r="AY119" i="5" s="1"/>
  <c r="AX119" i="5"/>
  <c r="AZ119" i="5"/>
  <c r="BD119" i="5" s="1"/>
  <c r="AR120" i="5"/>
  <c r="AS120" i="5" s="1"/>
  <c r="AV120" i="5" s="1"/>
  <c r="AT120" i="5"/>
  <c r="BB118" i="5"/>
  <c r="BA118" i="5"/>
  <c r="BE118" i="5"/>
  <c r="BE119" i="5" l="1"/>
  <c r="AW120" i="5"/>
  <c r="AY120" i="5" s="1"/>
  <c r="AX120" i="5"/>
  <c r="AZ120" i="5"/>
  <c r="BD120" i="5" s="1"/>
  <c r="AR121" i="5"/>
  <c r="AS121" i="5" s="1"/>
  <c r="AV121" i="5" s="1"/>
  <c r="AT121" i="5"/>
  <c r="BA119" i="5"/>
  <c r="BB119" i="5"/>
  <c r="AX121" i="5" l="1"/>
  <c r="BB121" i="5" s="1"/>
  <c r="AW121" i="5"/>
  <c r="AY121" i="5" s="1"/>
  <c r="AZ121" i="5"/>
  <c r="BD121" i="5" s="1"/>
  <c r="BE120" i="5"/>
  <c r="BA120" i="5"/>
  <c r="BB120" i="5"/>
  <c r="AR122" i="5"/>
  <c r="AS122" i="5" s="1"/>
  <c r="AV122" i="5" s="1"/>
  <c r="AT122" i="5"/>
  <c r="BA121" i="5" l="1"/>
  <c r="AW122" i="5"/>
  <c r="AY122" i="5" s="1"/>
  <c r="AX122" i="5"/>
  <c r="AZ122" i="5"/>
  <c r="BD122" i="5" s="1"/>
  <c r="AR123" i="5"/>
  <c r="AS123" i="5" s="1"/>
  <c r="AV123" i="5" s="1"/>
  <c r="AT123" i="5"/>
  <c r="BE121" i="5"/>
  <c r="AW123" i="5" l="1"/>
  <c r="AY123" i="5" s="1"/>
  <c r="AX123" i="5"/>
  <c r="AZ123" i="5"/>
  <c r="BD123" i="5" s="1"/>
  <c r="AT124" i="5"/>
  <c r="AR124" i="5"/>
  <c r="AS124" i="5" s="1"/>
  <c r="AV124" i="5" s="1"/>
  <c r="BE122" i="5"/>
  <c r="BA122" i="5"/>
  <c r="BB122" i="5"/>
  <c r="AW124" i="5" l="1"/>
  <c r="AY124" i="5" s="1"/>
  <c r="AX124" i="5"/>
  <c r="AZ124" i="5"/>
  <c r="BD124" i="5" s="1"/>
  <c r="AR125" i="5"/>
  <c r="AS125" i="5" s="1"/>
  <c r="AV125" i="5" s="1"/>
  <c r="AT125" i="5"/>
  <c r="BE123" i="5"/>
  <c r="BB123" i="5"/>
  <c r="BA123" i="5"/>
  <c r="AX125" i="5" l="1"/>
  <c r="AW125" i="5"/>
  <c r="AY125" i="5" s="1"/>
  <c r="AZ125" i="5"/>
  <c r="BD125" i="5" s="1"/>
  <c r="BB124" i="5"/>
  <c r="BA124" i="5"/>
  <c r="AT126" i="5"/>
  <c r="AR126" i="5"/>
  <c r="AS126" i="5" s="1"/>
  <c r="AV126" i="5" s="1"/>
  <c r="BE124" i="5"/>
  <c r="AX126" i="5" l="1"/>
  <c r="AW126" i="5"/>
  <c r="AY126" i="5" s="1"/>
  <c r="AZ126" i="5"/>
  <c r="BD126" i="5" s="1"/>
  <c r="AT127" i="5"/>
  <c r="AR127" i="5"/>
  <c r="AS127" i="5" s="1"/>
  <c r="AV127" i="5" s="1"/>
  <c r="BE125" i="5"/>
  <c r="BB125" i="5"/>
  <c r="BA125" i="5"/>
  <c r="AZ127" i="5" l="1"/>
  <c r="BD127" i="5" s="1"/>
  <c r="AX127" i="5"/>
  <c r="AW127" i="5"/>
  <c r="AY127" i="5" s="1"/>
  <c r="AR128" i="5"/>
  <c r="AS128" i="5" s="1"/>
  <c r="AV128" i="5" s="1"/>
  <c r="AT128" i="5"/>
  <c r="BE126" i="5"/>
  <c r="BA126" i="5"/>
  <c r="BB126" i="5"/>
  <c r="AX128" i="5" l="1"/>
  <c r="AW128" i="5"/>
  <c r="AY128" i="5" s="1"/>
  <c r="AZ128" i="5"/>
  <c r="BD128" i="5" s="1"/>
  <c r="AR129" i="5"/>
  <c r="AS129" i="5" s="1"/>
  <c r="AV129" i="5" s="1"/>
  <c r="AT129" i="5"/>
  <c r="BA127" i="5"/>
  <c r="BB127" i="5"/>
  <c r="BE127" i="5"/>
  <c r="AR130" i="5" l="1"/>
  <c r="AS130" i="5" s="1"/>
  <c r="AV130" i="5" s="1"/>
  <c r="AT130" i="5"/>
  <c r="BE128" i="5"/>
  <c r="AZ129" i="5"/>
  <c r="BD129" i="5" s="1"/>
  <c r="AW129" i="5"/>
  <c r="AY129" i="5" s="1"/>
  <c r="AX129" i="5"/>
  <c r="BB128" i="5"/>
  <c r="BA128" i="5"/>
  <c r="BE129" i="5" l="1"/>
  <c r="BA129" i="5"/>
  <c r="BB129" i="5"/>
  <c r="AW130" i="5"/>
  <c r="AY130" i="5" s="1"/>
  <c r="AZ130" i="5"/>
  <c r="BD130" i="5" s="1"/>
  <c r="AX130" i="5"/>
  <c r="AR131" i="5"/>
  <c r="AS131" i="5" s="1"/>
  <c r="AV131" i="5" s="1"/>
  <c r="AT131" i="5"/>
  <c r="AX131" i="5" l="1"/>
  <c r="AZ131" i="5"/>
  <c r="BD131" i="5" s="1"/>
  <c r="AW131" i="5"/>
  <c r="AY131" i="5" s="1"/>
  <c r="BB130" i="5"/>
  <c r="BA130" i="5"/>
  <c r="BE130" i="5"/>
  <c r="AR132" i="5"/>
  <c r="AS132" i="5" s="1"/>
  <c r="AV132" i="5" s="1"/>
  <c r="AT132" i="5"/>
  <c r="AX132" i="5" l="1"/>
  <c r="AZ132" i="5"/>
  <c r="BD132" i="5" s="1"/>
  <c r="AW132" i="5"/>
  <c r="AY132" i="5" s="1"/>
  <c r="AR133" i="5"/>
  <c r="AS133" i="5" s="1"/>
  <c r="AV133" i="5" s="1"/>
  <c r="AT133" i="5"/>
  <c r="BE131" i="5"/>
  <c r="BB131" i="5"/>
  <c r="BA131" i="5"/>
  <c r="AZ133" i="5" l="1"/>
  <c r="BD133" i="5" s="1"/>
  <c r="AX133" i="5"/>
  <c r="AW133" i="5"/>
  <c r="AY133" i="5" s="1"/>
  <c r="AR134" i="5"/>
  <c r="AS134" i="5" s="1"/>
  <c r="AV134" i="5" s="1"/>
  <c r="AT134" i="5"/>
  <c r="BE132" i="5"/>
  <c r="BB132" i="5"/>
  <c r="BA132" i="5"/>
  <c r="AZ134" i="5" l="1"/>
  <c r="BD134" i="5" s="1"/>
  <c r="AX134" i="5"/>
  <c r="AW134" i="5"/>
  <c r="AY134" i="5" s="1"/>
  <c r="AT135" i="5"/>
  <c r="AR135" i="5"/>
  <c r="AS135" i="5" s="1"/>
  <c r="AV135" i="5" s="1"/>
  <c r="BB133" i="5"/>
  <c r="BA133" i="5"/>
  <c r="BE133" i="5"/>
  <c r="AW135" i="5" l="1"/>
  <c r="AY135" i="5" s="1"/>
  <c r="AX135" i="5"/>
  <c r="AZ135" i="5"/>
  <c r="BD135" i="5" s="1"/>
  <c r="AR136" i="5"/>
  <c r="AS136" i="5" s="1"/>
  <c r="AV136" i="5" s="1"/>
  <c r="AT136" i="5"/>
  <c r="BA134" i="5"/>
  <c r="BB134" i="5"/>
  <c r="BE134" i="5"/>
  <c r="AW136" i="5" l="1"/>
  <c r="AY136" i="5" s="1"/>
  <c r="AX136" i="5"/>
  <c r="AZ136" i="5"/>
  <c r="BD136" i="5" s="1"/>
  <c r="AT137" i="5"/>
  <c r="AR137" i="5"/>
  <c r="AS137" i="5" s="1"/>
  <c r="AV137" i="5" s="1"/>
  <c r="BE135" i="5"/>
  <c r="BB135" i="5"/>
  <c r="BA135" i="5"/>
  <c r="AW137" i="5" l="1"/>
  <c r="AY137" i="5" s="1"/>
  <c r="AZ137" i="5"/>
  <c r="BD137" i="5" s="1"/>
  <c r="AX137" i="5"/>
  <c r="AT138" i="5"/>
  <c r="AR138" i="5"/>
  <c r="AS138" i="5" s="1"/>
  <c r="AV138" i="5" s="1"/>
  <c r="BE136" i="5"/>
  <c r="BB136" i="5"/>
  <c r="BA136" i="5"/>
  <c r="AW138" i="5" l="1"/>
  <c r="AY138" i="5" s="1"/>
  <c r="AZ138" i="5"/>
  <c r="BD138" i="5" s="1"/>
  <c r="AX138" i="5"/>
  <c r="AR139" i="5"/>
  <c r="AS139" i="5" s="1"/>
  <c r="AV139" i="5" s="1"/>
  <c r="AT139" i="5"/>
  <c r="BA137" i="5"/>
  <c r="BB137" i="5"/>
  <c r="BE137" i="5"/>
  <c r="AZ139" i="5" l="1"/>
  <c r="BD139" i="5" s="1"/>
  <c r="AW139" i="5"/>
  <c r="AY139" i="5" s="1"/>
  <c r="AX139" i="5"/>
  <c r="AR140" i="5"/>
  <c r="AS140" i="5" s="1"/>
  <c r="AV140" i="5" s="1"/>
  <c r="AT140" i="5"/>
  <c r="BB138" i="5"/>
  <c r="BA138" i="5"/>
  <c r="BE138" i="5"/>
  <c r="AZ140" i="5" l="1"/>
  <c r="BD140" i="5" s="1"/>
  <c r="AX140" i="5"/>
  <c r="AW140" i="5"/>
  <c r="AY140" i="5" s="1"/>
  <c r="AR141" i="5"/>
  <c r="AS141" i="5" s="1"/>
  <c r="AV141" i="5" s="1"/>
  <c r="AT141" i="5"/>
  <c r="BA139" i="5"/>
  <c r="BB139" i="5"/>
  <c r="BE139" i="5"/>
  <c r="AX141" i="5" l="1"/>
  <c r="AW141" i="5"/>
  <c r="AY141" i="5" s="1"/>
  <c r="AZ141" i="5"/>
  <c r="BD141" i="5" s="1"/>
  <c r="AT142" i="5"/>
  <c r="AR142" i="5"/>
  <c r="AS142" i="5" s="1"/>
  <c r="AV142" i="5" s="1"/>
  <c r="BB140" i="5"/>
  <c r="BA140" i="5"/>
  <c r="BE140" i="5"/>
  <c r="AR143" i="5" l="1"/>
  <c r="AS143" i="5" s="1"/>
  <c r="AV143" i="5" s="1"/>
  <c r="AT143" i="5"/>
  <c r="AZ142" i="5"/>
  <c r="BD142" i="5" s="1"/>
  <c r="AW142" i="5"/>
  <c r="AY142" i="5" s="1"/>
  <c r="AX142" i="5"/>
  <c r="BE141" i="5"/>
  <c r="BB141" i="5"/>
  <c r="BA141" i="5"/>
  <c r="BE142" i="5" l="1"/>
  <c r="BB142" i="5"/>
  <c r="BA142" i="5"/>
  <c r="AZ143" i="5"/>
  <c r="BD143" i="5" s="1"/>
  <c r="AX143" i="5"/>
  <c r="AW143" i="5"/>
  <c r="AY143" i="5" s="1"/>
  <c r="AR144" i="5"/>
  <c r="AS144" i="5" s="1"/>
  <c r="AV144" i="5" s="1"/>
  <c r="AT144" i="5"/>
  <c r="AW144" i="5" l="1"/>
  <c r="AY144" i="5" s="1"/>
  <c r="AZ144" i="5"/>
  <c r="BD144" i="5" s="1"/>
  <c r="AX144" i="5"/>
  <c r="BA143" i="5"/>
  <c r="BB143" i="5"/>
  <c r="BE143" i="5"/>
  <c r="AR145" i="5"/>
  <c r="AS145" i="5" s="1"/>
  <c r="AV145" i="5" s="1"/>
  <c r="AT145" i="5"/>
  <c r="AR146" i="5" l="1"/>
  <c r="AS146" i="5" s="1"/>
  <c r="AV146" i="5" s="1"/>
  <c r="AT146" i="5"/>
  <c r="BA144" i="5"/>
  <c r="BB144" i="5"/>
  <c r="BE144" i="5"/>
  <c r="AX145" i="5"/>
  <c r="AZ145" i="5"/>
  <c r="BD145" i="5" s="1"/>
  <c r="AW145" i="5"/>
  <c r="AY145" i="5" s="1"/>
  <c r="BA145" i="5" l="1"/>
  <c r="BB145" i="5"/>
  <c r="AW146" i="5"/>
  <c r="AY146" i="5" s="1"/>
  <c r="AX146" i="5"/>
  <c r="AZ146" i="5"/>
  <c r="BD146" i="5" s="1"/>
  <c r="BE145" i="5"/>
  <c r="AT147" i="5"/>
  <c r="AR147" i="5"/>
  <c r="AS147" i="5" s="1"/>
  <c r="AV147" i="5" s="1"/>
  <c r="AZ147" i="5" l="1"/>
  <c r="BD147" i="5" s="1"/>
  <c r="AW147" i="5"/>
  <c r="AY147" i="5" s="1"/>
  <c r="AX147" i="5"/>
  <c r="AR148" i="5"/>
  <c r="AS148" i="5" s="1"/>
  <c r="AV148" i="5" s="1"/>
  <c r="AT148" i="5"/>
  <c r="BE146" i="5"/>
  <c r="BB146" i="5"/>
  <c r="BA146" i="5"/>
  <c r="BA147" i="5" l="1"/>
  <c r="BB147" i="5"/>
  <c r="AZ148" i="5"/>
  <c r="BD148" i="5" s="1"/>
  <c r="AW148" i="5"/>
  <c r="AY148" i="5" s="1"/>
  <c r="AX148" i="5"/>
  <c r="AT149" i="5"/>
  <c r="AR149" i="5"/>
  <c r="AS149" i="5" s="1"/>
  <c r="AV149" i="5" s="1"/>
  <c r="BE147" i="5"/>
  <c r="AZ149" i="5" l="1"/>
  <c r="BD149" i="5" s="1"/>
  <c r="AW149" i="5"/>
  <c r="AY149" i="5" s="1"/>
  <c r="AX149" i="5"/>
  <c r="BB148" i="5"/>
  <c r="BA148" i="5"/>
  <c r="BE148" i="5"/>
  <c r="AR150" i="5"/>
  <c r="AS150" i="5" s="1"/>
  <c r="AV150" i="5" s="1"/>
  <c r="AT150" i="5"/>
  <c r="AR151" i="5" l="1"/>
  <c r="AS151" i="5" s="1"/>
  <c r="AV151" i="5" s="1"/>
  <c r="AT151" i="5"/>
  <c r="BB149" i="5"/>
  <c r="BA149" i="5"/>
  <c r="AZ150" i="5"/>
  <c r="BD150" i="5" s="1"/>
  <c r="AW150" i="5"/>
  <c r="AY150" i="5" s="1"/>
  <c r="AX150" i="5"/>
  <c r="BE149" i="5"/>
  <c r="BE150" i="5" l="1"/>
  <c r="BA150" i="5"/>
  <c r="BB150" i="5"/>
  <c r="AZ151" i="5"/>
  <c r="BD151" i="5" s="1"/>
  <c r="AW151" i="5"/>
  <c r="AY151" i="5" s="1"/>
  <c r="AX151" i="5"/>
  <c r="AR152" i="5"/>
  <c r="AS152" i="5" s="1"/>
  <c r="AV152" i="5" s="1"/>
  <c r="AT152" i="5"/>
  <c r="BE151" i="5" l="1"/>
  <c r="BA151" i="5"/>
  <c r="BB151" i="5"/>
  <c r="AZ152" i="5"/>
  <c r="BD152" i="5" s="1"/>
  <c r="AX152" i="5"/>
  <c r="BB152" i="5" s="1"/>
  <c r="AW152" i="5"/>
  <c r="AY152" i="5" s="1"/>
  <c r="BA152" i="5" s="1"/>
  <c r="AT153" i="5"/>
  <c r="AR153" i="5"/>
  <c r="AS153" i="5" s="1"/>
  <c r="AV153" i="5" s="1"/>
  <c r="AZ153" i="5" l="1"/>
  <c r="BD153" i="5" s="1"/>
  <c r="AX153" i="5"/>
  <c r="AW153" i="5"/>
  <c r="AY153" i="5" s="1"/>
  <c r="BE152" i="5"/>
  <c r="AR154" i="5"/>
  <c r="AS154" i="5" s="1"/>
  <c r="AV154" i="5" s="1"/>
  <c r="AT154" i="5"/>
  <c r="AW154" i="5" l="1"/>
  <c r="AY154" i="5" s="1"/>
  <c r="AX154" i="5"/>
  <c r="AZ154" i="5"/>
  <c r="BD154" i="5" s="1"/>
  <c r="BB153" i="5"/>
  <c r="BA153" i="5"/>
  <c r="AR155" i="5"/>
  <c r="AS155" i="5" s="1"/>
  <c r="AV155" i="5" s="1"/>
  <c r="AT155" i="5"/>
  <c r="BE153" i="5"/>
  <c r="BA154" i="5" l="1"/>
  <c r="BB154" i="5"/>
  <c r="AW155" i="5"/>
  <c r="AY155" i="5" s="1"/>
  <c r="AX155" i="5"/>
  <c r="AZ155" i="5"/>
  <c r="BD155" i="5" s="1"/>
  <c r="AT156" i="5"/>
  <c r="AR156" i="5"/>
  <c r="AS156" i="5" s="1"/>
  <c r="AV156" i="5" s="1"/>
  <c r="BE154" i="5"/>
  <c r="BE155" i="5" l="1"/>
  <c r="AZ156" i="5"/>
  <c r="BD156" i="5" s="1"/>
  <c r="AW156" i="5"/>
  <c r="AY156" i="5" s="1"/>
  <c r="AX156" i="5"/>
  <c r="BA155" i="5"/>
  <c r="BB155" i="5"/>
  <c r="AR157" i="5"/>
  <c r="AS157" i="5" s="1"/>
  <c r="AV157" i="5" s="1"/>
  <c r="AT157" i="5"/>
  <c r="AZ157" i="5" l="1"/>
  <c r="BD157" i="5" s="1"/>
  <c r="AW157" i="5"/>
  <c r="AY157" i="5" s="1"/>
  <c r="AX157" i="5"/>
  <c r="AT158" i="5"/>
  <c r="AR158" i="5"/>
  <c r="AS158" i="5" s="1"/>
  <c r="AV158" i="5" s="1"/>
  <c r="BB156" i="5"/>
  <c r="BA156" i="5"/>
  <c r="BE156" i="5"/>
  <c r="AW158" i="5" l="1"/>
  <c r="AY158" i="5" s="1"/>
  <c r="AZ158" i="5"/>
  <c r="BD158" i="5" s="1"/>
  <c r="AX158" i="5"/>
  <c r="AT159" i="5"/>
  <c r="AR159" i="5"/>
  <c r="AS159" i="5" s="1"/>
  <c r="AV159" i="5" s="1"/>
  <c r="BA157" i="5"/>
  <c r="BB157" i="5"/>
  <c r="BE157" i="5"/>
  <c r="AZ159" i="5" l="1"/>
  <c r="BD159" i="5" s="1"/>
  <c r="AW159" i="5"/>
  <c r="AY159" i="5" s="1"/>
  <c r="AX159" i="5"/>
  <c r="AR160" i="5"/>
  <c r="AS160" i="5" s="1"/>
  <c r="AV160" i="5" s="1"/>
  <c r="AT160" i="5"/>
  <c r="BB158" i="5"/>
  <c r="BA158" i="5"/>
  <c r="BE158" i="5"/>
  <c r="AZ160" i="5" l="1"/>
  <c r="BD160" i="5" s="1"/>
  <c r="AX160" i="5"/>
  <c r="AW160" i="5"/>
  <c r="AY160" i="5" s="1"/>
  <c r="AR161" i="5"/>
  <c r="AS161" i="5" s="1"/>
  <c r="AV161" i="5" s="1"/>
  <c r="AT161" i="5"/>
  <c r="BA159" i="5"/>
  <c r="BB159" i="5"/>
  <c r="BE159" i="5"/>
  <c r="AW161" i="5" l="1"/>
  <c r="AY161" i="5" s="1"/>
  <c r="AX161" i="5"/>
  <c r="AZ161" i="5"/>
  <c r="BD161" i="5" s="1"/>
  <c r="BB160" i="5"/>
  <c r="BA160" i="5"/>
  <c r="AT162" i="5"/>
  <c r="AR162" i="5"/>
  <c r="AS162" i="5" s="1"/>
  <c r="AV162" i="5" s="1"/>
  <c r="BE160" i="5"/>
  <c r="AW162" i="5" l="1"/>
  <c r="AY162" i="5" s="1"/>
  <c r="AZ162" i="5"/>
  <c r="BD162" i="5" s="1"/>
  <c r="AX162" i="5"/>
  <c r="AR163" i="5"/>
  <c r="AS163" i="5" s="1"/>
  <c r="AV163" i="5" s="1"/>
  <c r="AT163" i="5"/>
  <c r="BE161" i="5"/>
  <c r="BB161" i="5"/>
  <c r="BA161" i="5"/>
  <c r="AZ163" i="5" l="1"/>
  <c r="BD163" i="5" s="1"/>
  <c r="AX163" i="5"/>
  <c r="AW163" i="5"/>
  <c r="AY163" i="5" s="1"/>
  <c r="BA162" i="5"/>
  <c r="BB162" i="5"/>
  <c r="AR164" i="5"/>
  <c r="AS164" i="5" s="1"/>
  <c r="AV164" i="5" s="1"/>
  <c r="AT164" i="5"/>
  <c r="BE162" i="5"/>
  <c r="AT165" i="5" l="1"/>
  <c r="AR165" i="5"/>
  <c r="AS165" i="5" s="1"/>
  <c r="AV165" i="5" s="1"/>
  <c r="AZ164" i="5"/>
  <c r="BD164" i="5" s="1"/>
  <c r="AX164" i="5"/>
  <c r="AW164" i="5"/>
  <c r="AY164" i="5" s="1"/>
  <c r="BB163" i="5"/>
  <c r="BA163" i="5"/>
  <c r="BE163" i="5"/>
  <c r="BE164" i="5" l="1"/>
  <c r="BA164" i="5"/>
  <c r="BB164" i="5"/>
  <c r="AW165" i="5"/>
  <c r="AY165" i="5" s="1"/>
  <c r="AX165" i="5"/>
  <c r="AZ165" i="5"/>
  <c r="BD165" i="5" s="1"/>
  <c r="AR166" i="5"/>
  <c r="AS166" i="5" s="1"/>
  <c r="AV166" i="5" s="1"/>
  <c r="AT166" i="5"/>
  <c r="AW166" i="5" l="1"/>
  <c r="AY166" i="5" s="1"/>
  <c r="AX166" i="5"/>
  <c r="AZ166" i="5"/>
  <c r="BD166" i="5" s="1"/>
  <c r="AR167" i="5"/>
  <c r="AS167" i="5" s="1"/>
  <c r="AV167" i="5" s="1"/>
  <c r="AT167" i="5"/>
  <c r="BA165" i="5"/>
  <c r="BB165" i="5"/>
  <c r="BE165" i="5"/>
  <c r="AR168" i="5" l="1"/>
  <c r="AS168" i="5" s="1"/>
  <c r="AV168" i="5" s="1"/>
  <c r="AT168" i="5"/>
  <c r="BE166" i="5"/>
  <c r="BA166" i="5"/>
  <c r="BB166" i="5"/>
  <c r="AX167" i="5"/>
  <c r="AZ167" i="5"/>
  <c r="BD167" i="5" s="1"/>
  <c r="AW167" i="5"/>
  <c r="AY167" i="5" s="1"/>
  <c r="BE167" i="5" l="1"/>
  <c r="BB167" i="5"/>
  <c r="BA167" i="5"/>
  <c r="AW168" i="5"/>
  <c r="AY168" i="5" s="1"/>
  <c r="AZ168" i="5"/>
  <c r="BD168" i="5" s="1"/>
  <c r="AX168" i="5"/>
  <c r="AT169" i="5"/>
  <c r="AR169" i="5"/>
  <c r="AS169" i="5" s="1"/>
  <c r="AV169" i="5" s="1"/>
  <c r="AW169" i="5" l="1"/>
  <c r="AY169" i="5" s="1"/>
  <c r="AX169" i="5"/>
  <c r="AZ169" i="5"/>
  <c r="BD169" i="5" s="1"/>
  <c r="AR170" i="5"/>
  <c r="AS170" i="5" s="1"/>
  <c r="AV170" i="5" s="1"/>
  <c r="AT170" i="5"/>
  <c r="BB168" i="5"/>
  <c r="BA168" i="5"/>
  <c r="BE168" i="5"/>
  <c r="BE169" i="5" l="1"/>
  <c r="AW170" i="5"/>
  <c r="AY170" i="5" s="1"/>
  <c r="AX170" i="5"/>
  <c r="AZ170" i="5"/>
  <c r="BD170" i="5" s="1"/>
  <c r="AT171" i="5"/>
  <c r="AR171" i="5"/>
  <c r="AS171" i="5" s="1"/>
  <c r="AV171" i="5" s="1"/>
  <c r="BA169" i="5"/>
  <c r="BB169" i="5"/>
  <c r="AZ171" i="5" l="1"/>
  <c r="BD171" i="5" s="1"/>
  <c r="AX171" i="5"/>
  <c r="AW171" i="5"/>
  <c r="AY171" i="5" s="1"/>
  <c r="AT172" i="5"/>
  <c r="AR172" i="5"/>
  <c r="AS172" i="5" s="1"/>
  <c r="AV172" i="5" s="1"/>
  <c r="BE170" i="5"/>
  <c r="BB170" i="5"/>
  <c r="BA170" i="5"/>
  <c r="AR173" i="5" l="1"/>
  <c r="AS173" i="5" s="1"/>
  <c r="AV173" i="5" s="1"/>
  <c r="AT173" i="5"/>
  <c r="AW172" i="5"/>
  <c r="AY172" i="5" s="1"/>
  <c r="AX172" i="5"/>
  <c r="AZ172" i="5"/>
  <c r="BD172" i="5" s="1"/>
  <c r="BA171" i="5"/>
  <c r="BB171" i="5"/>
  <c r="BE171" i="5"/>
  <c r="BA172" i="5" l="1"/>
  <c r="BB172" i="5"/>
  <c r="AW173" i="5"/>
  <c r="AY173" i="5" s="1"/>
  <c r="AX173" i="5"/>
  <c r="AZ173" i="5"/>
  <c r="BD173" i="5" s="1"/>
  <c r="BE172" i="5"/>
  <c r="AR174" i="5"/>
  <c r="AS174" i="5" s="1"/>
  <c r="AV174" i="5" s="1"/>
  <c r="AT174" i="5"/>
  <c r="AR175" i="5" l="1"/>
  <c r="AS175" i="5" s="1"/>
  <c r="AV175" i="5" s="1"/>
  <c r="AT175" i="5"/>
  <c r="BE173" i="5"/>
  <c r="BB173" i="5"/>
  <c r="BA173" i="5"/>
  <c r="AX174" i="5"/>
  <c r="AZ174" i="5"/>
  <c r="BD174" i="5" s="1"/>
  <c r="AW174" i="5"/>
  <c r="AY174" i="5" s="1"/>
  <c r="BE174" i="5" l="1"/>
  <c r="BA174" i="5"/>
  <c r="BB174" i="5"/>
  <c r="AZ175" i="5"/>
  <c r="BD175" i="5" s="1"/>
  <c r="AW175" i="5"/>
  <c r="AY175" i="5" s="1"/>
  <c r="AX175" i="5"/>
  <c r="AR176" i="5"/>
  <c r="AS176" i="5" s="1"/>
  <c r="AV176" i="5" s="1"/>
  <c r="AT176" i="5"/>
  <c r="BE175" i="5" l="1"/>
  <c r="AZ176" i="5"/>
  <c r="BD176" i="5" s="1"/>
  <c r="AW176" i="5"/>
  <c r="AY176" i="5" s="1"/>
  <c r="AX176" i="5"/>
  <c r="AR177" i="5"/>
  <c r="AS177" i="5" s="1"/>
  <c r="AV177" i="5" s="1"/>
  <c r="AT177" i="5"/>
  <c r="BA175" i="5"/>
  <c r="BB175" i="5"/>
  <c r="BB176" i="5" l="1"/>
  <c r="BA176" i="5"/>
  <c r="AW177" i="5"/>
  <c r="AY177" i="5" s="1"/>
  <c r="AZ177" i="5"/>
  <c r="BD177" i="5" s="1"/>
  <c r="AX177" i="5"/>
  <c r="BE176" i="5"/>
  <c r="AT178" i="5"/>
  <c r="AR178" i="5"/>
  <c r="AS178" i="5" s="1"/>
  <c r="AV178" i="5" s="1"/>
  <c r="AT179" i="5" l="1"/>
  <c r="AR179" i="5"/>
  <c r="AS179" i="5" s="1"/>
  <c r="AV179" i="5" s="1"/>
  <c r="BA177" i="5"/>
  <c r="BB177" i="5"/>
  <c r="AZ178" i="5"/>
  <c r="BD178" i="5" s="1"/>
  <c r="AW178" i="5"/>
  <c r="AY178" i="5" s="1"/>
  <c r="AX178" i="5"/>
  <c r="BE177" i="5"/>
  <c r="BB178" i="5" l="1"/>
  <c r="BA178" i="5"/>
  <c r="BE178" i="5"/>
  <c r="AX179" i="5"/>
  <c r="AZ179" i="5"/>
  <c r="BD179" i="5" s="1"/>
  <c r="AW179" i="5"/>
  <c r="AY179" i="5" s="1"/>
  <c r="AR180" i="5"/>
  <c r="AS180" i="5" s="1"/>
  <c r="AV180" i="5" s="1"/>
  <c r="AT180" i="5"/>
  <c r="BE179" i="5" l="1"/>
  <c r="AW180" i="5"/>
  <c r="AY180" i="5" s="1"/>
  <c r="AX180" i="5"/>
  <c r="AZ180" i="5"/>
  <c r="BD180" i="5" s="1"/>
  <c r="BA179" i="5"/>
  <c r="BB179" i="5"/>
  <c r="AR181" i="5"/>
  <c r="AS181" i="5" s="1"/>
  <c r="AV181" i="5" s="1"/>
  <c r="AT181" i="5"/>
  <c r="AW181" i="5" l="1"/>
  <c r="AY181" i="5" s="1"/>
  <c r="AX181" i="5"/>
  <c r="AZ181" i="5"/>
  <c r="BD181" i="5" s="1"/>
  <c r="BE180" i="5"/>
  <c r="AR182" i="5"/>
  <c r="AS182" i="5" s="1"/>
  <c r="AV182" i="5" s="1"/>
  <c r="AT182" i="5"/>
  <c r="BA180" i="5"/>
  <c r="BB180" i="5"/>
  <c r="AR183" i="5" l="1"/>
  <c r="AS183" i="5" s="1"/>
  <c r="AV183" i="5" s="1"/>
  <c r="AT183" i="5"/>
  <c r="AW182" i="5"/>
  <c r="AY182" i="5" s="1"/>
  <c r="AX182" i="5"/>
  <c r="AZ182" i="5"/>
  <c r="BD182" i="5" s="1"/>
  <c r="BE181" i="5"/>
  <c r="BB181" i="5"/>
  <c r="BA181" i="5"/>
  <c r="BA182" i="5" l="1"/>
  <c r="BB182" i="5"/>
  <c r="BE182" i="5"/>
  <c r="AZ183" i="5"/>
  <c r="BD183" i="5" s="1"/>
  <c r="AW183" i="5"/>
  <c r="AY183" i="5" s="1"/>
  <c r="AX183" i="5"/>
  <c r="AR184" i="5"/>
  <c r="AS184" i="5" s="1"/>
  <c r="AV184" i="5" s="1"/>
  <c r="AT184" i="5"/>
  <c r="AR185" i="5" l="1"/>
  <c r="AS185" i="5" s="1"/>
  <c r="AV185" i="5" s="1"/>
  <c r="AT185" i="5"/>
  <c r="BA183" i="5"/>
  <c r="BB183" i="5"/>
  <c r="BE183" i="5"/>
  <c r="AZ184" i="5"/>
  <c r="BD184" i="5" s="1"/>
  <c r="AW184" i="5"/>
  <c r="AY184" i="5" s="1"/>
  <c r="AX184" i="5"/>
  <c r="BA184" i="5" l="1"/>
  <c r="BB184" i="5"/>
  <c r="AW185" i="5"/>
  <c r="AY185" i="5" s="1"/>
  <c r="AX185" i="5"/>
  <c r="AZ185" i="5"/>
  <c r="BD185" i="5" s="1"/>
  <c r="BE184" i="5"/>
  <c r="AR186" i="5"/>
  <c r="AS186" i="5" s="1"/>
  <c r="AV186" i="5" s="1"/>
  <c r="AT186" i="5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B4" i="11"/>
  <c r="X13" i="10"/>
  <c r="W13" i="10"/>
  <c r="V13" i="10"/>
  <c r="X12" i="10"/>
  <c r="W12" i="10"/>
  <c r="V12" i="10"/>
  <c r="I16" i="10"/>
  <c r="H16" i="10"/>
  <c r="D16" i="10"/>
  <c r="C16" i="10"/>
  <c r="B16" i="10"/>
  <c r="W14" i="10" s="1"/>
  <c r="J15" i="10"/>
  <c r="I15" i="10"/>
  <c r="C10" i="10" s="1"/>
  <c r="H15" i="10"/>
  <c r="AA14" i="10" a="1"/>
  <c r="AA14" i="10" s="1"/>
  <c r="I14" i="10"/>
  <c r="H14" i="10"/>
  <c r="X9" i="10"/>
  <c r="W9" i="10"/>
  <c r="X8" i="10"/>
  <c r="W8" i="10"/>
  <c r="I6" i="10"/>
  <c r="H6" i="10"/>
  <c r="AA5" i="10" a="1"/>
  <c r="AA5" i="10" s="1"/>
  <c r="I5" i="10"/>
  <c r="H5" i="10"/>
  <c r="Q136" i="5"/>
  <c r="O14" i="5"/>
  <c r="M4" i="5"/>
  <c r="B10" i="10" l="1"/>
  <c r="AZ186" i="5"/>
  <c r="BD186" i="5" s="1"/>
  <c r="AW186" i="5"/>
  <c r="AY186" i="5" s="1"/>
  <c r="AX186" i="5"/>
  <c r="AT187" i="5"/>
  <c r="AR187" i="5"/>
  <c r="AS187" i="5" s="1"/>
  <c r="AV187" i="5" s="1"/>
  <c r="BE185" i="5"/>
  <c r="BB185" i="5"/>
  <c r="BA185" i="5"/>
  <c r="C3" i="10"/>
  <c r="C2" i="10"/>
  <c r="B3" i="10"/>
  <c r="B5" i="11"/>
  <c r="AB5" i="10"/>
  <c r="AA6" i="10"/>
  <c r="AB6" i="10"/>
  <c r="B11" i="10"/>
  <c r="J14" i="10"/>
  <c r="D10" i="10" s="1"/>
  <c r="C11" i="10"/>
  <c r="V14" i="10"/>
  <c r="B2" i="10"/>
  <c r="G6" i="5"/>
  <c r="T6" i="5" s="1"/>
  <c r="U6" i="5"/>
  <c r="S6" i="5"/>
  <c r="U5" i="5"/>
  <c r="S5" i="5"/>
  <c r="K4" i="5"/>
  <c r="L4" i="5" s="1"/>
  <c r="H17" i="5"/>
  <c r="I17" i="5"/>
  <c r="H18" i="5"/>
  <c r="I18" i="5"/>
  <c r="H19" i="5"/>
  <c r="I19" i="5"/>
  <c r="H20" i="5"/>
  <c r="I20" i="5"/>
  <c r="H21" i="5"/>
  <c r="I21" i="5"/>
  <c r="H22" i="5"/>
  <c r="I22" i="5"/>
  <c r="H23" i="5"/>
  <c r="I23" i="5"/>
  <c r="H24" i="5"/>
  <c r="I24" i="5"/>
  <c r="H25" i="5"/>
  <c r="I25" i="5"/>
  <c r="H26" i="5"/>
  <c r="I26" i="5"/>
  <c r="H27" i="5"/>
  <c r="I27" i="5"/>
  <c r="H28" i="5"/>
  <c r="I28" i="5"/>
  <c r="H29" i="5"/>
  <c r="I29" i="5"/>
  <c r="H30" i="5"/>
  <c r="I30" i="5"/>
  <c r="H31" i="5"/>
  <c r="I31" i="5"/>
  <c r="H32" i="5"/>
  <c r="I32" i="5"/>
  <c r="H33" i="5"/>
  <c r="I33" i="5"/>
  <c r="H34" i="5"/>
  <c r="I34" i="5"/>
  <c r="H35" i="5"/>
  <c r="I35" i="5"/>
  <c r="H36" i="5"/>
  <c r="I36" i="5"/>
  <c r="H37" i="5"/>
  <c r="I37" i="5"/>
  <c r="H38" i="5"/>
  <c r="I38" i="5"/>
  <c r="H39" i="5"/>
  <c r="I39" i="5"/>
  <c r="H40" i="5"/>
  <c r="I40" i="5"/>
  <c r="H41" i="5"/>
  <c r="I41" i="5"/>
  <c r="H42" i="5"/>
  <c r="I42" i="5"/>
  <c r="H43" i="5"/>
  <c r="I43" i="5"/>
  <c r="H44" i="5"/>
  <c r="I44" i="5"/>
  <c r="H45" i="5"/>
  <c r="I45" i="5"/>
  <c r="H46" i="5"/>
  <c r="I46" i="5"/>
  <c r="H47" i="5"/>
  <c r="I47" i="5"/>
  <c r="H48" i="5"/>
  <c r="I48" i="5"/>
  <c r="H49" i="5"/>
  <c r="I49" i="5"/>
  <c r="H50" i="5"/>
  <c r="I50" i="5"/>
  <c r="H51" i="5"/>
  <c r="I51" i="5"/>
  <c r="H52" i="5"/>
  <c r="I52" i="5"/>
  <c r="H53" i="5"/>
  <c r="I53" i="5"/>
  <c r="H54" i="5"/>
  <c r="I54" i="5"/>
  <c r="H55" i="5"/>
  <c r="I55" i="5"/>
  <c r="H56" i="5"/>
  <c r="I56" i="5"/>
  <c r="H57" i="5"/>
  <c r="I57" i="5"/>
  <c r="H58" i="5"/>
  <c r="I58" i="5"/>
  <c r="H59" i="5"/>
  <c r="I59" i="5"/>
  <c r="H60" i="5"/>
  <c r="I60" i="5"/>
  <c r="H61" i="5"/>
  <c r="I61" i="5"/>
  <c r="H62" i="5"/>
  <c r="I62" i="5"/>
  <c r="H63" i="5"/>
  <c r="I63" i="5"/>
  <c r="H64" i="5"/>
  <c r="I64" i="5"/>
  <c r="H65" i="5"/>
  <c r="I65" i="5"/>
  <c r="H66" i="5"/>
  <c r="I66" i="5"/>
  <c r="H67" i="5"/>
  <c r="I67" i="5"/>
  <c r="H68" i="5"/>
  <c r="I68" i="5"/>
  <c r="H69" i="5"/>
  <c r="I69" i="5"/>
  <c r="H70" i="5"/>
  <c r="I70" i="5"/>
  <c r="H71" i="5"/>
  <c r="I71" i="5"/>
  <c r="H72" i="5"/>
  <c r="I72" i="5"/>
  <c r="H73" i="5"/>
  <c r="I73" i="5"/>
  <c r="H74" i="5"/>
  <c r="I74" i="5"/>
  <c r="H75" i="5"/>
  <c r="I75" i="5"/>
  <c r="H76" i="5"/>
  <c r="I76" i="5"/>
  <c r="H77" i="5"/>
  <c r="I77" i="5"/>
  <c r="H78" i="5"/>
  <c r="I78" i="5"/>
  <c r="H79" i="5"/>
  <c r="I79" i="5"/>
  <c r="H80" i="5"/>
  <c r="I80" i="5"/>
  <c r="H81" i="5"/>
  <c r="I81" i="5"/>
  <c r="H82" i="5"/>
  <c r="I82" i="5"/>
  <c r="H83" i="5"/>
  <c r="I83" i="5"/>
  <c r="H84" i="5"/>
  <c r="I84" i="5"/>
  <c r="H85" i="5"/>
  <c r="I85" i="5"/>
  <c r="H86" i="5"/>
  <c r="I86" i="5"/>
  <c r="H87" i="5"/>
  <c r="I87" i="5"/>
  <c r="H88" i="5"/>
  <c r="I88" i="5"/>
  <c r="H89" i="5"/>
  <c r="I89" i="5"/>
  <c r="H90" i="5"/>
  <c r="I90" i="5"/>
  <c r="H91" i="5"/>
  <c r="I91" i="5"/>
  <c r="H92" i="5"/>
  <c r="I92" i="5"/>
  <c r="H93" i="5"/>
  <c r="I93" i="5"/>
  <c r="H94" i="5"/>
  <c r="I94" i="5"/>
  <c r="H95" i="5"/>
  <c r="I95" i="5"/>
  <c r="H96" i="5"/>
  <c r="I96" i="5"/>
  <c r="H97" i="5"/>
  <c r="I97" i="5"/>
  <c r="H98" i="5"/>
  <c r="I98" i="5"/>
  <c r="H99" i="5"/>
  <c r="I99" i="5"/>
  <c r="H100" i="5"/>
  <c r="I100" i="5"/>
  <c r="H101" i="5"/>
  <c r="I101" i="5"/>
  <c r="H102" i="5"/>
  <c r="I102" i="5"/>
  <c r="H103" i="5"/>
  <c r="I103" i="5"/>
  <c r="H104" i="5"/>
  <c r="I104" i="5"/>
  <c r="H105" i="5"/>
  <c r="I105" i="5"/>
  <c r="H106" i="5"/>
  <c r="I106" i="5"/>
  <c r="H107" i="5"/>
  <c r="I107" i="5"/>
  <c r="H108" i="5"/>
  <c r="I108" i="5"/>
  <c r="H109" i="5"/>
  <c r="I109" i="5"/>
  <c r="H110" i="5"/>
  <c r="I110" i="5"/>
  <c r="H111" i="5"/>
  <c r="I111" i="5"/>
  <c r="H112" i="5"/>
  <c r="I112" i="5"/>
  <c r="H113" i="5"/>
  <c r="I113" i="5"/>
  <c r="H114" i="5"/>
  <c r="I114" i="5"/>
  <c r="H115" i="5"/>
  <c r="I115" i="5"/>
  <c r="H116" i="5"/>
  <c r="I116" i="5"/>
  <c r="H117" i="5"/>
  <c r="I117" i="5"/>
  <c r="H118" i="5"/>
  <c r="I118" i="5"/>
  <c r="H119" i="5"/>
  <c r="I119" i="5"/>
  <c r="H120" i="5"/>
  <c r="I120" i="5"/>
  <c r="H121" i="5"/>
  <c r="I121" i="5"/>
  <c r="H122" i="5"/>
  <c r="I122" i="5"/>
  <c r="H123" i="5"/>
  <c r="I123" i="5"/>
  <c r="H124" i="5"/>
  <c r="I124" i="5"/>
  <c r="H125" i="5"/>
  <c r="I125" i="5"/>
  <c r="H126" i="5"/>
  <c r="I126" i="5"/>
  <c r="H127" i="5"/>
  <c r="I127" i="5"/>
  <c r="H128" i="5"/>
  <c r="I128" i="5"/>
  <c r="H129" i="5"/>
  <c r="I129" i="5"/>
  <c r="H130" i="5"/>
  <c r="I130" i="5"/>
  <c r="H131" i="5"/>
  <c r="I131" i="5"/>
  <c r="H132" i="5"/>
  <c r="I132" i="5"/>
  <c r="H133" i="5"/>
  <c r="I133" i="5"/>
  <c r="H134" i="5"/>
  <c r="I134" i="5"/>
  <c r="H135" i="5"/>
  <c r="I135" i="5"/>
  <c r="H136" i="5"/>
  <c r="I136" i="5"/>
  <c r="H137" i="5"/>
  <c r="I137" i="5"/>
  <c r="H138" i="5"/>
  <c r="I138" i="5"/>
  <c r="H139" i="5"/>
  <c r="I139" i="5"/>
  <c r="H140" i="5"/>
  <c r="I140" i="5"/>
  <c r="H141" i="5"/>
  <c r="I141" i="5"/>
  <c r="H142" i="5"/>
  <c r="I142" i="5"/>
  <c r="H143" i="5"/>
  <c r="I143" i="5"/>
  <c r="H144" i="5"/>
  <c r="I144" i="5"/>
  <c r="H145" i="5"/>
  <c r="I145" i="5"/>
  <c r="H146" i="5"/>
  <c r="I146" i="5"/>
  <c r="H147" i="5"/>
  <c r="I147" i="5"/>
  <c r="H148" i="5"/>
  <c r="I148" i="5"/>
  <c r="H149" i="5"/>
  <c r="I149" i="5"/>
  <c r="H150" i="5"/>
  <c r="I150" i="5"/>
  <c r="H151" i="5"/>
  <c r="I151" i="5"/>
  <c r="H152" i="5"/>
  <c r="I152" i="5"/>
  <c r="H153" i="5"/>
  <c r="I153" i="5"/>
  <c r="H154" i="5"/>
  <c r="I154" i="5"/>
  <c r="H155" i="5"/>
  <c r="I155" i="5"/>
  <c r="H156" i="5"/>
  <c r="I156" i="5"/>
  <c r="H157" i="5"/>
  <c r="I157" i="5"/>
  <c r="H158" i="5"/>
  <c r="I158" i="5"/>
  <c r="H159" i="5"/>
  <c r="I159" i="5"/>
  <c r="H160" i="5"/>
  <c r="I160" i="5"/>
  <c r="H161" i="5"/>
  <c r="I161" i="5"/>
  <c r="H162" i="5"/>
  <c r="I162" i="5"/>
  <c r="H163" i="5"/>
  <c r="I163" i="5"/>
  <c r="H164" i="5"/>
  <c r="I164" i="5"/>
  <c r="H165" i="5"/>
  <c r="I165" i="5"/>
  <c r="H166" i="5"/>
  <c r="I166" i="5"/>
  <c r="H167" i="5"/>
  <c r="I167" i="5"/>
  <c r="H168" i="5"/>
  <c r="I168" i="5"/>
  <c r="H169" i="5"/>
  <c r="I169" i="5"/>
  <c r="H170" i="5"/>
  <c r="I170" i="5"/>
  <c r="H171" i="5"/>
  <c r="I171" i="5"/>
  <c r="H172" i="5"/>
  <c r="I172" i="5"/>
  <c r="H173" i="5"/>
  <c r="I173" i="5"/>
  <c r="H174" i="5"/>
  <c r="I174" i="5"/>
  <c r="H175" i="5"/>
  <c r="I175" i="5"/>
  <c r="H176" i="5"/>
  <c r="I176" i="5"/>
  <c r="H177" i="5"/>
  <c r="I177" i="5"/>
  <c r="H178" i="5"/>
  <c r="I178" i="5"/>
  <c r="H179" i="5"/>
  <c r="I179" i="5"/>
  <c r="H180" i="5"/>
  <c r="I180" i="5"/>
  <c r="H181" i="5"/>
  <c r="I181" i="5"/>
  <c r="H182" i="5"/>
  <c r="I182" i="5"/>
  <c r="H183" i="5"/>
  <c r="I183" i="5"/>
  <c r="H184" i="5"/>
  <c r="I184" i="5"/>
  <c r="H185" i="5"/>
  <c r="I185" i="5"/>
  <c r="H186" i="5"/>
  <c r="I186" i="5"/>
  <c r="H187" i="5"/>
  <c r="I187" i="5"/>
  <c r="H188" i="5"/>
  <c r="I188" i="5"/>
  <c r="H189" i="5"/>
  <c r="I189" i="5"/>
  <c r="H190" i="5"/>
  <c r="I190" i="5"/>
  <c r="H191" i="5"/>
  <c r="I191" i="5"/>
  <c r="H192" i="5"/>
  <c r="I192" i="5"/>
  <c r="H193" i="5"/>
  <c r="I193" i="5"/>
  <c r="H194" i="5"/>
  <c r="I194" i="5"/>
  <c r="H195" i="5"/>
  <c r="I195" i="5"/>
  <c r="H196" i="5"/>
  <c r="I196" i="5"/>
  <c r="H197" i="5"/>
  <c r="I197" i="5"/>
  <c r="H198" i="5"/>
  <c r="I198" i="5"/>
  <c r="H199" i="5"/>
  <c r="I199" i="5"/>
  <c r="H200" i="5"/>
  <c r="I200" i="5"/>
  <c r="H201" i="5"/>
  <c r="I201" i="5"/>
  <c r="H202" i="5"/>
  <c r="I202" i="5"/>
  <c r="H203" i="5"/>
  <c r="I203" i="5"/>
  <c r="H204" i="5"/>
  <c r="I204" i="5"/>
  <c r="H205" i="5"/>
  <c r="I205" i="5"/>
  <c r="H206" i="5"/>
  <c r="I206" i="5"/>
  <c r="H207" i="5"/>
  <c r="I207" i="5"/>
  <c r="H208" i="5"/>
  <c r="I208" i="5"/>
  <c r="H209" i="5"/>
  <c r="I209" i="5"/>
  <c r="H210" i="5"/>
  <c r="I210" i="5"/>
  <c r="H211" i="5"/>
  <c r="I211" i="5"/>
  <c r="H212" i="5"/>
  <c r="I212" i="5"/>
  <c r="H213" i="5"/>
  <c r="I213" i="5"/>
  <c r="H214" i="5"/>
  <c r="I214" i="5"/>
  <c r="H215" i="5"/>
  <c r="I215" i="5"/>
  <c r="H216" i="5"/>
  <c r="I216" i="5"/>
  <c r="H217" i="5"/>
  <c r="I217" i="5"/>
  <c r="H218" i="5"/>
  <c r="I218" i="5"/>
  <c r="H219" i="5"/>
  <c r="I219" i="5"/>
  <c r="H220" i="5"/>
  <c r="I220" i="5"/>
  <c r="H221" i="5"/>
  <c r="I221" i="5"/>
  <c r="H222" i="5"/>
  <c r="I222" i="5"/>
  <c r="H223" i="5"/>
  <c r="I223" i="5"/>
  <c r="H224" i="5"/>
  <c r="I224" i="5"/>
  <c r="H225" i="5"/>
  <c r="I225" i="5"/>
  <c r="H226" i="5"/>
  <c r="I226" i="5"/>
  <c r="H227" i="5"/>
  <c r="I227" i="5"/>
  <c r="H228" i="5"/>
  <c r="I228" i="5"/>
  <c r="H229" i="5"/>
  <c r="I229" i="5"/>
  <c r="H230" i="5"/>
  <c r="I230" i="5"/>
  <c r="H231" i="5"/>
  <c r="I231" i="5"/>
  <c r="H232" i="5"/>
  <c r="I232" i="5"/>
  <c r="H233" i="5"/>
  <c r="I233" i="5"/>
  <c r="H234" i="5"/>
  <c r="I234" i="5"/>
  <c r="H235" i="5"/>
  <c r="I235" i="5"/>
  <c r="H236" i="5"/>
  <c r="I236" i="5"/>
  <c r="H237" i="5"/>
  <c r="I237" i="5"/>
  <c r="H238" i="5"/>
  <c r="I238" i="5"/>
  <c r="H239" i="5"/>
  <c r="I239" i="5"/>
  <c r="H240" i="5"/>
  <c r="I240" i="5"/>
  <c r="H241" i="5"/>
  <c r="I241" i="5"/>
  <c r="H242" i="5"/>
  <c r="I242" i="5"/>
  <c r="H243" i="5"/>
  <c r="I243" i="5"/>
  <c r="H244" i="5"/>
  <c r="I244" i="5"/>
  <c r="H245" i="5"/>
  <c r="I245" i="5"/>
  <c r="H246" i="5"/>
  <c r="I246" i="5"/>
  <c r="H247" i="5"/>
  <c r="I247" i="5"/>
  <c r="H248" i="5"/>
  <c r="I248" i="5"/>
  <c r="H249" i="5"/>
  <c r="I249" i="5"/>
  <c r="H250" i="5"/>
  <c r="I250" i="5"/>
  <c r="H251" i="5"/>
  <c r="I251" i="5"/>
  <c r="H252" i="5"/>
  <c r="I252" i="5"/>
  <c r="H253" i="5"/>
  <c r="I253" i="5"/>
  <c r="H254" i="5"/>
  <c r="I254" i="5"/>
  <c r="H255" i="5"/>
  <c r="I255" i="5"/>
  <c r="H256" i="5"/>
  <c r="I256" i="5"/>
  <c r="H257" i="5"/>
  <c r="I257" i="5"/>
  <c r="H258" i="5"/>
  <c r="I258" i="5"/>
  <c r="H259" i="5"/>
  <c r="I259" i="5"/>
  <c r="H260" i="5"/>
  <c r="I260" i="5"/>
  <c r="H261" i="5"/>
  <c r="I261" i="5"/>
  <c r="H262" i="5"/>
  <c r="I262" i="5"/>
  <c r="H263" i="5"/>
  <c r="I263" i="5"/>
  <c r="H264" i="5"/>
  <c r="I264" i="5"/>
  <c r="H265" i="5"/>
  <c r="I265" i="5"/>
  <c r="H266" i="5"/>
  <c r="I266" i="5"/>
  <c r="H267" i="5"/>
  <c r="I267" i="5"/>
  <c r="I16" i="5"/>
  <c r="H16" i="5"/>
  <c r="Q16" i="5" s="1"/>
  <c r="G16" i="5"/>
  <c r="Y14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5" i="5"/>
  <c r="AA96" i="5"/>
  <c r="AA97" i="5"/>
  <c r="AA98" i="5"/>
  <c r="AA99" i="5"/>
  <c r="AA100" i="5"/>
  <c r="AA101" i="5"/>
  <c r="AA102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3" i="5"/>
  <c r="AA134" i="5"/>
  <c r="AA135" i="5"/>
  <c r="AA136" i="5"/>
  <c r="AA137" i="5"/>
  <c r="AA138" i="5"/>
  <c r="AA139" i="5"/>
  <c r="AA140" i="5"/>
  <c r="AA141" i="5"/>
  <c r="AA142" i="5"/>
  <c r="AA143" i="5"/>
  <c r="AA144" i="5"/>
  <c r="AA145" i="5"/>
  <c r="AA146" i="5"/>
  <c r="AA147" i="5"/>
  <c r="AA148" i="5"/>
  <c r="AA149" i="5"/>
  <c r="AA150" i="5"/>
  <c r="AA151" i="5"/>
  <c r="AA152" i="5"/>
  <c r="AA153" i="5"/>
  <c r="AA154" i="5"/>
  <c r="AA155" i="5"/>
  <c r="AA156" i="5"/>
  <c r="AA157" i="5"/>
  <c r="AA158" i="5"/>
  <c r="AA159" i="5"/>
  <c r="AA160" i="5"/>
  <c r="AA161" i="5"/>
  <c r="AA162" i="5"/>
  <c r="AA163" i="5"/>
  <c r="AA164" i="5"/>
  <c r="AA165" i="5"/>
  <c r="AA166" i="5"/>
  <c r="AA167" i="5"/>
  <c r="AA168" i="5"/>
  <c r="AA169" i="5"/>
  <c r="AA170" i="5"/>
  <c r="AA171" i="5"/>
  <c r="AA172" i="5"/>
  <c r="AA173" i="5"/>
  <c r="AA174" i="5"/>
  <c r="AA175" i="5"/>
  <c r="AA176" i="5"/>
  <c r="AA177" i="5"/>
  <c r="AA178" i="5"/>
  <c r="AA179" i="5"/>
  <c r="AA180" i="5"/>
  <c r="AA181" i="5"/>
  <c r="AA182" i="5"/>
  <c r="AA183" i="5"/>
  <c r="AA184" i="5"/>
  <c r="AA185" i="5"/>
  <c r="AA186" i="5"/>
  <c r="AA187" i="5"/>
  <c r="AA188" i="5"/>
  <c r="AA189" i="5"/>
  <c r="AA190" i="5"/>
  <c r="AA191" i="5"/>
  <c r="AA192" i="5"/>
  <c r="AA193" i="5"/>
  <c r="AA194" i="5"/>
  <c r="AA195" i="5"/>
  <c r="AA196" i="5"/>
  <c r="AA197" i="5"/>
  <c r="AA198" i="5"/>
  <c r="AA199" i="5"/>
  <c r="AA200" i="5"/>
  <c r="AA201" i="5"/>
  <c r="AA202" i="5"/>
  <c r="AA203" i="5"/>
  <c r="AA204" i="5"/>
  <c r="AA205" i="5"/>
  <c r="AA206" i="5"/>
  <c r="AA207" i="5"/>
  <c r="AA208" i="5"/>
  <c r="AA209" i="5"/>
  <c r="AA210" i="5"/>
  <c r="AA211" i="5"/>
  <c r="AA212" i="5"/>
  <c r="AA213" i="5"/>
  <c r="AA214" i="5"/>
  <c r="AA215" i="5"/>
  <c r="AA216" i="5"/>
  <c r="AA217" i="5"/>
  <c r="AA218" i="5"/>
  <c r="AA219" i="5"/>
  <c r="AA220" i="5"/>
  <c r="AA221" i="5"/>
  <c r="AA222" i="5"/>
  <c r="AA223" i="5"/>
  <c r="AA224" i="5"/>
  <c r="AA225" i="5"/>
  <c r="AA226" i="5"/>
  <c r="AA227" i="5"/>
  <c r="AA228" i="5"/>
  <c r="AA229" i="5"/>
  <c r="AA230" i="5"/>
  <c r="AA231" i="5"/>
  <c r="AA232" i="5"/>
  <c r="AA233" i="5"/>
  <c r="AA234" i="5"/>
  <c r="AA235" i="5"/>
  <c r="AA236" i="5"/>
  <c r="AA237" i="5"/>
  <c r="AA238" i="5"/>
  <c r="AA239" i="5"/>
  <c r="AA240" i="5"/>
  <c r="AA241" i="5"/>
  <c r="AA242" i="5"/>
  <c r="AA243" i="5"/>
  <c r="AA244" i="5"/>
  <c r="AA245" i="5"/>
  <c r="AA246" i="5"/>
  <c r="AA247" i="5"/>
  <c r="AA248" i="5"/>
  <c r="AA249" i="5"/>
  <c r="AA250" i="5"/>
  <c r="AA251" i="5"/>
  <c r="AA252" i="5"/>
  <c r="AA253" i="5"/>
  <c r="AA254" i="5"/>
  <c r="AA255" i="5"/>
  <c r="AA256" i="5"/>
  <c r="AA257" i="5"/>
  <c r="AA258" i="5"/>
  <c r="AA259" i="5"/>
  <c r="AA260" i="5"/>
  <c r="AA261" i="5"/>
  <c r="AA262" i="5"/>
  <c r="AA263" i="5"/>
  <c r="AA264" i="5"/>
  <c r="AA265" i="5"/>
  <c r="AA266" i="5"/>
  <c r="AA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14" i="5"/>
  <c r="AI16" i="5" l="1"/>
  <c r="Y16" i="5"/>
  <c r="AM16" i="5"/>
  <c r="O16" i="5"/>
  <c r="AZ187" i="5"/>
  <c r="BD187" i="5" s="1"/>
  <c r="AW187" i="5"/>
  <c r="AY187" i="5" s="1"/>
  <c r="AX187" i="5"/>
  <c r="AT188" i="5"/>
  <c r="AR188" i="5"/>
  <c r="AS188" i="5" s="1"/>
  <c r="AV188" i="5" s="1"/>
  <c r="BA186" i="5"/>
  <c r="BB186" i="5"/>
  <c r="BE186" i="5"/>
  <c r="AD5" i="10" a="1"/>
  <c r="AD5" i="10" s="1"/>
  <c r="B6" i="11"/>
  <c r="D11" i="10"/>
  <c r="D12" i="10"/>
  <c r="C12" i="10"/>
  <c r="B12" i="10"/>
  <c r="AE14" i="10" a="1"/>
  <c r="AE14" i="10" s="1"/>
  <c r="T5" i="5"/>
  <c r="V6" i="5"/>
  <c r="Z6" i="5" s="1"/>
  <c r="O6" i="5" s="1"/>
  <c r="G17" i="5"/>
  <c r="Y17" i="5" l="1"/>
  <c r="O17" i="5"/>
  <c r="AM17" i="5"/>
  <c r="AT189" i="5"/>
  <c r="AR189" i="5"/>
  <c r="AS189" i="5" s="1"/>
  <c r="AV189" i="5" s="1"/>
  <c r="BB187" i="5"/>
  <c r="BA187" i="5"/>
  <c r="AZ188" i="5"/>
  <c r="BD188" i="5" s="1"/>
  <c r="AW188" i="5"/>
  <c r="AY188" i="5" s="1"/>
  <c r="AX188" i="5"/>
  <c r="BE187" i="5"/>
  <c r="B7" i="11"/>
  <c r="AI17" i="5"/>
  <c r="N6" i="5"/>
  <c r="X6" i="5"/>
  <c r="M6" i="5" s="1"/>
  <c r="V5" i="5"/>
  <c r="Z5" i="5" s="1"/>
  <c r="O5" i="5" s="1"/>
  <c r="W6" i="5"/>
  <c r="Y6" i="5" s="1"/>
  <c r="Q6" i="5" s="1"/>
  <c r="G18" i="5"/>
  <c r="AI18" i="5"/>
  <c r="Y18" i="5" l="1"/>
  <c r="O18" i="5"/>
  <c r="AM18" i="5"/>
  <c r="G19" i="5"/>
  <c r="AX189" i="5"/>
  <c r="AW189" i="5"/>
  <c r="AY189" i="5" s="1"/>
  <c r="AZ189" i="5"/>
  <c r="BD189" i="5" s="1"/>
  <c r="BA188" i="5"/>
  <c r="BB188" i="5"/>
  <c r="BE188" i="5"/>
  <c r="AR190" i="5"/>
  <c r="AS190" i="5" s="1"/>
  <c r="AV190" i="5" s="1"/>
  <c r="AT190" i="5"/>
  <c r="B8" i="11"/>
  <c r="AO14" i="5"/>
  <c r="AN14" i="5"/>
  <c r="N5" i="5"/>
  <c r="N7" i="5" s="1"/>
  <c r="W5" i="5"/>
  <c r="Y5" i="5" s="1"/>
  <c r="Q5" i="5" s="1"/>
  <c r="P6" i="5"/>
  <c r="K6" i="5"/>
  <c r="L6" i="5" s="1"/>
  <c r="X5" i="5"/>
  <c r="M5" i="5" s="1"/>
  <c r="G20" i="5"/>
  <c r="AI19" i="5"/>
  <c r="Y20" i="5" l="1"/>
  <c r="AM20" i="5"/>
  <c r="O20" i="5"/>
  <c r="O19" i="5"/>
  <c r="AM19" i="5"/>
  <c r="Y19" i="5"/>
  <c r="AZ190" i="5"/>
  <c r="BD190" i="5" s="1"/>
  <c r="AW190" i="5"/>
  <c r="AY190" i="5" s="1"/>
  <c r="AX190" i="5"/>
  <c r="AT191" i="5"/>
  <c r="AR191" i="5"/>
  <c r="AS191" i="5" s="1"/>
  <c r="AV191" i="5" s="1"/>
  <c r="BE189" i="5"/>
  <c r="BB189" i="5"/>
  <c r="BA189" i="5"/>
  <c r="B9" i="11"/>
  <c r="P5" i="5"/>
  <c r="M7" i="5"/>
  <c r="K5" i="5"/>
  <c r="L5" i="5" s="1"/>
  <c r="L7" i="5" s="1"/>
  <c r="G21" i="5"/>
  <c r="AI20" i="5"/>
  <c r="AA14" i="5"/>
  <c r="B11" i="5"/>
  <c r="O21" i="5" l="1"/>
  <c r="Y21" i="5"/>
  <c r="AM21" i="5"/>
  <c r="AZ191" i="5"/>
  <c r="BD191" i="5" s="1"/>
  <c r="AW191" i="5"/>
  <c r="AY191" i="5" s="1"/>
  <c r="AX191" i="5"/>
  <c r="BA190" i="5"/>
  <c r="BB190" i="5"/>
  <c r="AT192" i="5"/>
  <c r="AR192" i="5"/>
  <c r="AS192" i="5" s="1"/>
  <c r="AV192" i="5" s="1"/>
  <c r="BE190" i="5"/>
  <c r="B10" i="11"/>
  <c r="G22" i="5"/>
  <c r="AI21" i="5"/>
  <c r="AM22" i="5" l="1"/>
  <c r="O22" i="5"/>
  <c r="Y22" i="5"/>
  <c r="AW192" i="5"/>
  <c r="AY192" i="5" s="1"/>
  <c r="AX192" i="5"/>
  <c r="AZ192" i="5"/>
  <c r="BD192" i="5" s="1"/>
  <c r="AR193" i="5"/>
  <c r="AS193" i="5" s="1"/>
  <c r="AV193" i="5" s="1"/>
  <c r="AT193" i="5"/>
  <c r="BB191" i="5"/>
  <c r="BA191" i="5"/>
  <c r="BE191" i="5"/>
  <c r="B11" i="11"/>
  <c r="G23" i="5"/>
  <c r="AI22" i="5"/>
  <c r="AM23" i="5" l="1"/>
  <c r="Y23" i="5"/>
  <c r="O23" i="5"/>
  <c r="AR194" i="5"/>
  <c r="AS194" i="5" s="1"/>
  <c r="AV194" i="5" s="1"/>
  <c r="AT194" i="5"/>
  <c r="AW193" i="5"/>
  <c r="AY193" i="5" s="1"/>
  <c r="AX193" i="5"/>
  <c r="AZ193" i="5"/>
  <c r="BD193" i="5" s="1"/>
  <c r="BE192" i="5"/>
  <c r="BA192" i="5"/>
  <c r="BB192" i="5"/>
  <c r="B12" i="11"/>
  <c r="G24" i="5"/>
  <c r="AI23" i="5"/>
  <c r="Z264" i="5"/>
  <c r="Z260" i="5"/>
  <c r="Z256" i="5"/>
  <c r="Z252" i="5"/>
  <c r="Z248" i="5"/>
  <c r="Z244" i="5"/>
  <c r="Z240" i="5"/>
  <c r="Z236" i="5"/>
  <c r="Z232" i="5"/>
  <c r="Z228" i="5"/>
  <c r="Z224" i="5"/>
  <c r="Z220" i="5"/>
  <c r="Z216" i="5"/>
  <c r="Z212" i="5"/>
  <c r="Z208" i="5"/>
  <c r="Z204" i="5"/>
  <c r="Z200" i="5"/>
  <c r="Z192" i="5"/>
  <c r="Z184" i="5"/>
  <c r="Z265" i="5"/>
  <c r="Z262" i="5"/>
  <c r="Z259" i="5"/>
  <c r="Z233" i="5"/>
  <c r="Z230" i="5"/>
  <c r="Z227" i="5"/>
  <c r="Z201" i="5"/>
  <c r="Z187" i="5"/>
  <c r="Z181" i="5"/>
  <c r="Z173" i="5"/>
  <c r="Z165" i="5"/>
  <c r="Z143" i="5"/>
  <c r="Z132" i="5"/>
  <c r="Z129" i="5"/>
  <c r="Z127" i="5"/>
  <c r="Z125" i="5"/>
  <c r="Z123" i="5"/>
  <c r="Z122" i="5"/>
  <c r="Z120" i="5"/>
  <c r="Z118" i="5"/>
  <c r="Z245" i="5"/>
  <c r="Z242" i="5"/>
  <c r="Z239" i="5"/>
  <c r="Z213" i="5"/>
  <c r="Z210" i="5"/>
  <c r="Z207" i="5"/>
  <c r="Z197" i="5"/>
  <c r="Z182" i="5"/>
  <c r="Z174" i="5"/>
  <c r="Z166" i="5"/>
  <c r="Z158" i="5"/>
  <c r="Z157" i="5"/>
  <c r="Z156" i="5"/>
  <c r="Z155" i="5"/>
  <c r="Z154" i="5"/>
  <c r="Z153" i="5"/>
  <c r="Z152" i="5"/>
  <c r="Z151" i="5"/>
  <c r="Z150" i="5"/>
  <c r="Z149" i="5"/>
  <c r="Z148" i="5"/>
  <c r="Z147" i="5"/>
  <c r="Z146" i="5"/>
  <c r="Z145" i="5"/>
  <c r="Z144" i="5"/>
  <c r="Z142" i="5"/>
  <c r="Z141" i="5"/>
  <c r="Z140" i="5"/>
  <c r="Z139" i="5"/>
  <c r="Z138" i="5"/>
  <c r="Z137" i="5"/>
  <c r="Z136" i="5"/>
  <c r="Z135" i="5"/>
  <c r="Z134" i="5"/>
  <c r="Z133" i="5"/>
  <c r="Z131" i="5"/>
  <c r="Z130" i="5"/>
  <c r="Z128" i="5"/>
  <c r="Z126" i="5"/>
  <c r="Z124" i="5"/>
  <c r="Z121" i="5"/>
  <c r="Z257" i="5"/>
  <c r="Z243" i="5"/>
  <c r="Z223" i="5"/>
  <c r="Z198" i="5"/>
  <c r="Z195" i="5"/>
  <c r="Z183" i="5"/>
  <c r="Z176" i="5"/>
  <c r="Z266" i="5"/>
  <c r="Z250" i="5"/>
  <c r="Z241" i="5"/>
  <c r="Z237" i="5"/>
  <c r="Z221" i="5"/>
  <c r="Z214" i="5"/>
  <c r="Z189" i="5"/>
  <c r="Z186" i="5"/>
  <c r="Z179" i="5"/>
  <c r="Z172" i="5"/>
  <c r="Z169" i="5"/>
  <c r="Z117" i="5"/>
  <c r="Z116" i="5"/>
  <c r="Z115" i="5"/>
  <c r="Z114" i="5"/>
  <c r="Z113" i="5"/>
  <c r="Z112" i="5"/>
  <c r="Z111" i="5"/>
  <c r="Z110" i="5"/>
  <c r="Z109" i="5"/>
  <c r="Z108" i="5"/>
  <c r="Z107" i="5"/>
  <c r="Z106" i="5"/>
  <c r="Z105" i="5"/>
  <c r="Z104" i="5"/>
  <c r="Z103" i="5"/>
  <c r="Z102" i="5"/>
  <c r="Z101" i="5"/>
  <c r="Z100" i="5"/>
  <c r="Z99" i="5"/>
  <c r="Z98" i="5"/>
  <c r="Z97" i="5"/>
  <c r="Z96" i="5"/>
  <c r="Z95" i="5"/>
  <c r="Z94" i="5"/>
  <c r="Z93" i="5"/>
  <c r="Z92" i="5"/>
  <c r="Z91" i="5"/>
  <c r="Z90" i="5"/>
  <c r="Z89" i="5"/>
  <c r="Z88" i="5"/>
  <c r="Z87" i="5"/>
  <c r="Z86" i="5"/>
  <c r="Z85" i="5"/>
  <c r="Z84" i="5"/>
  <c r="Z83" i="5"/>
  <c r="Z82" i="5"/>
  <c r="Z81" i="5"/>
  <c r="Z80" i="5"/>
  <c r="Z79" i="5"/>
  <c r="Z78" i="5"/>
  <c r="Z77" i="5"/>
  <c r="Z76" i="5"/>
  <c r="Z75" i="5"/>
  <c r="Z74" i="5"/>
  <c r="Z73" i="5"/>
  <c r="Z72" i="5"/>
  <c r="Z71" i="5"/>
  <c r="Z70" i="5"/>
  <c r="Z69" i="5"/>
  <c r="Z68" i="5"/>
  <c r="Z67" i="5"/>
  <c r="Z66" i="5"/>
  <c r="Z65" i="5"/>
  <c r="Z64" i="5"/>
  <c r="Z63" i="5"/>
  <c r="Z62" i="5"/>
  <c r="Z61" i="5"/>
  <c r="Z60" i="5"/>
  <c r="Z59" i="5"/>
  <c r="Z58" i="5"/>
  <c r="Z57" i="5"/>
  <c r="Z56" i="5"/>
  <c r="Z55" i="5"/>
  <c r="Z54" i="5"/>
  <c r="Z53" i="5"/>
  <c r="Z52" i="5"/>
  <c r="Z51" i="5"/>
  <c r="Z50" i="5"/>
  <c r="Z49" i="5"/>
  <c r="Z48" i="5"/>
  <c r="Z47" i="5"/>
  <c r="Z46" i="5"/>
  <c r="Z45" i="5"/>
  <c r="Z44" i="5"/>
  <c r="Z43" i="5"/>
  <c r="Z42" i="5"/>
  <c r="Z41" i="5"/>
  <c r="Z40" i="5"/>
  <c r="Z39" i="5"/>
  <c r="Z38" i="5"/>
  <c r="Z37" i="5"/>
  <c r="Z36" i="5"/>
  <c r="Z35" i="5"/>
  <c r="Z34" i="5"/>
  <c r="Z33" i="5"/>
  <c r="Z32" i="5"/>
  <c r="Z31" i="5"/>
  <c r="Z30" i="5"/>
  <c r="Z29" i="5"/>
  <c r="Z28" i="5"/>
  <c r="Z27" i="5"/>
  <c r="Z26" i="5"/>
  <c r="Z25" i="5"/>
  <c r="Z24" i="5"/>
  <c r="Z23" i="5"/>
  <c r="Z22" i="5"/>
  <c r="Z21" i="5"/>
  <c r="Z253" i="5"/>
  <c r="Z251" i="5"/>
  <c r="Z249" i="5"/>
  <c r="Z199" i="5"/>
  <c r="Z226" i="5"/>
  <c r="Z218" i="5"/>
  <c r="Z161" i="5"/>
  <c r="Z255" i="5"/>
  <c r="Z247" i="5"/>
  <c r="Z234" i="5"/>
  <c r="Z222" i="5"/>
  <c r="Z205" i="5"/>
  <c r="Z185" i="5"/>
  <c r="Z178" i="5"/>
  <c r="Z163" i="5"/>
  <c r="Z119" i="5"/>
  <c r="Z261" i="5"/>
  <c r="Z203" i="5"/>
  <c r="Z193" i="5"/>
  <c r="Z171" i="5"/>
  <c r="Z258" i="5"/>
  <c r="Z235" i="5"/>
  <c r="Z211" i="5"/>
  <c r="Z167" i="5"/>
  <c r="Z19" i="5"/>
  <c r="AB19" i="5" s="1"/>
  <c r="Z225" i="5"/>
  <c r="Z20" i="5"/>
  <c r="Z160" i="5"/>
  <c r="Z215" i="5"/>
  <c r="Z164" i="5"/>
  <c r="Z229" i="5"/>
  <c r="Z168" i="5"/>
  <c r="Z254" i="5"/>
  <c r="Z219" i="5"/>
  <c r="Z170" i="5"/>
  <c r="Z18" i="5"/>
  <c r="Z238" i="5"/>
  <c r="Z263" i="5"/>
  <c r="Z202" i="5"/>
  <c r="Z180" i="5"/>
  <c r="Z217" i="5"/>
  <c r="Z191" i="5"/>
  <c r="Z177" i="5"/>
  <c r="Z162" i="5"/>
  <c r="Z17" i="5"/>
  <c r="Z231" i="5"/>
  <c r="Z209" i="5"/>
  <c r="Z194" i="5"/>
  <c r="Z188" i="5"/>
  <c r="Z175" i="5"/>
  <c r="Z246" i="5"/>
  <c r="Z206" i="5"/>
  <c r="Z196" i="5"/>
  <c r="Z159" i="5"/>
  <c r="Z190" i="5"/>
  <c r="P264" i="5"/>
  <c r="P260" i="5"/>
  <c r="P256" i="5"/>
  <c r="P252" i="5"/>
  <c r="P248" i="5"/>
  <c r="P244" i="5"/>
  <c r="P240" i="5"/>
  <c r="P236" i="5"/>
  <c r="P232" i="5"/>
  <c r="P228" i="5"/>
  <c r="P224" i="5"/>
  <c r="P220" i="5"/>
  <c r="P216" i="5"/>
  <c r="P212" i="5"/>
  <c r="P208" i="5"/>
  <c r="P204" i="5"/>
  <c r="P197" i="5"/>
  <c r="P189" i="5"/>
  <c r="P198" i="5"/>
  <c r="P201" i="5"/>
  <c r="P263" i="5"/>
  <c r="P261" i="5"/>
  <c r="P251" i="5"/>
  <c r="P249" i="5"/>
  <c r="P242" i="5"/>
  <c r="P230" i="5"/>
  <c r="P199" i="5"/>
  <c r="P185" i="5"/>
  <c r="P180" i="5"/>
  <c r="P172" i="5"/>
  <c r="P164" i="5"/>
  <c r="P156" i="5"/>
  <c r="P148" i="5"/>
  <c r="P140" i="5"/>
  <c r="P132" i="5"/>
  <c r="P124" i="5"/>
  <c r="P116" i="5"/>
  <c r="P108" i="5"/>
  <c r="P100" i="5"/>
  <c r="P92" i="5"/>
  <c r="P84" i="5"/>
  <c r="P76" i="5"/>
  <c r="P68" i="5"/>
  <c r="P60" i="5"/>
  <c r="P266" i="5"/>
  <c r="P254" i="5"/>
  <c r="P223" i="5"/>
  <c r="P221" i="5"/>
  <c r="P211" i="5"/>
  <c r="P209" i="5"/>
  <c r="P193" i="5"/>
  <c r="P181" i="5"/>
  <c r="P173" i="5"/>
  <c r="P165" i="5"/>
  <c r="P157" i="5"/>
  <c r="P149" i="5"/>
  <c r="P141" i="5"/>
  <c r="P133" i="5"/>
  <c r="P125" i="5"/>
  <c r="P117" i="5"/>
  <c r="P109" i="5"/>
  <c r="P101" i="5"/>
  <c r="P93" i="5"/>
  <c r="P85" i="5"/>
  <c r="P77" i="5"/>
  <c r="P69" i="5"/>
  <c r="P61" i="5"/>
  <c r="P247" i="5"/>
  <c r="P245" i="5"/>
  <c r="P235" i="5"/>
  <c r="P233" i="5"/>
  <c r="P226" i="5"/>
  <c r="P214" i="5"/>
  <c r="P202" i="5"/>
  <c r="P196" i="5"/>
  <c r="P190" i="5"/>
  <c r="P186" i="5"/>
  <c r="P182" i="5"/>
  <c r="P174" i="5"/>
  <c r="P166" i="5"/>
  <c r="P158" i="5"/>
  <c r="P150" i="5"/>
  <c r="P142" i="5"/>
  <c r="P134" i="5"/>
  <c r="P126" i="5"/>
  <c r="P118" i="5"/>
  <c r="P255" i="5"/>
  <c r="P222" i="5"/>
  <c r="P213" i="5"/>
  <c r="P200" i="5"/>
  <c r="P194" i="5"/>
  <c r="P177" i="5"/>
  <c r="P171" i="5"/>
  <c r="P146" i="5"/>
  <c r="P144" i="5"/>
  <c r="P119" i="5"/>
  <c r="P105" i="5"/>
  <c r="P102" i="5"/>
  <c r="P95" i="5"/>
  <c r="P73" i="5"/>
  <c r="P70" i="5"/>
  <c r="P63" i="5"/>
  <c r="P50" i="5"/>
  <c r="P42" i="5"/>
  <c r="P34" i="5"/>
  <c r="P26" i="5"/>
  <c r="P18" i="5"/>
  <c r="P259" i="5"/>
  <c r="P246" i="5"/>
  <c r="P237" i="5"/>
  <c r="P217" i="5"/>
  <c r="P192" i="5"/>
  <c r="P187" i="5"/>
  <c r="P183" i="5"/>
  <c r="P175" i="5"/>
  <c r="P169" i="5"/>
  <c r="P163" i="5"/>
  <c r="P138" i="5"/>
  <c r="P136" i="5"/>
  <c r="P98" i="5"/>
  <c r="P91" i="5"/>
  <c r="P88" i="5"/>
  <c r="P66" i="5"/>
  <c r="P59" i="5"/>
  <c r="P56" i="5"/>
  <c r="P51" i="5"/>
  <c r="P43" i="5"/>
  <c r="P35" i="5"/>
  <c r="P27" i="5"/>
  <c r="P19" i="5"/>
  <c r="P250" i="5"/>
  <c r="P241" i="5"/>
  <c r="P239" i="5"/>
  <c r="P215" i="5"/>
  <c r="P210" i="5"/>
  <c r="P206" i="5"/>
  <c r="P167" i="5"/>
  <c r="P161" i="5"/>
  <c r="P155" i="5"/>
  <c r="P130" i="5"/>
  <c r="P128" i="5"/>
  <c r="P113" i="5"/>
  <c r="P110" i="5"/>
  <c r="P103" i="5"/>
  <c r="P81" i="5"/>
  <c r="P78" i="5"/>
  <c r="P71" i="5"/>
  <c r="P52" i="5"/>
  <c r="P44" i="5"/>
  <c r="P36" i="5"/>
  <c r="P28" i="5"/>
  <c r="P20" i="5"/>
  <c r="P234" i="5"/>
  <c r="P219" i="5"/>
  <c r="P159" i="5"/>
  <c r="P153" i="5"/>
  <c r="P147" i="5"/>
  <c r="P122" i="5"/>
  <c r="P120" i="5"/>
  <c r="P106" i="5"/>
  <c r="P99" i="5"/>
  <c r="P96" i="5"/>
  <c r="P74" i="5"/>
  <c r="P67" i="5"/>
  <c r="P64" i="5"/>
  <c r="P53" i="5"/>
  <c r="P45" i="5"/>
  <c r="P37" i="5"/>
  <c r="P29" i="5"/>
  <c r="P21" i="5"/>
  <c r="P258" i="5"/>
  <c r="P243" i="5"/>
  <c r="P229" i="5"/>
  <c r="P191" i="5"/>
  <c r="P178" i="5"/>
  <c r="P176" i="5"/>
  <c r="P151" i="5"/>
  <c r="P145" i="5"/>
  <c r="P139" i="5"/>
  <c r="P111" i="5"/>
  <c r="P89" i="5"/>
  <c r="P86" i="5"/>
  <c r="P79" i="5"/>
  <c r="P57" i="5"/>
  <c r="P54" i="5"/>
  <c r="P46" i="5"/>
  <c r="P38" i="5"/>
  <c r="P30" i="5"/>
  <c r="P22" i="5"/>
  <c r="P265" i="5"/>
  <c r="P238" i="5"/>
  <c r="P225" i="5"/>
  <c r="P205" i="5"/>
  <c r="P195" i="5"/>
  <c r="P188" i="5"/>
  <c r="P170" i="5"/>
  <c r="P168" i="5"/>
  <c r="P143" i="5"/>
  <c r="P137" i="5"/>
  <c r="P131" i="5"/>
  <c r="P114" i="5"/>
  <c r="P107" i="5"/>
  <c r="P104" i="5"/>
  <c r="P82" i="5"/>
  <c r="P75" i="5"/>
  <c r="P72" i="5"/>
  <c r="P47" i="5"/>
  <c r="P39" i="5"/>
  <c r="P31" i="5"/>
  <c r="P23" i="5"/>
  <c r="P262" i="5"/>
  <c r="P231" i="5"/>
  <c r="P227" i="5"/>
  <c r="P218" i="5"/>
  <c r="P207" i="5"/>
  <c r="P184" i="5"/>
  <c r="P152" i="5"/>
  <c r="P129" i="5"/>
  <c r="P115" i="5"/>
  <c r="P112" i="5"/>
  <c r="P90" i="5"/>
  <c r="P40" i="5"/>
  <c r="P87" i="5"/>
  <c r="P65" i="5"/>
  <c r="P62" i="5"/>
  <c r="P25" i="5"/>
  <c r="P160" i="5"/>
  <c r="P123" i="5"/>
  <c r="P32" i="5"/>
  <c r="P154" i="5"/>
  <c r="P97" i="5"/>
  <c r="P94" i="5"/>
  <c r="P49" i="5"/>
  <c r="P17" i="5"/>
  <c r="P257" i="5"/>
  <c r="P203" i="5"/>
  <c r="P24" i="5"/>
  <c r="P253" i="5"/>
  <c r="P162" i="5"/>
  <c r="P127" i="5"/>
  <c r="P41" i="5"/>
  <c r="P179" i="5"/>
  <c r="P83" i="5"/>
  <c r="P80" i="5"/>
  <c r="P58" i="5"/>
  <c r="P48" i="5"/>
  <c r="P135" i="5"/>
  <c r="P121" i="5"/>
  <c r="P55" i="5"/>
  <c r="P33" i="5"/>
  <c r="P14" i="5"/>
  <c r="P16" i="5"/>
  <c r="Z14" i="5"/>
  <c r="AB14" i="5" s="1"/>
  <c r="AD14" i="5" s="1"/>
  <c r="Z16" i="5"/>
  <c r="AB16" i="5" s="1"/>
  <c r="AM24" i="5" l="1"/>
  <c r="Y24" i="5"/>
  <c r="O24" i="5"/>
  <c r="BB193" i="5"/>
  <c r="BA193" i="5"/>
  <c r="BE193" i="5"/>
  <c r="AZ194" i="5"/>
  <c r="BD194" i="5" s="1"/>
  <c r="AW194" i="5"/>
  <c r="AY194" i="5" s="1"/>
  <c r="AX194" i="5"/>
  <c r="AR195" i="5"/>
  <c r="AS195" i="5" s="1"/>
  <c r="AV195" i="5" s="1"/>
  <c r="AT195" i="5"/>
  <c r="R14" i="5"/>
  <c r="V14" i="5" s="1"/>
  <c r="B13" i="11"/>
  <c r="R16" i="5"/>
  <c r="R19" i="5"/>
  <c r="V19" i="5" s="1"/>
  <c r="AO19" i="5" s="1"/>
  <c r="AB21" i="5"/>
  <c r="AD21" i="5" s="1"/>
  <c r="R21" i="5"/>
  <c r="G25" i="5"/>
  <c r="AI24" i="5"/>
  <c r="AB23" i="5"/>
  <c r="AC23" i="5" s="1"/>
  <c r="AE23" i="5" s="1"/>
  <c r="R23" i="5"/>
  <c r="S23" i="5" s="1"/>
  <c r="U23" i="5" s="1"/>
  <c r="AB22" i="5"/>
  <c r="AD22" i="5" s="1"/>
  <c r="AB17" i="5"/>
  <c r="AD17" i="5" s="1"/>
  <c r="AB20" i="5"/>
  <c r="AD20" i="5" s="1"/>
  <c r="R18" i="5"/>
  <c r="R20" i="5"/>
  <c r="AB18" i="5"/>
  <c r="AC18" i="5" s="1"/>
  <c r="AE18" i="5" s="1"/>
  <c r="R22" i="5"/>
  <c r="R17" i="5"/>
  <c r="AD19" i="5"/>
  <c r="AC19" i="5"/>
  <c r="AE19" i="5" s="1"/>
  <c r="AC16" i="5"/>
  <c r="AC14" i="5"/>
  <c r="AE14" i="5" s="1"/>
  <c r="AF14" i="5" s="1"/>
  <c r="AG14" i="5" s="1"/>
  <c r="AM25" i="5" l="1"/>
  <c r="O25" i="5"/>
  <c r="Y25" i="5"/>
  <c r="BB194" i="5"/>
  <c r="BA194" i="5"/>
  <c r="AX195" i="5"/>
  <c r="AZ195" i="5"/>
  <c r="BD195" i="5" s="1"/>
  <c r="AW195" i="5"/>
  <c r="AY195" i="5" s="1"/>
  <c r="BE194" i="5"/>
  <c r="AR196" i="5"/>
  <c r="AS196" i="5" s="1"/>
  <c r="AV196" i="5" s="1"/>
  <c r="AT196" i="5"/>
  <c r="T14" i="5"/>
  <c r="V16" i="5"/>
  <c r="S14" i="5"/>
  <c r="U14" i="5" s="1"/>
  <c r="B14" i="11"/>
  <c r="S16" i="5"/>
  <c r="U16" i="5" s="1"/>
  <c r="AN19" i="5"/>
  <c r="T19" i="5"/>
  <c r="S19" i="5"/>
  <c r="U19" i="5" s="1"/>
  <c r="T18" i="5"/>
  <c r="V18" i="5"/>
  <c r="AO18" i="5" s="1"/>
  <c r="T23" i="5"/>
  <c r="V23" i="5"/>
  <c r="AO23" i="5" s="1"/>
  <c r="T17" i="5"/>
  <c r="V17" i="5"/>
  <c r="AO17" i="5" s="1"/>
  <c r="T22" i="5"/>
  <c r="V22" i="5"/>
  <c r="AO22" i="5" s="1"/>
  <c r="S21" i="5"/>
  <c r="U21" i="5" s="1"/>
  <c r="V21" i="5"/>
  <c r="AO21" i="5" s="1"/>
  <c r="S20" i="5"/>
  <c r="U20" i="5" s="1"/>
  <c r="V20" i="5"/>
  <c r="AO20" i="5" s="1"/>
  <c r="T21" i="5"/>
  <c r="AC21" i="5"/>
  <c r="AE21" i="5" s="1"/>
  <c r="AF21" i="5" s="1"/>
  <c r="AG21" i="5" s="1"/>
  <c r="AK21" i="5" s="1"/>
  <c r="AC17" i="5"/>
  <c r="AE17" i="5" s="1"/>
  <c r="AF17" i="5" s="1"/>
  <c r="AG17" i="5" s="1"/>
  <c r="AK17" i="5" s="1"/>
  <c r="AC22" i="5"/>
  <c r="AE22" i="5" s="1"/>
  <c r="AF22" i="5" s="1"/>
  <c r="AG22" i="5" s="1"/>
  <c r="AK22" i="5" s="1"/>
  <c r="G26" i="5"/>
  <c r="AI25" i="5"/>
  <c r="AB24" i="5"/>
  <c r="R24" i="5"/>
  <c r="V24" i="5" s="1"/>
  <c r="AO24" i="5" s="1"/>
  <c r="AD23" i="5"/>
  <c r="AF23" i="5" s="1"/>
  <c r="AG23" i="5" s="1"/>
  <c r="AK23" i="5" s="1"/>
  <c r="T16" i="5"/>
  <c r="S22" i="5"/>
  <c r="U22" i="5" s="1"/>
  <c r="S17" i="5"/>
  <c r="U17" i="5" s="1"/>
  <c r="AD18" i="5"/>
  <c r="AF18" i="5" s="1"/>
  <c r="AG18" i="5" s="1"/>
  <c r="AK18" i="5" s="1"/>
  <c r="AC20" i="5"/>
  <c r="AE20" i="5" s="1"/>
  <c r="AF20" i="5" s="1"/>
  <c r="AG20" i="5" s="1"/>
  <c r="AK20" i="5" s="1"/>
  <c r="S18" i="5"/>
  <c r="U18" i="5" s="1"/>
  <c r="T20" i="5"/>
  <c r="AF19" i="5"/>
  <c r="AG19" i="5" s="1"/>
  <c r="AK19" i="5" s="1"/>
  <c r="AD16" i="5"/>
  <c r="AE16" i="5"/>
  <c r="AM26" i="5" l="1"/>
  <c r="Y26" i="5"/>
  <c r="O26" i="5"/>
  <c r="AZ196" i="5"/>
  <c r="BD196" i="5" s="1"/>
  <c r="AW196" i="5"/>
  <c r="AY196" i="5" s="1"/>
  <c r="AX196" i="5"/>
  <c r="AR197" i="5"/>
  <c r="AS197" i="5" s="1"/>
  <c r="AV197" i="5" s="1"/>
  <c r="AT197" i="5"/>
  <c r="BE195" i="5"/>
  <c r="BA195" i="5"/>
  <c r="BB195" i="5"/>
  <c r="AO16" i="5"/>
  <c r="AN16" i="5"/>
  <c r="W14" i="5"/>
  <c r="G12" i="5" s="1"/>
  <c r="B15" i="11"/>
  <c r="AN17" i="5"/>
  <c r="AN23" i="5"/>
  <c r="AN21" i="5"/>
  <c r="AN22" i="5"/>
  <c r="W17" i="5"/>
  <c r="AJ17" i="5" s="1"/>
  <c r="AN18" i="5"/>
  <c r="AN20" i="5"/>
  <c r="AN24" i="5"/>
  <c r="W22" i="5"/>
  <c r="AJ22" i="5" s="1"/>
  <c r="W20" i="5"/>
  <c r="AJ20" i="5" s="1"/>
  <c r="AF16" i="5"/>
  <c r="AG16" i="5" s="1"/>
  <c r="AK16" i="5" s="1"/>
  <c r="W16" i="5"/>
  <c r="AJ16" i="5" s="1"/>
  <c r="W21" i="5"/>
  <c r="AJ21" i="5" s="1"/>
  <c r="W23" i="5"/>
  <c r="AJ23" i="5" s="1"/>
  <c r="W18" i="5"/>
  <c r="AJ18" i="5" s="1"/>
  <c r="W19" i="5"/>
  <c r="AJ19" i="5" s="1"/>
  <c r="T24" i="5"/>
  <c r="S24" i="5"/>
  <c r="U24" i="5" s="1"/>
  <c r="AD24" i="5"/>
  <c r="AC24" i="5"/>
  <c r="AE24" i="5" s="1"/>
  <c r="G27" i="5"/>
  <c r="AI26" i="5"/>
  <c r="R25" i="5"/>
  <c r="V25" i="5" s="1"/>
  <c r="AO25" i="5" s="1"/>
  <c r="AB25" i="5"/>
  <c r="B12" i="5"/>
  <c r="AM27" i="5" l="1"/>
  <c r="Y27" i="5"/>
  <c r="O27" i="5"/>
  <c r="AW197" i="5"/>
  <c r="AY197" i="5" s="1"/>
  <c r="AX197" i="5"/>
  <c r="AZ197" i="5"/>
  <c r="BD197" i="5" s="1"/>
  <c r="AT198" i="5"/>
  <c r="AR198" i="5"/>
  <c r="AS198" i="5" s="1"/>
  <c r="AV198" i="5" s="1"/>
  <c r="BB196" i="5"/>
  <c r="BA196" i="5"/>
  <c r="BE196" i="5"/>
  <c r="B16" i="11"/>
  <c r="AN25" i="5"/>
  <c r="K20" i="5"/>
  <c r="L20" i="5" s="1"/>
  <c r="K24" i="5"/>
  <c r="L24" i="5" s="1"/>
  <c r="W24" i="5"/>
  <c r="K19" i="5"/>
  <c r="L19" i="5" s="1"/>
  <c r="K23" i="5"/>
  <c r="L23" i="5" s="1"/>
  <c r="K21" i="5"/>
  <c r="L21" i="5" s="1"/>
  <c r="K18" i="5"/>
  <c r="L18" i="5" s="1"/>
  <c r="K22" i="5"/>
  <c r="L22" i="5" s="1"/>
  <c r="G28" i="5"/>
  <c r="AI27" i="5"/>
  <c r="R26" i="5"/>
  <c r="V26" i="5" s="1"/>
  <c r="AO26" i="5" s="1"/>
  <c r="AB26" i="5"/>
  <c r="AF24" i="5"/>
  <c r="AG24" i="5" s="1"/>
  <c r="AK24" i="5" s="1"/>
  <c r="AC25" i="5"/>
  <c r="AE25" i="5" s="1"/>
  <c r="AD25" i="5"/>
  <c r="S25" i="5"/>
  <c r="U25" i="5" s="1"/>
  <c r="T25" i="5"/>
  <c r="K17" i="5"/>
  <c r="L17" i="5" s="1"/>
  <c r="Y28" i="5" l="1"/>
  <c r="O28" i="5"/>
  <c r="AM28" i="5"/>
  <c r="AZ198" i="5"/>
  <c r="BD198" i="5" s="1"/>
  <c r="AX198" i="5"/>
  <c r="AW198" i="5"/>
  <c r="AY198" i="5" s="1"/>
  <c r="AR199" i="5"/>
  <c r="AS199" i="5" s="1"/>
  <c r="AV199" i="5" s="1"/>
  <c r="AT199" i="5"/>
  <c r="BE197" i="5"/>
  <c r="BB197" i="5"/>
  <c r="BA197" i="5"/>
  <c r="B17" i="11"/>
  <c r="AN26" i="5"/>
  <c r="W25" i="5"/>
  <c r="AJ25" i="5" s="1"/>
  <c r="AF25" i="5"/>
  <c r="AG25" i="5" s="1"/>
  <c r="AK25" i="5" s="1"/>
  <c r="AJ24" i="5"/>
  <c r="K25" i="5"/>
  <c r="L25" i="5" s="1"/>
  <c r="G29" i="5"/>
  <c r="AI28" i="5"/>
  <c r="AB27" i="5"/>
  <c r="R27" i="5"/>
  <c r="V27" i="5" s="1"/>
  <c r="AO27" i="5" s="1"/>
  <c r="AC26" i="5"/>
  <c r="AE26" i="5" s="1"/>
  <c r="AD26" i="5"/>
  <c r="T26" i="5"/>
  <c r="S26" i="5"/>
  <c r="U26" i="5" s="1"/>
  <c r="Y29" i="5" l="1"/>
  <c r="O29" i="5"/>
  <c r="AM29" i="5"/>
  <c r="AZ199" i="5"/>
  <c r="BD199" i="5" s="1"/>
  <c r="AW199" i="5"/>
  <c r="AY199" i="5" s="1"/>
  <c r="AX199" i="5"/>
  <c r="AR200" i="5"/>
  <c r="AS200" i="5" s="1"/>
  <c r="AV200" i="5" s="1"/>
  <c r="AT200" i="5"/>
  <c r="BA198" i="5"/>
  <c r="BB198" i="5"/>
  <c r="BE198" i="5"/>
  <c r="B18" i="11"/>
  <c r="AN27" i="5"/>
  <c r="W26" i="5"/>
  <c r="K26" i="5"/>
  <c r="L26" i="5" s="1"/>
  <c r="AF26" i="5"/>
  <c r="AG26" i="5" s="1"/>
  <c r="AK26" i="5" s="1"/>
  <c r="T27" i="5"/>
  <c r="S27" i="5"/>
  <c r="U27" i="5" s="1"/>
  <c r="AD27" i="5"/>
  <c r="AC27" i="5"/>
  <c r="AE27" i="5" s="1"/>
  <c r="G30" i="5"/>
  <c r="AI29" i="5"/>
  <c r="R28" i="5"/>
  <c r="V28" i="5" s="1"/>
  <c r="AO28" i="5" s="1"/>
  <c r="AB28" i="5"/>
  <c r="Y30" i="5" l="1"/>
  <c r="O30" i="5"/>
  <c r="AM30" i="5"/>
  <c r="AZ200" i="5"/>
  <c r="BD200" i="5" s="1"/>
  <c r="AX200" i="5"/>
  <c r="AW200" i="5"/>
  <c r="AY200" i="5" s="1"/>
  <c r="AT201" i="5"/>
  <c r="AR201" i="5"/>
  <c r="AS201" i="5" s="1"/>
  <c r="AV201" i="5" s="1"/>
  <c r="BB199" i="5"/>
  <c r="BA199" i="5"/>
  <c r="BE199" i="5"/>
  <c r="B19" i="11"/>
  <c r="AN28" i="5"/>
  <c r="W27" i="5"/>
  <c r="AJ27" i="5" s="1"/>
  <c r="AF27" i="5"/>
  <c r="AG27" i="5" s="1"/>
  <c r="AK27" i="5" s="1"/>
  <c r="AJ26" i="5"/>
  <c r="K27" i="5"/>
  <c r="L27" i="5" s="1"/>
  <c r="AD28" i="5"/>
  <c r="AC28" i="5"/>
  <c r="AE28" i="5" s="1"/>
  <c r="G31" i="5"/>
  <c r="AI30" i="5"/>
  <c r="AB29" i="5"/>
  <c r="R29" i="5"/>
  <c r="V29" i="5" s="1"/>
  <c r="AO29" i="5" s="1"/>
  <c r="S28" i="5"/>
  <c r="U28" i="5" s="1"/>
  <c r="T28" i="5"/>
  <c r="O31" i="5" l="1"/>
  <c r="AM31" i="5"/>
  <c r="Y31" i="5"/>
  <c r="AZ201" i="5"/>
  <c r="BD201" i="5" s="1"/>
  <c r="AW201" i="5"/>
  <c r="AY201" i="5" s="1"/>
  <c r="AX201" i="5"/>
  <c r="AT202" i="5"/>
  <c r="AR202" i="5"/>
  <c r="AS202" i="5" s="1"/>
  <c r="AV202" i="5" s="1"/>
  <c r="BA200" i="5"/>
  <c r="BB200" i="5"/>
  <c r="BE200" i="5"/>
  <c r="B20" i="11"/>
  <c r="AN29" i="5"/>
  <c r="W28" i="5"/>
  <c r="AF28" i="5"/>
  <c r="AG28" i="5" s="1"/>
  <c r="AK28" i="5" s="1"/>
  <c r="K28" i="5"/>
  <c r="L28" i="5" s="1"/>
  <c r="G32" i="5"/>
  <c r="AI31" i="5"/>
  <c r="R30" i="5"/>
  <c r="V30" i="5" s="1"/>
  <c r="AO30" i="5" s="1"/>
  <c r="AB30" i="5"/>
  <c r="AC29" i="5"/>
  <c r="AE29" i="5" s="1"/>
  <c r="AD29" i="5"/>
  <c r="T29" i="5"/>
  <c r="S29" i="5"/>
  <c r="U29" i="5" s="1"/>
  <c r="Y32" i="5" l="1"/>
  <c r="O32" i="5"/>
  <c r="AM32" i="5"/>
  <c r="AX202" i="5"/>
  <c r="AZ202" i="5"/>
  <c r="BD202" i="5" s="1"/>
  <c r="AW202" i="5"/>
  <c r="AY202" i="5" s="1"/>
  <c r="AR203" i="5"/>
  <c r="AS203" i="5" s="1"/>
  <c r="AV203" i="5" s="1"/>
  <c r="AT203" i="5"/>
  <c r="BA201" i="5"/>
  <c r="BB201" i="5"/>
  <c r="BE201" i="5"/>
  <c r="B21" i="11"/>
  <c r="AN30" i="5"/>
  <c r="W29" i="5"/>
  <c r="AJ29" i="5" s="1"/>
  <c r="AJ28" i="5"/>
  <c r="K29" i="5"/>
  <c r="L29" i="5" s="1"/>
  <c r="AF29" i="5"/>
  <c r="AG29" i="5" s="1"/>
  <c r="AK29" i="5" s="1"/>
  <c r="AC30" i="5"/>
  <c r="AE30" i="5" s="1"/>
  <c r="AD30" i="5"/>
  <c r="T30" i="5"/>
  <c r="S30" i="5"/>
  <c r="U30" i="5" s="1"/>
  <c r="G33" i="5"/>
  <c r="AI32" i="5"/>
  <c r="AB31" i="5"/>
  <c r="R31" i="5"/>
  <c r="V31" i="5" s="1"/>
  <c r="AO31" i="5" s="1"/>
  <c r="O33" i="5" l="1"/>
  <c r="AM33" i="5"/>
  <c r="Y33" i="5"/>
  <c r="AZ203" i="5"/>
  <c r="BD203" i="5" s="1"/>
  <c r="AW203" i="5"/>
  <c r="AY203" i="5" s="1"/>
  <c r="AX203" i="5"/>
  <c r="AR204" i="5"/>
  <c r="AS204" i="5" s="1"/>
  <c r="AV204" i="5" s="1"/>
  <c r="AT204" i="5"/>
  <c r="BE202" i="5"/>
  <c r="BA202" i="5"/>
  <c r="BB202" i="5"/>
  <c r="B22" i="11"/>
  <c r="AN31" i="5"/>
  <c r="W30" i="5"/>
  <c r="AF30" i="5"/>
  <c r="AG30" i="5" s="1"/>
  <c r="AK30" i="5" s="1"/>
  <c r="G34" i="5"/>
  <c r="AI33" i="5"/>
  <c r="AB32" i="5"/>
  <c r="R32" i="5"/>
  <c r="V32" i="5" s="1"/>
  <c r="AO32" i="5" s="1"/>
  <c r="AD31" i="5"/>
  <c r="AC31" i="5"/>
  <c r="AE31" i="5" s="1"/>
  <c r="K30" i="5"/>
  <c r="L30" i="5" s="1"/>
  <c r="S31" i="5"/>
  <c r="U31" i="5" s="1"/>
  <c r="T31" i="5"/>
  <c r="AM34" i="5" l="1"/>
  <c r="Y34" i="5"/>
  <c r="O34" i="5"/>
  <c r="AT205" i="5"/>
  <c r="AR205" i="5"/>
  <c r="AS205" i="5" s="1"/>
  <c r="AV205" i="5" s="1"/>
  <c r="BA203" i="5"/>
  <c r="BB203" i="5"/>
  <c r="AZ204" i="5"/>
  <c r="BD204" i="5" s="1"/>
  <c r="AW204" i="5"/>
  <c r="AY204" i="5" s="1"/>
  <c r="AX204" i="5"/>
  <c r="BE203" i="5"/>
  <c r="B23" i="11"/>
  <c r="AN32" i="5"/>
  <c r="W31" i="5"/>
  <c r="AJ31" i="5" s="1"/>
  <c r="AF31" i="5"/>
  <c r="AG31" i="5" s="1"/>
  <c r="AK31" i="5" s="1"/>
  <c r="K31" i="5"/>
  <c r="L31" i="5" s="1"/>
  <c r="AJ30" i="5"/>
  <c r="S32" i="5"/>
  <c r="U32" i="5" s="1"/>
  <c r="T32" i="5"/>
  <c r="AC32" i="5"/>
  <c r="AE32" i="5" s="1"/>
  <c r="AD32" i="5"/>
  <c r="G35" i="5"/>
  <c r="AI34" i="5"/>
  <c r="AB33" i="5"/>
  <c r="R33" i="5"/>
  <c r="V33" i="5" s="1"/>
  <c r="AO33" i="5" s="1"/>
  <c r="AM35" i="5" l="1"/>
  <c r="Y35" i="5"/>
  <c r="O35" i="5"/>
  <c r="BE204" i="5"/>
  <c r="AX205" i="5"/>
  <c r="AZ205" i="5"/>
  <c r="BD205" i="5" s="1"/>
  <c r="AW205" i="5"/>
  <c r="AY205" i="5" s="1"/>
  <c r="BB204" i="5"/>
  <c r="BA204" i="5"/>
  <c r="AT206" i="5"/>
  <c r="AR206" i="5"/>
  <c r="AS206" i="5" s="1"/>
  <c r="AV206" i="5" s="1"/>
  <c r="B24" i="11"/>
  <c r="AN33" i="5"/>
  <c r="W32" i="5"/>
  <c r="K32" i="5"/>
  <c r="L32" i="5" s="1"/>
  <c r="AF32" i="5"/>
  <c r="AG32" i="5" s="1"/>
  <c r="AK32" i="5" s="1"/>
  <c r="AC33" i="5"/>
  <c r="AE33" i="5" s="1"/>
  <c r="AD33" i="5"/>
  <c r="G36" i="5"/>
  <c r="AI35" i="5"/>
  <c r="AB34" i="5"/>
  <c r="R34" i="5"/>
  <c r="V34" i="5" s="1"/>
  <c r="AO34" i="5" s="1"/>
  <c r="T33" i="5"/>
  <c r="S33" i="5"/>
  <c r="U33" i="5" s="1"/>
  <c r="AM36" i="5" l="1"/>
  <c r="Y36" i="5"/>
  <c r="O36" i="5"/>
  <c r="AR207" i="5"/>
  <c r="AS207" i="5" s="1"/>
  <c r="AV207" i="5" s="1"/>
  <c r="AT207" i="5"/>
  <c r="BA205" i="5"/>
  <c r="BB205" i="5"/>
  <c r="AZ206" i="5"/>
  <c r="BD206" i="5" s="1"/>
  <c r="AW206" i="5"/>
  <c r="AY206" i="5" s="1"/>
  <c r="AX206" i="5"/>
  <c r="BE205" i="5"/>
  <c r="B25" i="11"/>
  <c r="AN34" i="5"/>
  <c r="W33" i="5"/>
  <c r="AF33" i="5"/>
  <c r="AG33" i="5" s="1"/>
  <c r="AK33" i="5" s="1"/>
  <c r="AJ32" i="5"/>
  <c r="K33" i="5"/>
  <c r="L33" i="5" s="1"/>
  <c r="T34" i="5"/>
  <c r="S34" i="5"/>
  <c r="U34" i="5" s="1"/>
  <c r="AD34" i="5"/>
  <c r="AC34" i="5"/>
  <c r="AE34" i="5" s="1"/>
  <c r="G37" i="5"/>
  <c r="AI36" i="5"/>
  <c r="R35" i="5"/>
  <c r="V35" i="5" s="1"/>
  <c r="AO35" i="5" s="1"/>
  <c r="AB35" i="5"/>
  <c r="AM37" i="5" l="1"/>
  <c r="Y37" i="5"/>
  <c r="O37" i="5"/>
  <c r="BE206" i="5"/>
  <c r="BB206" i="5"/>
  <c r="BA206" i="5"/>
  <c r="AW207" i="5"/>
  <c r="AY207" i="5" s="1"/>
  <c r="AX207" i="5"/>
  <c r="AZ207" i="5"/>
  <c r="BD207" i="5" s="1"/>
  <c r="AT208" i="5"/>
  <c r="AR208" i="5"/>
  <c r="AS208" i="5" s="1"/>
  <c r="AV208" i="5" s="1"/>
  <c r="B26" i="11"/>
  <c r="AN35" i="5"/>
  <c r="W34" i="5"/>
  <c r="AF34" i="5"/>
  <c r="AG34" i="5" s="1"/>
  <c r="AK34" i="5" s="1"/>
  <c r="T35" i="5"/>
  <c r="S35" i="5"/>
  <c r="U35" i="5" s="1"/>
  <c r="G38" i="5"/>
  <c r="AI37" i="5"/>
  <c r="AB36" i="5"/>
  <c r="R36" i="5"/>
  <c r="V36" i="5" s="1"/>
  <c r="AO36" i="5" s="1"/>
  <c r="AC35" i="5"/>
  <c r="AE35" i="5" s="1"/>
  <c r="AD35" i="5"/>
  <c r="AJ33" i="5"/>
  <c r="K34" i="5"/>
  <c r="L34" i="5" s="1"/>
  <c r="AM38" i="5" l="1"/>
  <c r="Y38" i="5"/>
  <c r="O38" i="5"/>
  <c r="AZ208" i="5"/>
  <c r="BD208" i="5" s="1"/>
  <c r="AW208" i="5"/>
  <c r="AY208" i="5" s="1"/>
  <c r="AX208" i="5"/>
  <c r="AR209" i="5"/>
  <c r="AS209" i="5" s="1"/>
  <c r="AV209" i="5" s="1"/>
  <c r="AT209" i="5"/>
  <c r="BE207" i="5"/>
  <c r="BA207" i="5"/>
  <c r="BB207" i="5"/>
  <c r="B27" i="11"/>
  <c r="AN36" i="5"/>
  <c r="W35" i="5"/>
  <c r="AJ35" i="5" s="1"/>
  <c r="AF35" i="5"/>
  <c r="AG35" i="5" s="1"/>
  <c r="AK35" i="5" s="1"/>
  <c r="T36" i="5"/>
  <c r="S36" i="5"/>
  <c r="U36" i="5" s="1"/>
  <c r="AD36" i="5"/>
  <c r="AC36" i="5"/>
  <c r="AE36" i="5" s="1"/>
  <c r="AJ34" i="5"/>
  <c r="K35" i="5"/>
  <c r="L35" i="5" s="1"/>
  <c r="G39" i="5"/>
  <c r="AI38" i="5"/>
  <c r="R37" i="5"/>
  <c r="V37" i="5" s="1"/>
  <c r="AO37" i="5" s="1"/>
  <c r="AB37" i="5"/>
  <c r="AM39" i="5" l="1"/>
  <c r="Y39" i="5"/>
  <c r="O39" i="5"/>
  <c r="AW209" i="5"/>
  <c r="AY209" i="5" s="1"/>
  <c r="AX209" i="5"/>
  <c r="AZ209" i="5"/>
  <c r="BD209" i="5" s="1"/>
  <c r="AR210" i="5"/>
  <c r="AS210" i="5" s="1"/>
  <c r="AV210" i="5" s="1"/>
  <c r="AT210" i="5"/>
  <c r="BA208" i="5"/>
  <c r="BB208" i="5"/>
  <c r="BE208" i="5"/>
  <c r="AN37" i="5"/>
  <c r="W36" i="5"/>
  <c r="AF36" i="5"/>
  <c r="AG36" i="5" s="1"/>
  <c r="AK36" i="5" s="1"/>
  <c r="K36" i="5"/>
  <c r="L36" i="5" s="1"/>
  <c r="AD37" i="5"/>
  <c r="AC37" i="5"/>
  <c r="AE37" i="5" s="1"/>
  <c r="G40" i="5"/>
  <c r="AI39" i="5"/>
  <c r="R38" i="5"/>
  <c r="V38" i="5" s="1"/>
  <c r="AO38" i="5" s="1"/>
  <c r="AB38" i="5"/>
  <c r="T37" i="5"/>
  <c r="S37" i="5"/>
  <c r="U37" i="5" s="1"/>
  <c r="Y40" i="5" l="1"/>
  <c r="O40" i="5"/>
  <c r="AM40" i="5"/>
  <c r="AW210" i="5"/>
  <c r="AY210" i="5" s="1"/>
  <c r="AZ210" i="5"/>
  <c r="BD210" i="5" s="1"/>
  <c r="AX210" i="5"/>
  <c r="AT211" i="5"/>
  <c r="AR211" i="5"/>
  <c r="AS211" i="5" s="1"/>
  <c r="AV211" i="5" s="1"/>
  <c r="BE209" i="5"/>
  <c r="BB209" i="5"/>
  <c r="BA209" i="5"/>
  <c r="AN38" i="5"/>
  <c r="W37" i="5"/>
  <c r="T38" i="5"/>
  <c r="S38" i="5"/>
  <c r="U38" i="5" s="1"/>
  <c r="G41" i="5"/>
  <c r="AI40" i="5"/>
  <c r="AB39" i="5"/>
  <c r="R39" i="5"/>
  <c r="V39" i="5" s="1"/>
  <c r="AO39" i="5" s="1"/>
  <c r="AJ36" i="5"/>
  <c r="K37" i="5"/>
  <c r="L37" i="5" s="1"/>
  <c r="AD38" i="5"/>
  <c r="AC38" i="5"/>
  <c r="AE38" i="5" s="1"/>
  <c r="AF37" i="5"/>
  <c r="AG37" i="5" s="1"/>
  <c r="AK37" i="5" s="1"/>
  <c r="Y41" i="5" l="1"/>
  <c r="O41" i="5"/>
  <c r="AM41" i="5"/>
  <c r="BE210" i="5"/>
  <c r="AZ211" i="5"/>
  <c r="BD211" i="5" s="1"/>
  <c r="AX211" i="5"/>
  <c r="AW211" i="5"/>
  <c r="AY211" i="5" s="1"/>
  <c r="AT212" i="5"/>
  <c r="AR212" i="5"/>
  <c r="AS212" i="5" s="1"/>
  <c r="AV212" i="5" s="1"/>
  <c r="BA210" i="5"/>
  <c r="BB210" i="5"/>
  <c r="AN39" i="5"/>
  <c r="W38" i="5"/>
  <c r="AF38" i="5"/>
  <c r="AG38" i="5" s="1"/>
  <c r="AK38" i="5" s="1"/>
  <c r="T39" i="5"/>
  <c r="S39" i="5"/>
  <c r="U39" i="5" s="1"/>
  <c r="AD39" i="5"/>
  <c r="AC39" i="5"/>
  <c r="AE39" i="5" s="1"/>
  <c r="G42" i="5"/>
  <c r="AI41" i="5"/>
  <c r="R40" i="5"/>
  <c r="V40" i="5" s="1"/>
  <c r="AO40" i="5" s="1"/>
  <c r="AB40" i="5"/>
  <c r="AJ37" i="5"/>
  <c r="K38" i="5"/>
  <c r="L38" i="5" s="1"/>
  <c r="Y42" i="5" l="1"/>
  <c r="O42" i="5"/>
  <c r="AM42" i="5"/>
  <c r="AZ212" i="5"/>
  <c r="BD212" i="5" s="1"/>
  <c r="AW212" i="5"/>
  <c r="AY212" i="5" s="1"/>
  <c r="AX212" i="5"/>
  <c r="AT213" i="5"/>
  <c r="AR213" i="5"/>
  <c r="AS213" i="5" s="1"/>
  <c r="AV213" i="5" s="1"/>
  <c r="BB211" i="5"/>
  <c r="BA211" i="5"/>
  <c r="BE211" i="5"/>
  <c r="AN40" i="5"/>
  <c r="W39" i="5"/>
  <c r="AF39" i="5"/>
  <c r="AG39" i="5" s="1"/>
  <c r="AK39" i="5" s="1"/>
  <c r="K39" i="5"/>
  <c r="L39" i="5" s="1"/>
  <c r="AJ38" i="5"/>
  <c r="AC40" i="5"/>
  <c r="AE40" i="5" s="1"/>
  <c r="AD40" i="5"/>
  <c r="T40" i="5"/>
  <c r="S40" i="5"/>
  <c r="U40" i="5" s="1"/>
  <c r="G43" i="5"/>
  <c r="AI42" i="5"/>
  <c r="AB41" i="5"/>
  <c r="R41" i="5"/>
  <c r="V41" i="5" s="1"/>
  <c r="AO41" i="5" s="1"/>
  <c r="O43" i="5" l="1"/>
  <c r="AM43" i="5"/>
  <c r="Y43" i="5"/>
  <c r="BA212" i="5"/>
  <c r="BB212" i="5"/>
  <c r="AX213" i="5"/>
  <c r="AW213" i="5"/>
  <c r="AY213" i="5" s="1"/>
  <c r="AZ213" i="5"/>
  <c r="BD213" i="5" s="1"/>
  <c r="AR214" i="5"/>
  <c r="AS214" i="5" s="1"/>
  <c r="AV214" i="5" s="1"/>
  <c r="AT214" i="5"/>
  <c r="BE212" i="5"/>
  <c r="AN41" i="5"/>
  <c r="W40" i="5"/>
  <c r="AJ40" i="5" s="1"/>
  <c r="AF40" i="5"/>
  <c r="AG40" i="5" s="1"/>
  <c r="AK40" i="5" s="1"/>
  <c r="AJ39" i="5"/>
  <c r="K40" i="5"/>
  <c r="L40" i="5" s="1"/>
  <c r="T41" i="5"/>
  <c r="S41" i="5"/>
  <c r="U41" i="5" s="1"/>
  <c r="G44" i="5"/>
  <c r="AI43" i="5"/>
  <c r="AB42" i="5"/>
  <c r="R42" i="5"/>
  <c r="V42" i="5" s="1"/>
  <c r="AO42" i="5" s="1"/>
  <c r="AD41" i="5"/>
  <c r="AC41" i="5"/>
  <c r="AE41" i="5" s="1"/>
  <c r="Y44" i="5" l="1"/>
  <c r="O44" i="5"/>
  <c r="AM44" i="5"/>
  <c r="AX214" i="5"/>
  <c r="AZ214" i="5"/>
  <c r="BD214" i="5" s="1"/>
  <c r="AW214" i="5"/>
  <c r="AY214" i="5" s="1"/>
  <c r="AR215" i="5"/>
  <c r="AS215" i="5" s="1"/>
  <c r="AV215" i="5" s="1"/>
  <c r="AT215" i="5"/>
  <c r="BE213" i="5"/>
  <c r="BA213" i="5"/>
  <c r="BB213" i="5"/>
  <c r="AN42" i="5"/>
  <c r="W41" i="5"/>
  <c r="K41" i="5"/>
  <c r="L41" i="5" s="1"/>
  <c r="AF41" i="5"/>
  <c r="AG41" i="5" s="1"/>
  <c r="AK41" i="5" s="1"/>
  <c r="S42" i="5"/>
  <c r="U42" i="5" s="1"/>
  <c r="T42" i="5"/>
  <c r="G45" i="5"/>
  <c r="AI44" i="5"/>
  <c r="AB43" i="5"/>
  <c r="R43" i="5"/>
  <c r="V43" i="5" s="1"/>
  <c r="AO43" i="5" s="1"/>
  <c r="AD42" i="5"/>
  <c r="AC42" i="5"/>
  <c r="AE42" i="5" s="1"/>
  <c r="O45" i="5" l="1"/>
  <c r="AM45" i="5"/>
  <c r="Y45" i="5"/>
  <c r="AT216" i="5"/>
  <c r="AR216" i="5"/>
  <c r="AS216" i="5" s="1"/>
  <c r="AV216" i="5" s="1"/>
  <c r="BE214" i="5"/>
  <c r="AX215" i="5"/>
  <c r="AZ215" i="5"/>
  <c r="BD215" i="5" s="1"/>
  <c r="AW215" i="5"/>
  <c r="AY215" i="5" s="1"/>
  <c r="BA214" i="5"/>
  <c r="BB214" i="5"/>
  <c r="AN43" i="5"/>
  <c r="W42" i="5"/>
  <c r="AJ42" i="5" s="1"/>
  <c r="AF42" i="5"/>
  <c r="AG42" i="5" s="1"/>
  <c r="AK42" i="5" s="1"/>
  <c r="AJ41" i="5"/>
  <c r="K42" i="5"/>
  <c r="L42" i="5" s="1"/>
  <c r="T43" i="5"/>
  <c r="S43" i="5"/>
  <c r="U43" i="5" s="1"/>
  <c r="AD43" i="5"/>
  <c r="AC43" i="5"/>
  <c r="AE43" i="5" s="1"/>
  <c r="G46" i="5"/>
  <c r="AI45" i="5"/>
  <c r="R44" i="5"/>
  <c r="V44" i="5" s="1"/>
  <c r="AO44" i="5" s="1"/>
  <c r="AB44" i="5"/>
  <c r="AM46" i="5" l="1"/>
  <c r="Y46" i="5"/>
  <c r="O46" i="5"/>
  <c r="BE215" i="5"/>
  <c r="AX216" i="5"/>
  <c r="AZ216" i="5"/>
  <c r="BD216" i="5" s="1"/>
  <c r="AW216" i="5"/>
  <c r="AY216" i="5" s="1"/>
  <c r="BB215" i="5"/>
  <c r="BA215" i="5"/>
  <c r="AT217" i="5"/>
  <c r="AR217" i="5"/>
  <c r="AS217" i="5" s="1"/>
  <c r="AV217" i="5" s="1"/>
  <c r="AN44" i="5"/>
  <c r="W43" i="5"/>
  <c r="AJ43" i="5" s="1"/>
  <c r="K43" i="5"/>
  <c r="L43" i="5" s="1"/>
  <c r="AF43" i="5"/>
  <c r="AG43" i="5" s="1"/>
  <c r="AK43" i="5" s="1"/>
  <c r="AD44" i="5"/>
  <c r="AC44" i="5"/>
  <c r="AE44" i="5" s="1"/>
  <c r="G47" i="5"/>
  <c r="AI46" i="5"/>
  <c r="R45" i="5"/>
  <c r="V45" i="5" s="1"/>
  <c r="AO45" i="5" s="1"/>
  <c r="AB45" i="5"/>
  <c r="T44" i="5"/>
  <c r="S44" i="5"/>
  <c r="U44" i="5" s="1"/>
  <c r="AM47" i="5" l="1"/>
  <c r="Y47" i="5"/>
  <c r="O47" i="5"/>
  <c r="AW217" i="5"/>
  <c r="AY217" i="5" s="1"/>
  <c r="AX217" i="5"/>
  <c r="AZ217" i="5"/>
  <c r="BD217" i="5" s="1"/>
  <c r="BA216" i="5"/>
  <c r="BB216" i="5"/>
  <c r="AR218" i="5"/>
  <c r="AS218" i="5" s="1"/>
  <c r="AV218" i="5" s="1"/>
  <c r="AT218" i="5"/>
  <c r="BE216" i="5"/>
  <c r="AN45" i="5"/>
  <c r="W44" i="5"/>
  <c r="AJ44" i="5" s="1"/>
  <c r="K44" i="5"/>
  <c r="L44" i="5" s="1"/>
  <c r="AF44" i="5"/>
  <c r="AG44" i="5" s="1"/>
  <c r="AK44" i="5" s="1"/>
  <c r="AC45" i="5"/>
  <c r="AE45" i="5" s="1"/>
  <c r="AD45" i="5"/>
  <c r="T45" i="5"/>
  <c r="S45" i="5"/>
  <c r="U45" i="5" s="1"/>
  <c r="G48" i="5"/>
  <c r="AI47" i="5"/>
  <c r="AB46" i="5"/>
  <c r="R46" i="5"/>
  <c r="V46" i="5" s="1"/>
  <c r="AO46" i="5" s="1"/>
  <c r="AM48" i="5" l="1"/>
  <c r="Y48" i="5"/>
  <c r="O48" i="5"/>
  <c r="BE217" i="5"/>
  <c r="AR219" i="5"/>
  <c r="AS219" i="5" s="1"/>
  <c r="AV219" i="5" s="1"/>
  <c r="AT219" i="5"/>
  <c r="BA217" i="5"/>
  <c r="BB217" i="5"/>
  <c r="AX218" i="5"/>
  <c r="AW218" i="5"/>
  <c r="AY218" i="5" s="1"/>
  <c r="AZ218" i="5"/>
  <c r="BD218" i="5" s="1"/>
  <c r="AN46" i="5"/>
  <c r="W45" i="5"/>
  <c r="AJ45" i="5" s="1"/>
  <c r="AF45" i="5"/>
  <c r="AG45" i="5" s="1"/>
  <c r="AK45" i="5" s="1"/>
  <c r="K45" i="5"/>
  <c r="L45" i="5" s="1"/>
  <c r="T46" i="5"/>
  <c r="S46" i="5"/>
  <c r="U46" i="5" s="1"/>
  <c r="AC46" i="5"/>
  <c r="AE46" i="5" s="1"/>
  <c r="AD46" i="5"/>
  <c r="G49" i="5"/>
  <c r="AI48" i="5"/>
  <c r="AB47" i="5"/>
  <c r="R47" i="5"/>
  <c r="V47" i="5" s="1"/>
  <c r="AO47" i="5" s="1"/>
  <c r="O49" i="5" l="1"/>
  <c r="AM49" i="5"/>
  <c r="Y49" i="5"/>
  <c r="BE218" i="5"/>
  <c r="BB218" i="5"/>
  <c r="BA218" i="5"/>
  <c r="AW219" i="5"/>
  <c r="AY219" i="5" s="1"/>
  <c r="AZ219" i="5"/>
  <c r="BD219" i="5" s="1"/>
  <c r="AX219" i="5"/>
  <c r="AR220" i="5"/>
  <c r="AS220" i="5" s="1"/>
  <c r="AV220" i="5" s="1"/>
  <c r="AT220" i="5"/>
  <c r="AN47" i="5"/>
  <c r="W46" i="5"/>
  <c r="AJ46" i="5" s="1"/>
  <c r="AF46" i="5"/>
  <c r="AG46" i="5" s="1"/>
  <c r="AK46" i="5" s="1"/>
  <c r="K46" i="5"/>
  <c r="L46" i="5" s="1"/>
  <c r="T47" i="5"/>
  <c r="S47" i="5"/>
  <c r="U47" i="5" s="1"/>
  <c r="AD47" i="5"/>
  <c r="AC47" i="5"/>
  <c r="AE47" i="5" s="1"/>
  <c r="G50" i="5"/>
  <c r="AI49" i="5"/>
  <c r="AB48" i="5"/>
  <c r="R48" i="5"/>
  <c r="V48" i="5" s="1"/>
  <c r="AO48" i="5" s="1"/>
  <c r="AM50" i="5" l="1"/>
  <c r="Y50" i="5"/>
  <c r="O50" i="5"/>
  <c r="BA219" i="5"/>
  <c r="BB219" i="5"/>
  <c r="AZ220" i="5"/>
  <c r="BD220" i="5" s="1"/>
  <c r="AW220" i="5"/>
  <c r="AY220" i="5" s="1"/>
  <c r="AX220" i="5"/>
  <c r="AR221" i="5"/>
  <c r="AS221" i="5" s="1"/>
  <c r="AV221" i="5" s="1"/>
  <c r="AT221" i="5"/>
  <c r="BE219" i="5"/>
  <c r="AN48" i="5"/>
  <c r="W47" i="5"/>
  <c r="AJ47" i="5" s="1"/>
  <c r="K47" i="5"/>
  <c r="L47" i="5" s="1"/>
  <c r="AF47" i="5"/>
  <c r="AG47" i="5" s="1"/>
  <c r="AK47" i="5" s="1"/>
  <c r="AC48" i="5"/>
  <c r="AE48" i="5" s="1"/>
  <c r="AD48" i="5"/>
  <c r="G51" i="5"/>
  <c r="AI50" i="5"/>
  <c r="AB49" i="5"/>
  <c r="R49" i="5"/>
  <c r="V49" i="5" s="1"/>
  <c r="AO49" i="5" s="1"/>
  <c r="T48" i="5"/>
  <c r="S48" i="5"/>
  <c r="U48" i="5" s="1"/>
  <c r="AM51" i="5" l="1"/>
  <c r="Y51" i="5"/>
  <c r="O51" i="5"/>
  <c r="AW221" i="5"/>
  <c r="AY221" i="5" s="1"/>
  <c r="AZ221" i="5"/>
  <c r="BD221" i="5" s="1"/>
  <c r="AX221" i="5"/>
  <c r="AT222" i="5"/>
  <c r="AR222" i="5"/>
  <c r="AS222" i="5" s="1"/>
  <c r="AV222" i="5" s="1"/>
  <c r="BA220" i="5"/>
  <c r="BB220" i="5"/>
  <c r="BE220" i="5"/>
  <c r="AN49" i="5"/>
  <c r="W48" i="5"/>
  <c r="K48" i="5"/>
  <c r="L48" i="5" s="1"/>
  <c r="AF48" i="5"/>
  <c r="AG48" i="5" s="1"/>
  <c r="AK48" i="5" s="1"/>
  <c r="AC49" i="5"/>
  <c r="AE49" i="5" s="1"/>
  <c r="AD49" i="5"/>
  <c r="G52" i="5"/>
  <c r="AI51" i="5"/>
  <c r="AB50" i="5"/>
  <c r="R50" i="5"/>
  <c r="V50" i="5" s="1"/>
  <c r="AO50" i="5" s="1"/>
  <c r="T49" i="5"/>
  <c r="S49" i="5"/>
  <c r="U49" i="5" s="1"/>
  <c r="Y52" i="5" l="1"/>
  <c r="O52" i="5"/>
  <c r="AM52" i="5"/>
  <c r="AR223" i="5"/>
  <c r="AS223" i="5" s="1"/>
  <c r="AV223" i="5" s="1"/>
  <c r="AT223" i="5"/>
  <c r="BB221" i="5"/>
  <c r="BA221" i="5"/>
  <c r="AW222" i="5"/>
  <c r="AY222" i="5" s="1"/>
  <c r="AX222" i="5"/>
  <c r="AZ222" i="5"/>
  <c r="BD222" i="5" s="1"/>
  <c r="BE221" i="5"/>
  <c r="AN50" i="5"/>
  <c r="W49" i="5"/>
  <c r="AF49" i="5"/>
  <c r="AG49" i="5" s="1"/>
  <c r="AK49" i="5" s="1"/>
  <c r="AJ48" i="5"/>
  <c r="K49" i="5"/>
  <c r="L49" i="5" s="1"/>
  <c r="T50" i="5"/>
  <c r="S50" i="5"/>
  <c r="U50" i="5" s="1"/>
  <c r="AD50" i="5"/>
  <c r="AC50" i="5"/>
  <c r="AE50" i="5" s="1"/>
  <c r="G53" i="5"/>
  <c r="AI52" i="5"/>
  <c r="AB51" i="5"/>
  <c r="R51" i="5"/>
  <c r="V51" i="5" s="1"/>
  <c r="AO51" i="5" s="1"/>
  <c r="Y53" i="5" l="1"/>
  <c r="O53" i="5"/>
  <c r="AM53" i="5"/>
  <c r="BB222" i="5"/>
  <c r="BA222" i="5"/>
  <c r="AZ223" i="5"/>
  <c r="BD223" i="5" s="1"/>
  <c r="AW223" i="5"/>
  <c r="AY223" i="5" s="1"/>
  <c r="AX223" i="5"/>
  <c r="BE222" i="5"/>
  <c r="AR224" i="5"/>
  <c r="AS224" i="5" s="1"/>
  <c r="AV224" i="5" s="1"/>
  <c r="AT224" i="5"/>
  <c r="AN51" i="5"/>
  <c r="W50" i="5"/>
  <c r="AJ50" i="5" s="1"/>
  <c r="AF50" i="5"/>
  <c r="AG50" i="5" s="1"/>
  <c r="AK50" i="5" s="1"/>
  <c r="S51" i="5"/>
  <c r="U51" i="5" s="1"/>
  <c r="T51" i="5"/>
  <c r="AD51" i="5"/>
  <c r="AC51" i="5"/>
  <c r="AE51" i="5" s="1"/>
  <c r="G54" i="5"/>
  <c r="AI53" i="5"/>
  <c r="R52" i="5"/>
  <c r="V52" i="5" s="1"/>
  <c r="AO52" i="5" s="1"/>
  <c r="AB52" i="5"/>
  <c r="AJ49" i="5"/>
  <c r="K50" i="5"/>
  <c r="L50" i="5" s="1"/>
  <c r="Y54" i="5" l="1"/>
  <c r="O54" i="5"/>
  <c r="AM54" i="5"/>
  <c r="AR225" i="5"/>
  <c r="AS225" i="5" s="1"/>
  <c r="AV225" i="5" s="1"/>
  <c r="AT225" i="5"/>
  <c r="BB223" i="5"/>
  <c r="BA223" i="5"/>
  <c r="BE223" i="5"/>
  <c r="AZ224" i="5"/>
  <c r="BD224" i="5" s="1"/>
  <c r="AX224" i="5"/>
  <c r="AW224" i="5"/>
  <c r="AY224" i="5" s="1"/>
  <c r="AN52" i="5"/>
  <c r="W51" i="5"/>
  <c r="AJ51" i="5" s="1"/>
  <c r="K51" i="5"/>
  <c r="L51" i="5" s="1"/>
  <c r="S52" i="5"/>
  <c r="U52" i="5" s="1"/>
  <c r="T52" i="5"/>
  <c r="AF51" i="5"/>
  <c r="AG51" i="5" s="1"/>
  <c r="AK51" i="5" s="1"/>
  <c r="AC52" i="5"/>
  <c r="AE52" i="5" s="1"/>
  <c r="AD52" i="5"/>
  <c r="G55" i="5"/>
  <c r="AI54" i="5"/>
  <c r="AB53" i="5"/>
  <c r="R53" i="5"/>
  <c r="V53" i="5" s="1"/>
  <c r="AO53" i="5" s="1"/>
  <c r="O55" i="5" l="1"/>
  <c r="AM55" i="5"/>
  <c r="Y55" i="5"/>
  <c r="BA224" i="5"/>
  <c r="BB224" i="5"/>
  <c r="BE224" i="5"/>
  <c r="AX225" i="5"/>
  <c r="AW225" i="5"/>
  <c r="AY225" i="5" s="1"/>
  <c r="AZ225" i="5"/>
  <c r="BD225" i="5" s="1"/>
  <c r="AR226" i="5"/>
  <c r="AS226" i="5" s="1"/>
  <c r="AV226" i="5" s="1"/>
  <c r="AT226" i="5"/>
  <c r="AN53" i="5"/>
  <c r="W52" i="5"/>
  <c r="AJ52" i="5" s="1"/>
  <c r="K52" i="5"/>
  <c r="L52" i="5" s="1"/>
  <c r="AF52" i="5"/>
  <c r="AG52" i="5" s="1"/>
  <c r="AK52" i="5" s="1"/>
  <c r="S53" i="5"/>
  <c r="U53" i="5" s="1"/>
  <c r="T53" i="5"/>
  <c r="AD53" i="5"/>
  <c r="AC53" i="5"/>
  <c r="AE53" i="5" s="1"/>
  <c r="G56" i="5"/>
  <c r="AI55" i="5"/>
  <c r="AB54" i="5"/>
  <c r="R54" i="5"/>
  <c r="V54" i="5" s="1"/>
  <c r="AO54" i="5" s="1"/>
  <c r="Y56" i="5" l="1"/>
  <c r="O56" i="5"/>
  <c r="AM56" i="5"/>
  <c r="AX226" i="5"/>
  <c r="AZ226" i="5"/>
  <c r="BD226" i="5" s="1"/>
  <c r="AW226" i="5"/>
  <c r="AY226" i="5" s="1"/>
  <c r="BE225" i="5"/>
  <c r="AR227" i="5"/>
  <c r="AS227" i="5" s="1"/>
  <c r="AV227" i="5" s="1"/>
  <c r="AT227" i="5"/>
  <c r="BB225" i="5"/>
  <c r="BA225" i="5"/>
  <c r="AN54" i="5"/>
  <c r="W53" i="5"/>
  <c r="AJ53" i="5" s="1"/>
  <c r="K53" i="5"/>
  <c r="L53" i="5" s="1"/>
  <c r="AF53" i="5"/>
  <c r="AG53" i="5" s="1"/>
  <c r="AK53" i="5" s="1"/>
  <c r="AD54" i="5"/>
  <c r="AC54" i="5"/>
  <c r="AE54" i="5" s="1"/>
  <c r="T54" i="5"/>
  <c r="S54" i="5"/>
  <c r="U54" i="5" s="1"/>
  <c r="G57" i="5"/>
  <c r="AI56" i="5"/>
  <c r="R55" i="5"/>
  <c r="V55" i="5" s="1"/>
  <c r="AO55" i="5" s="1"/>
  <c r="AB55" i="5"/>
  <c r="O57" i="5" l="1"/>
  <c r="AM57" i="5"/>
  <c r="Y57" i="5"/>
  <c r="AX227" i="5"/>
  <c r="AZ227" i="5"/>
  <c r="BD227" i="5" s="1"/>
  <c r="AW227" i="5"/>
  <c r="AY227" i="5" s="1"/>
  <c r="AT228" i="5"/>
  <c r="AR228" i="5"/>
  <c r="AS228" i="5" s="1"/>
  <c r="AV228" i="5" s="1"/>
  <c r="BE226" i="5"/>
  <c r="BA226" i="5"/>
  <c r="BB226" i="5"/>
  <c r="AN55" i="5"/>
  <c r="W54" i="5"/>
  <c r="AJ54" i="5" s="1"/>
  <c r="K54" i="5"/>
  <c r="L54" i="5" s="1"/>
  <c r="AF54" i="5"/>
  <c r="AG54" i="5" s="1"/>
  <c r="AK54" i="5" s="1"/>
  <c r="S55" i="5"/>
  <c r="U55" i="5" s="1"/>
  <c r="T55" i="5"/>
  <c r="AD55" i="5"/>
  <c r="AC55" i="5"/>
  <c r="AE55" i="5" s="1"/>
  <c r="G58" i="5"/>
  <c r="AI57" i="5"/>
  <c r="R56" i="5"/>
  <c r="V56" i="5" s="1"/>
  <c r="AO56" i="5" s="1"/>
  <c r="AB56" i="5"/>
  <c r="AM58" i="5" l="1"/>
  <c r="O58" i="5"/>
  <c r="Y58" i="5"/>
  <c r="AW228" i="5"/>
  <c r="AY228" i="5" s="1"/>
  <c r="AX228" i="5"/>
  <c r="AZ228" i="5"/>
  <c r="BD228" i="5" s="1"/>
  <c r="AR229" i="5"/>
  <c r="AS229" i="5" s="1"/>
  <c r="AV229" i="5" s="1"/>
  <c r="AT229" i="5"/>
  <c r="BE227" i="5"/>
  <c r="BA227" i="5"/>
  <c r="BB227" i="5"/>
  <c r="AN56" i="5"/>
  <c r="W55" i="5"/>
  <c r="AJ55" i="5" s="1"/>
  <c r="K55" i="5"/>
  <c r="L55" i="5" s="1"/>
  <c r="S56" i="5"/>
  <c r="U56" i="5" s="1"/>
  <c r="T56" i="5"/>
  <c r="AF55" i="5"/>
  <c r="AG55" i="5" s="1"/>
  <c r="AK55" i="5" s="1"/>
  <c r="AD56" i="5"/>
  <c r="AC56" i="5"/>
  <c r="AE56" i="5" s="1"/>
  <c r="G59" i="5"/>
  <c r="AI58" i="5"/>
  <c r="AB57" i="5"/>
  <c r="R57" i="5"/>
  <c r="V57" i="5" s="1"/>
  <c r="AO57" i="5" s="1"/>
  <c r="AM59" i="5" l="1"/>
  <c r="O59" i="5"/>
  <c r="Y59" i="5"/>
  <c r="AX229" i="5"/>
  <c r="AW229" i="5"/>
  <c r="AY229" i="5" s="1"/>
  <c r="AZ229" i="5"/>
  <c r="BD229" i="5" s="1"/>
  <c r="AT230" i="5"/>
  <c r="AR230" i="5"/>
  <c r="AS230" i="5" s="1"/>
  <c r="AV230" i="5" s="1"/>
  <c r="BE228" i="5"/>
  <c r="BA228" i="5"/>
  <c r="BB228" i="5"/>
  <c r="AN57" i="5"/>
  <c r="W56" i="5"/>
  <c r="AJ56" i="5" s="1"/>
  <c r="K56" i="5"/>
  <c r="L56" i="5" s="1"/>
  <c r="T57" i="5"/>
  <c r="S57" i="5"/>
  <c r="U57" i="5" s="1"/>
  <c r="G60" i="5"/>
  <c r="AI59" i="5"/>
  <c r="R58" i="5"/>
  <c r="V58" i="5" s="1"/>
  <c r="AO58" i="5" s="1"/>
  <c r="AB58" i="5"/>
  <c r="AD57" i="5"/>
  <c r="AC57" i="5"/>
  <c r="AE57" i="5" s="1"/>
  <c r="AF56" i="5"/>
  <c r="AG56" i="5" s="1"/>
  <c r="AK56" i="5" s="1"/>
  <c r="AM60" i="5" l="1"/>
  <c r="Y60" i="5"/>
  <c r="O60" i="5"/>
  <c r="AW230" i="5"/>
  <c r="AY230" i="5" s="1"/>
  <c r="AX230" i="5"/>
  <c r="AZ230" i="5"/>
  <c r="BD230" i="5" s="1"/>
  <c r="AT231" i="5"/>
  <c r="AR231" i="5"/>
  <c r="AS231" i="5" s="1"/>
  <c r="AV231" i="5" s="1"/>
  <c r="BE229" i="5"/>
  <c r="BA229" i="5"/>
  <c r="BB229" i="5"/>
  <c r="AN58" i="5"/>
  <c r="W57" i="5"/>
  <c r="AF57" i="5"/>
  <c r="AG57" i="5" s="1"/>
  <c r="AK57" i="5" s="1"/>
  <c r="K57" i="5"/>
  <c r="L57" i="5" s="1"/>
  <c r="T58" i="5"/>
  <c r="S58" i="5"/>
  <c r="U58" i="5" s="1"/>
  <c r="G61" i="5"/>
  <c r="AI60" i="5"/>
  <c r="R59" i="5"/>
  <c r="V59" i="5" s="1"/>
  <c r="AO59" i="5" s="1"/>
  <c r="AB59" i="5"/>
  <c r="AD58" i="5"/>
  <c r="AC58" i="5"/>
  <c r="AE58" i="5" s="1"/>
  <c r="AM61" i="5" l="1"/>
  <c r="O61" i="5"/>
  <c r="Y61" i="5"/>
  <c r="AZ231" i="5"/>
  <c r="BD231" i="5" s="1"/>
  <c r="AW231" i="5"/>
  <c r="AY231" i="5" s="1"/>
  <c r="AX231" i="5"/>
  <c r="AR232" i="5"/>
  <c r="AS232" i="5" s="1"/>
  <c r="AV232" i="5" s="1"/>
  <c r="AT232" i="5"/>
  <c r="BE230" i="5"/>
  <c r="BB230" i="5"/>
  <c r="BA230" i="5"/>
  <c r="AN59" i="5"/>
  <c r="W58" i="5"/>
  <c r="K58" i="5"/>
  <c r="L58" i="5" s="1"/>
  <c r="AJ57" i="5"/>
  <c r="AF58" i="5"/>
  <c r="AG58" i="5" s="1"/>
  <c r="AK58" i="5" s="1"/>
  <c r="T59" i="5"/>
  <c r="S59" i="5"/>
  <c r="U59" i="5" s="1"/>
  <c r="AC59" i="5"/>
  <c r="AE59" i="5" s="1"/>
  <c r="AD59" i="5"/>
  <c r="G62" i="5"/>
  <c r="AI61" i="5"/>
  <c r="R60" i="5"/>
  <c r="V60" i="5" s="1"/>
  <c r="AO60" i="5" s="1"/>
  <c r="AB60" i="5"/>
  <c r="AM62" i="5" l="1"/>
  <c r="Y62" i="5"/>
  <c r="O62" i="5"/>
  <c r="AZ232" i="5"/>
  <c r="BD232" i="5" s="1"/>
  <c r="AW232" i="5"/>
  <c r="AY232" i="5" s="1"/>
  <c r="AX232" i="5"/>
  <c r="AT233" i="5"/>
  <c r="AR233" i="5"/>
  <c r="AS233" i="5" s="1"/>
  <c r="AV233" i="5" s="1"/>
  <c r="BA231" i="5"/>
  <c r="BB231" i="5"/>
  <c r="BE231" i="5"/>
  <c r="AN60" i="5"/>
  <c r="W59" i="5"/>
  <c r="AJ59" i="5" s="1"/>
  <c r="AC60" i="5"/>
  <c r="AE60" i="5" s="1"/>
  <c r="AD60" i="5"/>
  <c r="G63" i="5"/>
  <c r="AI62" i="5"/>
  <c r="R61" i="5"/>
  <c r="V61" i="5" s="1"/>
  <c r="AO61" i="5" s="1"/>
  <c r="AB61" i="5"/>
  <c r="S60" i="5"/>
  <c r="U60" i="5" s="1"/>
  <c r="T60" i="5"/>
  <c r="AF59" i="5"/>
  <c r="AG59" i="5" s="1"/>
  <c r="AK59" i="5" s="1"/>
  <c r="AJ58" i="5"/>
  <c r="K59" i="5"/>
  <c r="L59" i="5" s="1"/>
  <c r="AM63" i="5" l="1"/>
  <c r="Y63" i="5"/>
  <c r="O63" i="5"/>
  <c r="AW233" i="5"/>
  <c r="AY233" i="5" s="1"/>
  <c r="AZ233" i="5"/>
  <c r="BD233" i="5" s="1"/>
  <c r="AX233" i="5"/>
  <c r="AR234" i="5"/>
  <c r="AS234" i="5" s="1"/>
  <c r="AV234" i="5" s="1"/>
  <c r="AT234" i="5"/>
  <c r="BA232" i="5"/>
  <c r="BB232" i="5"/>
  <c r="BE232" i="5"/>
  <c r="AN61" i="5"/>
  <c r="W60" i="5"/>
  <c r="AJ60" i="5" s="1"/>
  <c r="T61" i="5"/>
  <c r="S61" i="5"/>
  <c r="U61" i="5" s="1"/>
  <c r="K60" i="5"/>
  <c r="L60" i="5" s="1"/>
  <c r="G64" i="5"/>
  <c r="AI63" i="5"/>
  <c r="R62" i="5"/>
  <c r="V62" i="5" s="1"/>
  <c r="AO62" i="5" s="1"/>
  <c r="AB62" i="5"/>
  <c r="AC61" i="5"/>
  <c r="AE61" i="5" s="1"/>
  <c r="AD61" i="5"/>
  <c r="AF60" i="5"/>
  <c r="AG60" i="5" s="1"/>
  <c r="AK60" i="5" s="1"/>
  <c r="Y64" i="5" l="1"/>
  <c r="O64" i="5"/>
  <c r="AM64" i="5"/>
  <c r="AW234" i="5"/>
  <c r="AY234" i="5" s="1"/>
  <c r="AZ234" i="5"/>
  <c r="BD234" i="5" s="1"/>
  <c r="AX234" i="5"/>
  <c r="AR235" i="5"/>
  <c r="AS235" i="5" s="1"/>
  <c r="AV235" i="5" s="1"/>
  <c r="AT235" i="5"/>
  <c r="BA233" i="5"/>
  <c r="BB233" i="5"/>
  <c r="BE233" i="5"/>
  <c r="AN62" i="5"/>
  <c r="W61" i="5"/>
  <c r="AJ61" i="5" s="1"/>
  <c r="AD62" i="5"/>
  <c r="AC62" i="5"/>
  <c r="AE62" i="5" s="1"/>
  <c r="T62" i="5"/>
  <c r="S62" i="5"/>
  <c r="U62" i="5" s="1"/>
  <c r="G65" i="5"/>
  <c r="AI64" i="5"/>
  <c r="R63" i="5"/>
  <c r="V63" i="5" s="1"/>
  <c r="AO63" i="5" s="1"/>
  <c r="AB63" i="5"/>
  <c r="AF61" i="5"/>
  <c r="AG61" i="5" s="1"/>
  <c r="AK61" i="5" s="1"/>
  <c r="K61" i="5"/>
  <c r="L61" i="5" s="1"/>
  <c r="Y65" i="5" l="1"/>
  <c r="O65" i="5"/>
  <c r="AM65" i="5"/>
  <c r="AZ235" i="5"/>
  <c r="BD235" i="5" s="1"/>
  <c r="AX235" i="5"/>
  <c r="AW235" i="5"/>
  <c r="AY235" i="5" s="1"/>
  <c r="AT236" i="5"/>
  <c r="AR236" i="5"/>
  <c r="AS236" i="5" s="1"/>
  <c r="AV236" i="5" s="1"/>
  <c r="BB234" i="5"/>
  <c r="BA234" i="5"/>
  <c r="BE234" i="5"/>
  <c r="AN63" i="5"/>
  <c r="W62" i="5"/>
  <c r="AF62" i="5"/>
  <c r="AG62" i="5" s="1"/>
  <c r="AK62" i="5" s="1"/>
  <c r="T63" i="5"/>
  <c r="S63" i="5"/>
  <c r="U63" i="5" s="1"/>
  <c r="K62" i="5"/>
  <c r="L62" i="5" s="1"/>
  <c r="AC63" i="5"/>
  <c r="AE63" i="5" s="1"/>
  <c r="AD63" i="5"/>
  <c r="G66" i="5"/>
  <c r="AI65" i="5"/>
  <c r="AB64" i="5"/>
  <c r="R64" i="5"/>
  <c r="V64" i="5" s="1"/>
  <c r="AO64" i="5" s="1"/>
  <c r="Y66" i="5" l="1"/>
  <c r="O66" i="5"/>
  <c r="AM66" i="5"/>
  <c r="AZ236" i="5"/>
  <c r="BD236" i="5" s="1"/>
  <c r="AW236" i="5"/>
  <c r="AY236" i="5" s="1"/>
  <c r="AX236" i="5"/>
  <c r="AR237" i="5"/>
  <c r="AS237" i="5" s="1"/>
  <c r="AV237" i="5" s="1"/>
  <c r="AT237" i="5"/>
  <c r="BB235" i="5"/>
  <c r="BA235" i="5"/>
  <c r="BE235" i="5"/>
  <c r="AN64" i="5"/>
  <c r="W63" i="5"/>
  <c r="AJ62" i="5"/>
  <c r="K63" i="5"/>
  <c r="L63" i="5" s="1"/>
  <c r="S64" i="5"/>
  <c r="U64" i="5" s="1"/>
  <c r="T64" i="5"/>
  <c r="AD64" i="5"/>
  <c r="AC64" i="5"/>
  <c r="AE64" i="5" s="1"/>
  <c r="G67" i="5"/>
  <c r="AI66" i="5"/>
  <c r="AB65" i="5"/>
  <c r="R65" i="5"/>
  <c r="V65" i="5" s="1"/>
  <c r="AO65" i="5" s="1"/>
  <c r="AF63" i="5"/>
  <c r="AG63" i="5" s="1"/>
  <c r="AK63" i="5" s="1"/>
  <c r="O67" i="5" l="1"/>
  <c r="AM67" i="5"/>
  <c r="Y67" i="5"/>
  <c r="AX237" i="5"/>
  <c r="AW237" i="5"/>
  <c r="AY237" i="5" s="1"/>
  <c r="AZ237" i="5"/>
  <c r="BD237" i="5" s="1"/>
  <c r="AR238" i="5"/>
  <c r="AS238" i="5" s="1"/>
  <c r="AV238" i="5" s="1"/>
  <c r="AT238" i="5"/>
  <c r="BB236" i="5"/>
  <c r="BA236" i="5"/>
  <c r="BE236" i="5"/>
  <c r="AN65" i="5"/>
  <c r="W64" i="5"/>
  <c r="AJ64" i="5" s="1"/>
  <c r="AF64" i="5"/>
  <c r="AG64" i="5" s="1"/>
  <c r="AK64" i="5" s="1"/>
  <c r="S65" i="5"/>
  <c r="U65" i="5" s="1"/>
  <c r="T65" i="5"/>
  <c r="AC65" i="5"/>
  <c r="AE65" i="5" s="1"/>
  <c r="AD65" i="5"/>
  <c r="G68" i="5"/>
  <c r="AI67" i="5"/>
  <c r="R66" i="5"/>
  <c r="V66" i="5" s="1"/>
  <c r="AO66" i="5" s="1"/>
  <c r="AB66" i="5"/>
  <c r="AJ63" i="5"/>
  <c r="K64" i="5"/>
  <c r="L64" i="5" s="1"/>
  <c r="Y68" i="5" l="1"/>
  <c r="AM68" i="5"/>
  <c r="O68" i="5"/>
  <c r="AZ238" i="5"/>
  <c r="BD238" i="5" s="1"/>
  <c r="AW238" i="5"/>
  <c r="AY238" i="5" s="1"/>
  <c r="AX238" i="5"/>
  <c r="AT239" i="5"/>
  <c r="AR239" i="5"/>
  <c r="AS239" i="5" s="1"/>
  <c r="AV239" i="5" s="1"/>
  <c r="BE237" i="5"/>
  <c r="BB237" i="5"/>
  <c r="BA237" i="5"/>
  <c r="AN66" i="5"/>
  <c r="W65" i="5"/>
  <c r="K65" i="5"/>
  <c r="L65" i="5" s="1"/>
  <c r="AF65" i="5"/>
  <c r="AG65" i="5" s="1"/>
  <c r="AK65" i="5" s="1"/>
  <c r="G69" i="5"/>
  <c r="AI68" i="5"/>
  <c r="R67" i="5"/>
  <c r="V67" i="5" s="1"/>
  <c r="AO67" i="5" s="1"/>
  <c r="AB67" i="5"/>
  <c r="AC66" i="5"/>
  <c r="AE66" i="5" s="1"/>
  <c r="AD66" i="5"/>
  <c r="S66" i="5"/>
  <c r="U66" i="5" s="1"/>
  <c r="T66" i="5"/>
  <c r="O69" i="5" l="1"/>
  <c r="AM69" i="5"/>
  <c r="Y69" i="5"/>
  <c r="AZ239" i="5"/>
  <c r="BD239" i="5" s="1"/>
  <c r="AX239" i="5"/>
  <c r="AW239" i="5"/>
  <c r="AY239" i="5" s="1"/>
  <c r="AR240" i="5"/>
  <c r="AS240" i="5" s="1"/>
  <c r="AV240" i="5" s="1"/>
  <c r="AT240" i="5"/>
  <c r="BB238" i="5"/>
  <c r="BA238" i="5"/>
  <c r="BE238" i="5"/>
  <c r="AN67" i="5"/>
  <c r="W66" i="5"/>
  <c r="AJ65" i="5"/>
  <c r="K66" i="5"/>
  <c r="L66" i="5" s="1"/>
  <c r="AF66" i="5"/>
  <c r="AG66" i="5" s="1"/>
  <c r="AK66" i="5" s="1"/>
  <c r="AD67" i="5"/>
  <c r="AC67" i="5"/>
  <c r="AE67" i="5" s="1"/>
  <c r="T67" i="5"/>
  <c r="S67" i="5"/>
  <c r="U67" i="5" s="1"/>
  <c r="G70" i="5"/>
  <c r="AI69" i="5"/>
  <c r="R68" i="5"/>
  <c r="V68" i="5" s="1"/>
  <c r="AO68" i="5" s="1"/>
  <c r="AB68" i="5"/>
  <c r="AM70" i="5" l="1"/>
  <c r="Y70" i="5"/>
  <c r="O70" i="5"/>
  <c r="AW240" i="5"/>
  <c r="AY240" i="5" s="1"/>
  <c r="AX240" i="5"/>
  <c r="AZ240" i="5"/>
  <c r="BD240" i="5" s="1"/>
  <c r="AR241" i="5"/>
  <c r="AS241" i="5" s="1"/>
  <c r="AV241" i="5" s="1"/>
  <c r="AT241" i="5"/>
  <c r="BA239" i="5"/>
  <c r="BB239" i="5"/>
  <c r="BE239" i="5"/>
  <c r="AN68" i="5"/>
  <c r="W67" i="5"/>
  <c r="AD68" i="5"/>
  <c r="AC68" i="5"/>
  <c r="AE68" i="5" s="1"/>
  <c r="T68" i="5"/>
  <c r="S68" i="5"/>
  <c r="U68" i="5" s="1"/>
  <c r="AF67" i="5"/>
  <c r="AG67" i="5" s="1"/>
  <c r="AK67" i="5" s="1"/>
  <c r="AJ66" i="5"/>
  <c r="K67" i="5"/>
  <c r="L67" i="5" s="1"/>
  <c r="G71" i="5"/>
  <c r="AI70" i="5"/>
  <c r="AB69" i="5"/>
  <c r="R69" i="5"/>
  <c r="V69" i="5" s="1"/>
  <c r="AO69" i="5" s="1"/>
  <c r="AM71" i="5" l="1"/>
  <c r="Y71" i="5"/>
  <c r="O71" i="5"/>
  <c r="AW241" i="5"/>
  <c r="AY241" i="5" s="1"/>
  <c r="AX241" i="5"/>
  <c r="AZ241" i="5"/>
  <c r="BD241" i="5" s="1"/>
  <c r="AR242" i="5"/>
  <c r="AS242" i="5" s="1"/>
  <c r="AV242" i="5" s="1"/>
  <c r="AT242" i="5"/>
  <c r="BE240" i="5"/>
  <c r="BB240" i="5"/>
  <c r="BA240" i="5"/>
  <c r="AN69" i="5"/>
  <c r="W68" i="5"/>
  <c r="AJ68" i="5" s="1"/>
  <c r="AF68" i="5"/>
  <c r="AG68" i="5" s="1"/>
  <c r="AK68" i="5" s="1"/>
  <c r="S69" i="5"/>
  <c r="U69" i="5" s="1"/>
  <c r="T69" i="5"/>
  <c r="AD69" i="5"/>
  <c r="AC69" i="5"/>
  <c r="AE69" i="5" s="1"/>
  <c r="AJ67" i="5"/>
  <c r="K68" i="5"/>
  <c r="L68" i="5" s="1"/>
  <c r="G72" i="5"/>
  <c r="AI71" i="5"/>
  <c r="R70" i="5"/>
  <c r="V70" i="5" s="1"/>
  <c r="AO70" i="5" s="1"/>
  <c r="AB70" i="5"/>
  <c r="AM72" i="5" l="1"/>
  <c r="Y72" i="5"/>
  <c r="O72" i="5"/>
  <c r="AW242" i="5"/>
  <c r="AY242" i="5" s="1"/>
  <c r="AX242" i="5"/>
  <c r="AZ242" i="5"/>
  <c r="BD242" i="5" s="1"/>
  <c r="AR243" i="5"/>
  <c r="AS243" i="5" s="1"/>
  <c r="AV243" i="5" s="1"/>
  <c r="AT243" i="5"/>
  <c r="BE241" i="5"/>
  <c r="BA241" i="5"/>
  <c r="BB241" i="5"/>
  <c r="AN70" i="5"/>
  <c r="W69" i="5"/>
  <c r="K69" i="5"/>
  <c r="L69" i="5" s="1"/>
  <c r="G73" i="5"/>
  <c r="AI72" i="5"/>
  <c r="R71" i="5"/>
  <c r="V71" i="5" s="1"/>
  <c r="AO71" i="5" s="1"/>
  <c r="AB71" i="5"/>
  <c r="AC70" i="5"/>
  <c r="AE70" i="5" s="1"/>
  <c r="AD70" i="5"/>
  <c r="T70" i="5"/>
  <c r="S70" i="5"/>
  <c r="U70" i="5" s="1"/>
  <c r="AF69" i="5"/>
  <c r="AG69" i="5" s="1"/>
  <c r="AK69" i="5" s="1"/>
  <c r="AM73" i="5" l="1"/>
  <c r="O73" i="5"/>
  <c r="Y73" i="5"/>
  <c r="AZ243" i="5"/>
  <c r="BD243" i="5" s="1"/>
  <c r="AW243" i="5"/>
  <c r="AY243" i="5" s="1"/>
  <c r="AX243" i="5"/>
  <c r="AR244" i="5"/>
  <c r="AS244" i="5" s="1"/>
  <c r="AV244" i="5" s="1"/>
  <c r="AT244" i="5"/>
  <c r="BE242" i="5"/>
  <c r="BB242" i="5"/>
  <c r="BA242" i="5"/>
  <c r="AN71" i="5"/>
  <c r="W70" i="5"/>
  <c r="AJ70" i="5" s="1"/>
  <c r="AF70" i="5"/>
  <c r="AG70" i="5" s="1"/>
  <c r="AK70" i="5" s="1"/>
  <c r="AD71" i="5"/>
  <c r="AC71" i="5"/>
  <c r="AE71" i="5" s="1"/>
  <c r="AJ69" i="5"/>
  <c r="K70" i="5"/>
  <c r="L70" i="5" s="1"/>
  <c r="T71" i="5"/>
  <c r="S71" i="5"/>
  <c r="U71" i="5" s="1"/>
  <c r="G74" i="5"/>
  <c r="AI73" i="5"/>
  <c r="AB72" i="5"/>
  <c r="R72" i="5"/>
  <c r="V72" i="5" s="1"/>
  <c r="AO72" i="5" s="1"/>
  <c r="AM74" i="5" l="1"/>
  <c r="Y74" i="5"/>
  <c r="O74" i="5"/>
  <c r="AZ244" i="5"/>
  <c r="BD244" i="5" s="1"/>
  <c r="AX244" i="5"/>
  <c r="AW244" i="5"/>
  <c r="AY244" i="5" s="1"/>
  <c r="AT245" i="5"/>
  <c r="AR245" i="5"/>
  <c r="AS245" i="5" s="1"/>
  <c r="AV245" i="5" s="1"/>
  <c r="BA243" i="5"/>
  <c r="BB243" i="5"/>
  <c r="BE243" i="5"/>
  <c r="AN72" i="5"/>
  <c r="W71" i="5"/>
  <c r="AJ71" i="5" s="1"/>
  <c r="AF71" i="5"/>
  <c r="AG71" i="5" s="1"/>
  <c r="AK71" i="5" s="1"/>
  <c r="K71" i="5"/>
  <c r="L71" i="5" s="1"/>
  <c r="T72" i="5"/>
  <c r="S72" i="5"/>
  <c r="U72" i="5" s="1"/>
  <c r="AD72" i="5"/>
  <c r="AC72" i="5"/>
  <c r="AE72" i="5" s="1"/>
  <c r="G75" i="5"/>
  <c r="AI74" i="5"/>
  <c r="R73" i="5"/>
  <c r="V73" i="5" s="1"/>
  <c r="AO73" i="5" s="1"/>
  <c r="AB73" i="5"/>
  <c r="AM75" i="5" l="1"/>
  <c r="Y75" i="5"/>
  <c r="O75" i="5"/>
  <c r="AW245" i="5"/>
  <c r="AY245" i="5" s="1"/>
  <c r="AZ245" i="5"/>
  <c r="BD245" i="5" s="1"/>
  <c r="AX245" i="5"/>
  <c r="AR246" i="5"/>
  <c r="AS246" i="5" s="1"/>
  <c r="AV246" i="5" s="1"/>
  <c r="AT246" i="5"/>
  <c r="BA244" i="5"/>
  <c r="BB244" i="5"/>
  <c r="BE244" i="5"/>
  <c r="AN73" i="5"/>
  <c r="W72" i="5"/>
  <c r="K72" i="5"/>
  <c r="L72" i="5" s="1"/>
  <c r="AF72" i="5"/>
  <c r="AG72" i="5" s="1"/>
  <c r="AK72" i="5" s="1"/>
  <c r="T73" i="5"/>
  <c r="S73" i="5"/>
  <c r="U73" i="5" s="1"/>
  <c r="G76" i="5"/>
  <c r="AI75" i="5"/>
  <c r="R74" i="5"/>
  <c r="V74" i="5" s="1"/>
  <c r="AO74" i="5" s="1"/>
  <c r="AB74" i="5"/>
  <c r="AC73" i="5"/>
  <c r="AE73" i="5" s="1"/>
  <c r="AD73" i="5"/>
  <c r="Y76" i="5" l="1"/>
  <c r="O76" i="5"/>
  <c r="AM76" i="5"/>
  <c r="AZ246" i="5"/>
  <c r="BD246" i="5" s="1"/>
  <c r="AW246" i="5"/>
  <c r="AY246" i="5" s="1"/>
  <c r="AX246" i="5"/>
  <c r="AT247" i="5"/>
  <c r="AR247" i="5"/>
  <c r="AS247" i="5" s="1"/>
  <c r="AV247" i="5" s="1"/>
  <c r="BA245" i="5"/>
  <c r="BB245" i="5"/>
  <c r="BE245" i="5"/>
  <c r="AN74" i="5"/>
  <c r="W73" i="5"/>
  <c r="AJ73" i="5" s="1"/>
  <c r="AF73" i="5"/>
  <c r="AG73" i="5" s="1"/>
  <c r="AK73" i="5" s="1"/>
  <c r="AJ72" i="5"/>
  <c r="K73" i="5"/>
  <c r="L73" i="5" s="1"/>
  <c r="AD74" i="5"/>
  <c r="AC74" i="5"/>
  <c r="AE74" i="5" s="1"/>
  <c r="T74" i="5"/>
  <c r="S74" i="5"/>
  <c r="U74" i="5" s="1"/>
  <c r="G77" i="5"/>
  <c r="AI76" i="5"/>
  <c r="AB75" i="5"/>
  <c r="R75" i="5"/>
  <c r="V75" i="5" s="1"/>
  <c r="AO75" i="5" s="1"/>
  <c r="Y77" i="5" l="1"/>
  <c r="O77" i="5"/>
  <c r="AM77" i="5"/>
  <c r="AZ247" i="5"/>
  <c r="BD247" i="5" s="1"/>
  <c r="AW247" i="5"/>
  <c r="AY247" i="5" s="1"/>
  <c r="AX247" i="5"/>
  <c r="AR248" i="5"/>
  <c r="AS248" i="5" s="1"/>
  <c r="AV248" i="5" s="1"/>
  <c r="AT248" i="5"/>
  <c r="BA246" i="5"/>
  <c r="BB246" i="5"/>
  <c r="BE246" i="5"/>
  <c r="AN75" i="5"/>
  <c r="W74" i="5"/>
  <c r="AJ74" i="5" s="1"/>
  <c r="K74" i="5"/>
  <c r="L74" i="5" s="1"/>
  <c r="AC75" i="5"/>
  <c r="AE75" i="5" s="1"/>
  <c r="AD75" i="5"/>
  <c r="G78" i="5"/>
  <c r="AI77" i="5"/>
  <c r="AB76" i="5"/>
  <c r="R76" i="5"/>
  <c r="V76" i="5" s="1"/>
  <c r="AO76" i="5" s="1"/>
  <c r="AF74" i="5"/>
  <c r="AG74" i="5" s="1"/>
  <c r="AK74" i="5" s="1"/>
  <c r="T75" i="5"/>
  <c r="S75" i="5"/>
  <c r="U75" i="5" s="1"/>
  <c r="Y78" i="5" l="1"/>
  <c r="O78" i="5"/>
  <c r="AM78" i="5"/>
  <c r="AX248" i="5"/>
  <c r="AW248" i="5"/>
  <c r="AY248" i="5" s="1"/>
  <c r="AZ248" i="5"/>
  <c r="BD248" i="5" s="1"/>
  <c r="AT249" i="5"/>
  <c r="AR249" i="5"/>
  <c r="AS249" i="5" s="1"/>
  <c r="AV249" i="5" s="1"/>
  <c r="BB247" i="5"/>
  <c r="BA247" i="5"/>
  <c r="BE247" i="5"/>
  <c r="AN76" i="5"/>
  <c r="W75" i="5"/>
  <c r="AF75" i="5"/>
  <c r="AG75" i="5" s="1"/>
  <c r="AK75" i="5" s="1"/>
  <c r="AC76" i="5"/>
  <c r="AE76" i="5" s="1"/>
  <c r="AD76" i="5"/>
  <c r="S76" i="5"/>
  <c r="U76" i="5" s="1"/>
  <c r="T76" i="5"/>
  <c r="G79" i="5"/>
  <c r="AI78" i="5"/>
  <c r="AB77" i="5"/>
  <c r="R77" i="5"/>
  <c r="V77" i="5" s="1"/>
  <c r="AO77" i="5" s="1"/>
  <c r="K75" i="5"/>
  <c r="L75" i="5" s="1"/>
  <c r="O79" i="5" l="1"/>
  <c r="AM79" i="5"/>
  <c r="Y79" i="5"/>
  <c r="AZ249" i="5"/>
  <c r="BD249" i="5" s="1"/>
  <c r="AX249" i="5"/>
  <c r="AW249" i="5"/>
  <c r="AY249" i="5" s="1"/>
  <c r="AR250" i="5"/>
  <c r="AS250" i="5" s="1"/>
  <c r="AV250" i="5" s="1"/>
  <c r="AT250" i="5"/>
  <c r="BE248" i="5"/>
  <c r="BA248" i="5"/>
  <c r="BB248" i="5"/>
  <c r="AN77" i="5"/>
  <c r="W76" i="5"/>
  <c r="AJ76" i="5" s="1"/>
  <c r="T77" i="5"/>
  <c r="S77" i="5"/>
  <c r="U77" i="5" s="1"/>
  <c r="G80" i="5"/>
  <c r="AI79" i="5"/>
  <c r="R78" i="5"/>
  <c r="V78" i="5" s="1"/>
  <c r="AO78" i="5" s="1"/>
  <c r="AB78" i="5"/>
  <c r="AJ75" i="5"/>
  <c r="K76" i="5"/>
  <c r="L76" i="5" s="1"/>
  <c r="AC77" i="5"/>
  <c r="AE77" i="5" s="1"/>
  <c r="AD77" i="5"/>
  <c r="AF76" i="5"/>
  <c r="AG76" i="5" s="1"/>
  <c r="AK76" i="5" s="1"/>
  <c r="Y80" i="5" l="1"/>
  <c r="O80" i="5"/>
  <c r="AM80" i="5"/>
  <c r="AX250" i="5"/>
  <c r="AZ250" i="5"/>
  <c r="BD250" i="5" s="1"/>
  <c r="AW250" i="5"/>
  <c r="AY250" i="5" s="1"/>
  <c r="AR251" i="5"/>
  <c r="AS251" i="5" s="1"/>
  <c r="AV251" i="5" s="1"/>
  <c r="AT251" i="5"/>
  <c r="BB249" i="5"/>
  <c r="BA249" i="5"/>
  <c r="BE249" i="5"/>
  <c r="AN78" i="5"/>
  <c r="W77" i="5"/>
  <c r="AJ77" i="5" s="1"/>
  <c r="AD78" i="5"/>
  <c r="AC78" i="5"/>
  <c r="AE78" i="5" s="1"/>
  <c r="G81" i="5"/>
  <c r="AI80" i="5"/>
  <c r="R79" i="5"/>
  <c r="V79" i="5" s="1"/>
  <c r="AO79" i="5" s="1"/>
  <c r="AB79" i="5"/>
  <c r="AF77" i="5"/>
  <c r="AG77" i="5" s="1"/>
  <c r="AK77" i="5" s="1"/>
  <c r="S78" i="5"/>
  <c r="U78" i="5" s="1"/>
  <c r="T78" i="5"/>
  <c r="K77" i="5"/>
  <c r="L77" i="5" s="1"/>
  <c r="O81" i="5" l="1"/>
  <c r="AM81" i="5"/>
  <c r="Y81" i="5"/>
  <c r="AX251" i="5"/>
  <c r="BB251" i="5" s="1"/>
  <c r="AW251" i="5"/>
  <c r="AY251" i="5" s="1"/>
  <c r="BA251" i="5" s="1"/>
  <c r="AZ251" i="5"/>
  <c r="BD251" i="5" s="1"/>
  <c r="AR252" i="5"/>
  <c r="AS252" i="5" s="1"/>
  <c r="AV252" i="5" s="1"/>
  <c r="AT252" i="5"/>
  <c r="BE250" i="5"/>
  <c r="BB250" i="5"/>
  <c r="BA250" i="5"/>
  <c r="AN79" i="5"/>
  <c r="W78" i="5"/>
  <c r="AJ78" i="5" s="1"/>
  <c r="AF78" i="5"/>
  <c r="AG78" i="5" s="1"/>
  <c r="AK78" i="5" s="1"/>
  <c r="K78" i="5"/>
  <c r="L78" i="5" s="1"/>
  <c r="AD79" i="5"/>
  <c r="AC79" i="5"/>
  <c r="AE79" i="5" s="1"/>
  <c r="T79" i="5"/>
  <c r="S79" i="5"/>
  <c r="U79" i="5" s="1"/>
  <c r="G82" i="5"/>
  <c r="AI81" i="5"/>
  <c r="AB80" i="5"/>
  <c r="R80" i="5"/>
  <c r="V80" i="5" s="1"/>
  <c r="AO80" i="5" s="1"/>
  <c r="AM82" i="5" l="1"/>
  <c r="Y82" i="5"/>
  <c r="O82" i="5"/>
  <c r="AX252" i="5"/>
  <c r="AW252" i="5"/>
  <c r="AY252" i="5" s="1"/>
  <c r="AZ252" i="5"/>
  <c r="BD252" i="5" s="1"/>
  <c r="AT253" i="5"/>
  <c r="AR253" i="5"/>
  <c r="AS253" i="5" s="1"/>
  <c r="AV253" i="5" s="1"/>
  <c r="BE251" i="5"/>
  <c r="AN80" i="5"/>
  <c r="W79" i="5"/>
  <c r="AJ79" i="5" s="1"/>
  <c r="AF79" i="5"/>
  <c r="AG79" i="5" s="1"/>
  <c r="AK79" i="5" s="1"/>
  <c r="K79" i="5"/>
  <c r="L79" i="5" s="1"/>
  <c r="T80" i="5"/>
  <c r="S80" i="5"/>
  <c r="U80" i="5" s="1"/>
  <c r="AC80" i="5"/>
  <c r="AE80" i="5" s="1"/>
  <c r="AD80" i="5"/>
  <c r="G83" i="5"/>
  <c r="AI82" i="5"/>
  <c r="R81" i="5"/>
  <c r="V81" i="5" s="1"/>
  <c r="AO81" i="5" s="1"/>
  <c r="AB81" i="5"/>
  <c r="AM83" i="5" l="1"/>
  <c r="Y83" i="5"/>
  <c r="O83" i="5"/>
  <c r="AW253" i="5"/>
  <c r="AY253" i="5" s="1"/>
  <c r="AZ253" i="5"/>
  <c r="BD253" i="5" s="1"/>
  <c r="AX253" i="5"/>
  <c r="AR254" i="5"/>
  <c r="AS254" i="5" s="1"/>
  <c r="AV254" i="5" s="1"/>
  <c r="AT254" i="5"/>
  <c r="BE252" i="5"/>
  <c r="BA252" i="5"/>
  <c r="BB252" i="5"/>
  <c r="AN81" i="5"/>
  <c r="W80" i="5"/>
  <c r="AJ80" i="5" s="1"/>
  <c r="K80" i="5"/>
  <c r="L80" i="5" s="1"/>
  <c r="AF80" i="5"/>
  <c r="AG80" i="5" s="1"/>
  <c r="AK80" i="5" s="1"/>
  <c r="AD81" i="5"/>
  <c r="AC81" i="5"/>
  <c r="AE81" i="5" s="1"/>
  <c r="G84" i="5"/>
  <c r="AI83" i="5"/>
  <c r="AB82" i="5"/>
  <c r="R82" i="5"/>
  <c r="V82" i="5" s="1"/>
  <c r="AO82" i="5" s="1"/>
  <c r="T81" i="5"/>
  <c r="S81" i="5"/>
  <c r="U81" i="5" s="1"/>
  <c r="AM84" i="5" l="1"/>
  <c r="Y84" i="5"/>
  <c r="O84" i="5"/>
  <c r="AX254" i="5"/>
  <c r="AZ254" i="5"/>
  <c r="BD254" i="5" s="1"/>
  <c r="AW254" i="5"/>
  <c r="AY254" i="5" s="1"/>
  <c r="AT255" i="5"/>
  <c r="AR255" i="5"/>
  <c r="AS255" i="5" s="1"/>
  <c r="AV255" i="5" s="1"/>
  <c r="BB253" i="5"/>
  <c r="BA253" i="5"/>
  <c r="BE253" i="5"/>
  <c r="AN82" i="5"/>
  <c r="W81" i="5"/>
  <c r="AJ81" i="5" s="1"/>
  <c r="AF81" i="5"/>
  <c r="AG81" i="5" s="1"/>
  <c r="AK81" i="5" s="1"/>
  <c r="K81" i="5"/>
  <c r="L81" i="5" s="1"/>
  <c r="AD82" i="5"/>
  <c r="AC82" i="5"/>
  <c r="AE82" i="5" s="1"/>
  <c r="G85" i="5"/>
  <c r="AI84" i="5"/>
  <c r="AB83" i="5"/>
  <c r="R83" i="5"/>
  <c r="V83" i="5" s="1"/>
  <c r="AO83" i="5" s="1"/>
  <c r="T82" i="5"/>
  <c r="S82" i="5"/>
  <c r="U82" i="5" s="1"/>
  <c r="AM85" i="5" l="1"/>
  <c r="O85" i="5"/>
  <c r="Y85" i="5"/>
  <c r="BE254" i="5"/>
  <c r="AZ255" i="5"/>
  <c r="BD255" i="5" s="1"/>
  <c r="AX255" i="5"/>
  <c r="AW255" i="5"/>
  <c r="AY255" i="5" s="1"/>
  <c r="AT256" i="5"/>
  <c r="AR256" i="5"/>
  <c r="AS256" i="5" s="1"/>
  <c r="AV256" i="5" s="1"/>
  <c r="BA254" i="5"/>
  <c r="BB254" i="5"/>
  <c r="AN83" i="5"/>
  <c r="W82" i="5"/>
  <c r="AF82" i="5"/>
  <c r="AG82" i="5" s="1"/>
  <c r="AK82" i="5" s="1"/>
  <c r="K82" i="5"/>
  <c r="L82" i="5" s="1"/>
  <c r="T83" i="5"/>
  <c r="S83" i="5"/>
  <c r="U83" i="5" s="1"/>
  <c r="AC83" i="5"/>
  <c r="AE83" i="5" s="1"/>
  <c r="AD83" i="5"/>
  <c r="G86" i="5"/>
  <c r="AI85" i="5"/>
  <c r="R84" i="5"/>
  <c r="V84" i="5" s="1"/>
  <c r="AO84" i="5" s="1"/>
  <c r="AB84" i="5"/>
  <c r="AM86" i="5" l="1"/>
  <c r="Y86" i="5"/>
  <c r="O86" i="5"/>
  <c r="BB255" i="5"/>
  <c r="BA255" i="5"/>
  <c r="BE255" i="5"/>
  <c r="AW256" i="5"/>
  <c r="AY256" i="5" s="1"/>
  <c r="AZ256" i="5"/>
  <c r="BD256" i="5" s="1"/>
  <c r="AX256" i="5"/>
  <c r="AT257" i="5"/>
  <c r="AR257" i="5"/>
  <c r="AS257" i="5" s="1"/>
  <c r="AV257" i="5" s="1"/>
  <c r="AN84" i="5"/>
  <c r="W83" i="5"/>
  <c r="AJ82" i="5"/>
  <c r="K83" i="5"/>
  <c r="L83" i="5" s="1"/>
  <c r="AD84" i="5"/>
  <c r="AC84" i="5"/>
  <c r="AE84" i="5" s="1"/>
  <c r="S84" i="5"/>
  <c r="U84" i="5" s="1"/>
  <c r="T84" i="5"/>
  <c r="G87" i="5"/>
  <c r="AI86" i="5"/>
  <c r="AB85" i="5"/>
  <c r="R85" i="5"/>
  <c r="V85" i="5" s="1"/>
  <c r="AO85" i="5" s="1"/>
  <c r="AF83" i="5"/>
  <c r="AG83" i="5" s="1"/>
  <c r="AK83" i="5" s="1"/>
  <c r="AM87" i="5" l="1"/>
  <c r="Y87" i="5"/>
  <c r="O87" i="5"/>
  <c r="AR258" i="5"/>
  <c r="AS258" i="5" s="1"/>
  <c r="AV258" i="5" s="1"/>
  <c r="AT258" i="5"/>
  <c r="BE256" i="5"/>
  <c r="AZ257" i="5"/>
  <c r="BD257" i="5" s="1"/>
  <c r="AW257" i="5"/>
  <c r="AY257" i="5" s="1"/>
  <c r="AX257" i="5"/>
  <c r="BA256" i="5"/>
  <c r="BB256" i="5"/>
  <c r="AN85" i="5"/>
  <c r="W84" i="5"/>
  <c r="AJ84" i="5" s="1"/>
  <c r="AF84" i="5"/>
  <c r="AG84" i="5" s="1"/>
  <c r="AK84" i="5" s="1"/>
  <c r="K84" i="5"/>
  <c r="L84" i="5" s="1"/>
  <c r="AJ83" i="5"/>
  <c r="G88" i="5"/>
  <c r="AI87" i="5"/>
  <c r="AB86" i="5"/>
  <c r="R86" i="5"/>
  <c r="V86" i="5" s="1"/>
  <c r="AO86" i="5" s="1"/>
  <c r="S85" i="5"/>
  <c r="U85" i="5" s="1"/>
  <c r="T85" i="5"/>
  <c r="AD85" i="5"/>
  <c r="AC85" i="5"/>
  <c r="AE85" i="5" s="1"/>
  <c r="Y88" i="5" l="1"/>
  <c r="O88" i="5"/>
  <c r="AM88" i="5"/>
  <c r="BE257" i="5"/>
  <c r="AZ258" i="5"/>
  <c r="BD258" i="5" s="1"/>
  <c r="AW258" i="5"/>
  <c r="AY258" i="5" s="1"/>
  <c r="AX258" i="5"/>
  <c r="BB257" i="5"/>
  <c r="BA257" i="5"/>
  <c r="AR259" i="5"/>
  <c r="AS259" i="5" s="1"/>
  <c r="AV259" i="5" s="1"/>
  <c r="AT259" i="5"/>
  <c r="AN86" i="5"/>
  <c r="W85" i="5"/>
  <c r="AF85" i="5"/>
  <c r="AG85" i="5" s="1"/>
  <c r="AK85" i="5" s="1"/>
  <c r="K85" i="5"/>
  <c r="L85" i="5" s="1"/>
  <c r="AD86" i="5"/>
  <c r="AC86" i="5"/>
  <c r="AE86" i="5" s="1"/>
  <c r="T86" i="5"/>
  <c r="S86" i="5"/>
  <c r="U86" i="5" s="1"/>
  <c r="G89" i="5"/>
  <c r="AI88" i="5"/>
  <c r="R87" i="5"/>
  <c r="V87" i="5" s="1"/>
  <c r="AO87" i="5" s="1"/>
  <c r="AB87" i="5"/>
  <c r="Y89" i="5" l="1"/>
  <c r="O89" i="5"/>
  <c r="AM89" i="5"/>
  <c r="AZ259" i="5"/>
  <c r="BD259" i="5" s="1"/>
  <c r="AX259" i="5"/>
  <c r="AW259" i="5"/>
  <c r="AY259" i="5" s="1"/>
  <c r="AT260" i="5"/>
  <c r="AR260" i="5"/>
  <c r="AS260" i="5" s="1"/>
  <c r="AV260" i="5" s="1"/>
  <c r="BA258" i="5"/>
  <c r="BB258" i="5"/>
  <c r="BE258" i="5"/>
  <c r="AN87" i="5"/>
  <c r="W86" i="5"/>
  <c r="AJ86" i="5" s="1"/>
  <c r="K86" i="5"/>
  <c r="L86" i="5" s="1"/>
  <c r="AF86" i="5"/>
  <c r="AG86" i="5" s="1"/>
  <c r="AK86" i="5" s="1"/>
  <c r="AJ85" i="5"/>
  <c r="AC87" i="5"/>
  <c r="AE87" i="5" s="1"/>
  <c r="AD87" i="5"/>
  <c r="T87" i="5"/>
  <c r="S87" i="5"/>
  <c r="U87" i="5" s="1"/>
  <c r="G90" i="5"/>
  <c r="AI89" i="5"/>
  <c r="R88" i="5"/>
  <c r="V88" i="5" s="1"/>
  <c r="AO88" i="5" s="1"/>
  <c r="AB88" i="5"/>
  <c r="Y90" i="5" l="1"/>
  <c r="O90" i="5"/>
  <c r="AM90" i="5"/>
  <c r="AW260" i="5"/>
  <c r="AY260" i="5" s="1"/>
  <c r="AZ260" i="5"/>
  <c r="BD260" i="5" s="1"/>
  <c r="AX260" i="5"/>
  <c r="AR261" i="5"/>
  <c r="AS261" i="5" s="1"/>
  <c r="AV261" i="5" s="1"/>
  <c r="AT261" i="5"/>
  <c r="BA259" i="5"/>
  <c r="BB259" i="5"/>
  <c r="BE259" i="5"/>
  <c r="AN88" i="5"/>
  <c r="W87" i="5"/>
  <c r="AJ87" i="5" s="1"/>
  <c r="K87" i="5"/>
  <c r="L87" i="5" s="1"/>
  <c r="AF87" i="5"/>
  <c r="AG87" i="5" s="1"/>
  <c r="AK87" i="5" s="1"/>
  <c r="AD88" i="5"/>
  <c r="AC88" i="5"/>
  <c r="AE88" i="5" s="1"/>
  <c r="T88" i="5"/>
  <c r="S88" i="5"/>
  <c r="U88" i="5" s="1"/>
  <c r="G91" i="5"/>
  <c r="AI90" i="5"/>
  <c r="R89" i="5"/>
  <c r="V89" i="5" s="1"/>
  <c r="AO89" i="5" s="1"/>
  <c r="AB89" i="5"/>
  <c r="O91" i="5" l="1"/>
  <c r="AM91" i="5"/>
  <c r="Y91" i="5"/>
  <c r="AZ261" i="5"/>
  <c r="BD261" i="5" s="1"/>
  <c r="AX261" i="5"/>
  <c r="AW261" i="5"/>
  <c r="AY261" i="5" s="1"/>
  <c r="AT262" i="5"/>
  <c r="AR262" i="5"/>
  <c r="AS262" i="5" s="1"/>
  <c r="AV262" i="5" s="1"/>
  <c r="BE260" i="5"/>
  <c r="BB260" i="5"/>
  <c r="BA260" i="5"/>
  <c r="AN89" i="5"/>
  <c r="W88" i="5"/>
  <c r="AJ88" i="5" s="1"/>
  <c r="K88" i="5"/>
  <c r="L88" i="5" s="1"/>
  <c r="AF88" i="5"/>
  <c r="AG88" i="5" s="1"/>
  <c r="AK88" i="5" s="1"/>
  <c r="T89" i="5"/>
  <c r="S89" i="5"/>
  <c r="U89" i="5" s="1"/>
  <c r="AC89" i="5"/>
  <c r="AE89" i="5" s="1"/>
  <c r="AD89" i="5"/>
  <c r="G92" i="5"/>
  <c r="AI91" i="5"/>
  <c r="AB90" i="5"/>
  <c r="R90" i="5"/>
  <c r="V90" i="5" s="1"/>
  <c r="AO90" i="5" s="1"/>
  <c r="Y92" i="5" l="1"/>
  <c r="O92" i="5"/>
  <c r="AM92" i="5"/>
  <c r="AX262" i="5"/>
  <c r="BB262" i="5" s="1"/>
  <c r="AZ262" i="5"/>
  <c r="BD262" i="5" s="1"/>
  <c r="AW262" i="5"/>
  <c r="AY262" i="5" s="1"/>
  <c r="BA262" i="5" s="1"/>
  <c r="AR263" i="5"/>
  <c r="AS263" i="5" s="1"/>
  <c r="AV263" i="5" s="1"/>
  <c r="AT263" i="5"/>
  <c r="BB261" i="5"/>
  <c r="BA261" i="5"/>
  <c r="BE261" i="5"/>
  <c r="AN90" i="5"/>
  <c r="W89" i="5"/>
  <c r="AJ89" i="5" s="1"/>
  <c r="K89" i="5"/>
  <c r="L89" i="5" s="1"/>
  <c r="S90" i="5"/>
  <c r="U90" i="5" s="1"/>
  <c r="T90" i="5"/>
  <c r="AC90" i="5"/>
  <c r="AE90" i="5" s="1"/>
  <c r="AD90" i="5"/>
  <c r="G93" i="5"/>
  <c r="AI92" i="5"/>
  <c r="AB91" i="5"/>
  <c r="R91" i="5"/>
  <c r="V91" i="5" s="1"/>
  <c r="AO91" i="5" s="1"/>
  <c r="AF89" i="5"/>
  <c r="AG89" i="5" s="1"/>
  <c r="AK89" i="5" s="1"/>
  <c r="O93" i="5" l="1"/>
  <c r="Y93" i="5"/>
  <c r="AM93" i="5"/>
  <c r="AZ263" i="5"/>
  <c r="BD263" i="5" s="1"/>
  <c r="AW263" i="5"/>
  <c r="AY263" i="5" s="1"/>
  <c r="AX263" i="5"/>
  <c r="AT264" i="5"/>
  <c r="AR264" i="5"/>
  <c r="AS264" i="5" s="1"/>
  <c r="AV264" i="5" s="1"/>
  <c r="BE262" i="5"/>
  <c r="AN91" i="5"/>
  <c r="W90" i="5"/>
  <c r="AJ90" i="5" s="1"/>
  <c r="AF90" i="5"/>
  <c r="AG90" i="5" s="1"/>
  <c r="AK90" i="5" s="1"/>
  <c r="K90" i="5"/>
  <c r="L90" i="5" s="1"/>
  <c r="T91" i="5"/>
  <c r="S91" i="5"/>
  <c r="U91" i="5" s="1"/>
  <c r="AD91" i="5"/>
  <c r="AC91" i="5"/>
  <c r="AE91" i="5" s="1"/>
  <c r="G94" i="5"/>
  <c r="AI93" i="5"/>
  <c r="AB92" i="5"/>
  <c r="R92" i="5"/>
  <c r="V92" i="5" s="1"/>
  <c r="AO92" i="5" s="1"/>
  <c r="AM94" i="5" l="1"/>
  <c r="O94" i="5"/>
  <c r="Y94" i="5"/>
  <c r="AX264" i="5"/>
  <c r="AZ264" i="5"/>
  <c r="BD264" i="5" s="1"/>
  <c r="AW264" i="5"/>
  <c r="AY264" i="5" s="1"/>
  <c r="AT265" i="5"/>
  <c r="AR265" i="5"/>
  <c r="AS265" i="5" s="1"/>
  <c r="AV265" i="5" s="1"/>
  <c r="BA263" i="5"/>
  <c r="BB263" i="5"/>
  <c r="BE263" i="5"/>
  <c r="AN92" i="5"/>
  <c r="W91" i="5"/>
  <c r="AJ91" i="5" s="1"/>
  <c r="K91" i="5"/>
  <c r="L91" i="5" s="1"/>
  <c r="AC92" i="5"/>
  <c r="AE92" i="5" s="1"/>
  <c r="AD92" i="5"/>
  <c r="G95" i="5"/>
  <c r="AI94" i="5"/>
  <c r="R93" i="5"/>
  <c r="V93" i="5" s="1"/>
  <c r="AO93" i="5" s="1"/>
  <c r="AB93" i="5"/>
  <c r="T92" i="5"/>
  <c r="S92" i="5"/>
  <c r="U92" i="5" s="1"/>
  <c r="AF91" i="5"/>
  <c r="AG91" i="5" s="1"/>
  <c r="AK91" i="5" s="1"/>
  <c r="AM95" i="5" l="1"/>
  <c r="Y95" i="5"/>
  <c r="O95" i="5"/>
  <c r="AX265" i="5"/>
  <c r="AW265" i="5"/>
  <c r="AY265" i="5" s="1"/>
  <c r="AZ265" i="5"/>
  <c r="BD265" i="5" s="1"/>
  <c r="AT266" i="5"/>
  <c r="AR266" i="5"/>
  <c r="AS266" i="5" s="1"/>
  <c r="AV266" i="5" s="1"/>
  <c r="BE264" i="5"/>
  <c r="BA264" i="5"/>
  <c r="BB264" i="5"/>
  <c r="AN93" i="5"/>
  <c r="W92" i="5"/>
  <c r="AJ92" i="5" s="1"/>
  <c r="AF92" i="5"/>
  <c r="AG92" i="5" s="1"/>
  <c r="AK92" i="5" s="1"/>
  <c r="AC93" i="5"/>
  <c r="AE93" i="5" s="1"/>
  <c r="AD93" i="5"/>
  <c r="T93" i="5"/>
  <c r="S93" i="5"/>
  <c r="U93" i="5" s="1"/>
  <c r="G96" i="5"/>
  <c r="AI95" i="5"/>
  <c r="R94" i="5"/>
  <c r="V94" i="5" s="1"/>
  <c r="AO94" i="5" s="1"/>
  <c r="AB94" i="5"/>
  <c r="K92" i="5"/>
  <c r="L92" i="5" s="1"/>
  <c r="AM96" i="5" l="1"/>
  <c r="Y96" i="5"/>
  <c r="O96" i="5"/>
  <c r="AZ266" i="5"/>
  <c r="BD266" i="5" s="1"/>
  <c r="AW266" i="5"/>
  <c r="AY266" i="5" s="1"/>
  <c r="AX266" i="5"/>
  <c r="BE265" i="5"/>
  <c r="BB265" i="5"/>
  <c r="BA265" i="5"/>
  <c r="AN94" i="5"/>
  <c r="W93" i="5"/>
  <c r="AJ93" i="5" s="1"/>
  <c r="AF93" i="5"/>
  <c r="AG93" i="5" s="1"/>
  <c r="AK93" i="5" s="1"/>
  <c r="K93" i="5"/>
  <c r="L93" i="5" s="1"/>
  <c r="AC94" i="5"/>
  <c r="AE94" i="5" s="1"/>
  <c r="AD94" i="5"/>
  <c r="G97" i="5"/>
  <c r="AI96" i="5"/>
  <c r="R95" i="5"/>
  <c r="V95" i="5" s="1"/>
  <c r="AO95" i="5" s="1"/>
  <c r="AB95" i="5"/>
  <c r="T94" i="5"/>
  <c r="S94" i="5"/>
  <c r="U94" i="5" s="1"/>
  <c r="O97" i="5" l="1"/>
  <c r="AM97" i="5"/>
  <c r="Y97" i="5"/>
  <c r="BB266" i="5"/>
  <c r="BA266" i="5"/>
  <c r="BE266" i="5"/>
  <c r="AN95" i="5"/>
  <c r="W94" i="5"/>
  <c r="AJ94" i="5" s="1"/>
  <c r="K94" i="5"/>
  <c r="L94" i="5" s="1"/>
  <c r="AF94" i="5"/>
  <c r="AG94" i="5" s="1"/>
  <c r="AK94" i="5" s="1"/>
  <c r="AC95" i="5"/>
  <c r="AE95" i="5" s="1"/>
  <c r="AD95" i="5"/>
  <c r="T95" i="5"/>
  <c r="S95" i="5"/>
  <c r="U95" i="5" s="1"/>
  <c r="G98" i="5"/>
  <c r="AI97" i="5"/>
  <c r="AB96" i="5"/>
  <c r="R96" i="5"/>
  <c r="V96" i="5" s="1"/>
  <c r="AO96" i="5" s="1"/>
  <c r="AM98" i="5" l="1"/>
  <c r="Y98" i="5"/>
  <c r="O98" i="5"/>
  <c r="AN96" i="5"/>
  <c r="W95" i="5"/>
  <c r="K95" i="5"/>
  <c r="L95" i="5" s="1"/>
  <c r="AF95" i="5"/>
  <c r="AG95" i="5" s="1"/>
  <c r="AK95" i="5" s="1"/>
  <c r="AD96" i="5"/>
  <c r="AC96" i="5"/>
  <c r="AE96" i="5" s="1"/>
  <c r="G99" i="5"/>
  <c r="AI98" i="5"/>
  <c r="R97" i="5"/>
  <c r="V97" i="5" s="1"/>
  <c r="AO97" i="5" s="1"/>
  <c r="AB97" i="5"/>
  <c r="T96" i="5"/>
  <c r="S96" i="5"/>
  <c r="U96" i="5" s="1"/>
  <c r="AM99" i="5" l="1"/>
  <c r="Y99" i="5"/>
  <c r="O99" i="5"/>
  <c r="AN97" i="5"/>
  <c r="W96" i="5"/>
  <c r="AC97" i="5"/>
  <c r="AE97" i="5" s="1"/>
  <c r="AD97" i="5"/>
  <c r="T97" i="5"/>
  <c r="S97" i="5"/>
  <c r="U97" i="5" s="1"/>
  <c r="AJ95" i="5"/>
  <c r="K96" i="5"/>
  <c r="L96" i="5" s="1"/>
  <c r="G100" i="5"/>
  <c r="AI99" i="5"/>
  <c r="AB98" i="5"/>
  <c r="R98" i="5"/>
  <c r="V98" i="5" s="1"/>
  <c r="AO98" i="5" s="1"/>
  <c r="AF96" i="5"/>
  <c r="AG96" i="5" s="1"/>
  <c r="AK96" i="5" s="1"/>
  <c r="Y100" i="5" l="1"/>
  <c r="O100" i="5"/>
  <c r="AM100" i="5"/>
  <c r="AN98" i="5"/>
  <c r="W97" i="5"/>
  <c r="AJ97" i="5" s="1"/>
  <c r="AF97" i="5"/>
  <c r="AG97" i="5" s="1"/>
  <c r="AK97" i="5" s="1"/>
  <c r="AJ96" i="5"/>
  <c r="K97" i="5"/>
  <c r="L97" i="5" s="1"/>
  <c r="T98" i="5"/>
  <c r="S98" i="5"/>
  <c r="U98" i="5" s="1"/>
  <c r="AD98" i="5"/>
  <c r="AC98" i="5"/>
  <c r="AE98" i="5" s="1"/>
  <c r="G101" i="5"/>
  <c r="AI100" i="5"/>
  <c r="AB99" i="5"/>
  <c r="R99" i="5"/>
  <c r="V99" i="5" s="1"/>
  <c r="AO99" i="5" s="1"/>
  <c r="Y101" i="5" l="1"/>
  <c r="O101" i="5"/>
  <c r="AM101" i="5"/>
  <c r="AN99" i="5"/>
  <c r="W98" i="5"/>
  <c r="AJ98" i="5" s="1"/>
  <c r="K98" i="5"/>
  <c r="L98" i="5" s="1"/>
  <c r="AF98" i="5"/>
  <c r="AG98" i="5" s="1"/>
  <c r="AK98" i="5" s="1"/>
  <c r="S99" i="5"/>
  <c r="U99" i="5" s="1"/>
  <c r="T99" i="5"/>
  <c r="AD99" i="5"/>
  <c r="AC99" i="5"/>
  <c r="AE99" i="5" s="1"/>
  <c r="G102" i="5"/>
  <c r="AI101" i="5"/>
  <c r="R100" i="5"/>
  <c r="V100" i="5" s="1"/>
  <c r="AO100" i="5" s="1"/>
  <c r="AB100" i="5"/>
  <c r="Y102" i="5" l="1"/>
  <c r="O102" i="5"/>
  <c r="AM102" i="5"/>
  <c r="AN100" i="5"/>
  <c r="W99" i="5"/>
  <c r="AJ99" i="5" s="1"/>
  <c r="K99" i="5"/>
  <c r="L99" i="5" s="1"/>
  <c r="AF99" i="5"/>
  <c r="AG99" i="5" s="1"/>
  <c r="AK99" i="5" s="1"/>
  <c r="AD100" i="5"/>
  <c r="AC100" i="5"/>
  <c r="AE100" i="5" s="1"/>
  <c r="S100" i="5"/>
  <c r="U100" i="5" s="1"/>
  <c r="T100" i="5"/>
  <c r="G103" i="5"/>
  <c r="AI102" i="5"/>
  <c r="AB101" i="5"/>
  <c r="R101" i="5"/>
  <c r="V101" i="5" s="1"/>
  <c r="AO101" i="5" s="1"/>
  <c r="O103" i="5" l="1"/>
  <c r="AM103" i="5"/>
  <c r="Y103" i="5"/>
  <c r="AN101" i="5"/>
  <c r="W100" i="5"/>
  <c r="AJ100" i="5" s="1"/>
  <c r="K100" i="5"/>
  <c r="L100" i="5" s="1"/>
  <c r="S101" i="5"/>
  <c r="U101" i="5" s="1"/>
  <c r="T101" i="5"/>
  <c r="G104" i="5"/>
  <c r="AI103" i="5"/>
  <c r="R102" i="5"/>
  <c r="V102" i="5" s="1"/>
  <c r="AO102" i="5" s="1"/>
  <c r="AB102" i="5"/>
  <c r="AD101" i="5"/>
  <c r="AC101" i="5"/>
  <c r="AE101" i="5" s="1"/>
  <c r="AF100" i="5"/>
  <c r="AG100" i="5" s="1"/>
  <c r="AK100" i="5" s="1"/>
  <c r="Y104" i="5" l="1"/>
  <c r="AM104" i="5"/>
  <c r="O104" i="5"/>
  <c r="AN102" i="5"/>
  <c r="W101" i="5"/>
  <c r="AJ101" i="5" s="1"/>
  <c r="AF101" i="5"/>
  <c r="AG101" i="5" s="1"/>
  <c r="AK101" i="5" s="1"/>
  <c r="T102" i="5"/>
  <c r="S102" i="5"/>
  <c r="U102" i="5" s="1"/>
  <c r="AD102" i="5"/>
  <c r="AC102" i="5"/>
  <c r="AE102" i="5" s="1"/>
  <c r="G105" i="5"/>
  <c r="AI104" i="5"/>
  <c r="AB103" i="5"/>
  <c r="R103" i="5"/>
  <c r="V103" i="5" s="1"/>
  <c r="AO103" i="5" s="1"/>
  <c r="K101" i="5"/>
  <c r="L101" i="5" s="1"/>
  <c r="O105" i="5" l="1"/>
  <c r="AM105" i="5"/>
  <c r="Y105" i="5"/>
  <c r="AN103" i="5"/>
  <c r="W102" i="5"/>
  <c r="AJ102" i="5" s="1"/>
  <c r="K102" i="5"/>
  <c r="L102" i="5" s="1"/>
  <c r="T103" i="5"/>
  <c r="S103" i="5"/>
  <c r="U103" i="5" s="1"/>
  <c r="G106" i="5"/>
  <c r="AI105" i="5"/>
  <c r="AB104" i="5"/>
  <c r="R104" i="5"/>
  <c r="V104" i="5" s="1"/>
  <c r="AO104" i="5" s="1"/>
  <c r="AC103" i="5"/>
  <c r="AE103" i="5" s="1"/>
  <c r="AD103" i="5"/>
  <c r="AF102" i="5"/>
  <c r="AG102" i="5" s="1"/>
  <c r="AK102" i="5" s="1"/>
  <c r="AM106" i="5" l="1"/>
  <c r="Y106" i="5"/>
  <c r="O106" i="5"/>
  <c r="AN104" i="5"/>
  <c r="W103" i="5"/>
  <c r="AJ103" i="5" s="1"/>
  <c r="K103" i="5"/>
  <c r="L103" i="5" s="1"/>
  <c r="AF103" i="5"/>
  <c r="AG103" i="5" s="1"/>
  <c r="AK103" i="5" s="1"/>
  <c r="S104" i="5"/>
  <c r="U104" i="5" s="1"/>
  <c r="T104" i="5"/>
  <c r="AC104" i="5"/>
  <c r="AE104" i="5" s="1"/>
  <c r="AD104" i="5"/>
  <c r="G107" i="5"/>
  <c r="AI106" i="5"/>
  <c r="AB105" i="5"/>
  <c r="R105" i="5"/>
  <c r="V105" i="5" s="1"/>
  <c r="AO105" i="5" s="1"/>
  <c r="AM107" i="5" l="1"/>
  <c r="Y107" i="5"/>
  <c r="O107" i="5"/>
  <c r="AN105" i="5"/>
  <c r="W104" i="5"/>
  <c r="AF104" i="5"/>
  <c r="AG104" i="5" s="1"/>
  <c r="AK104" i="5" s="1"/>
  <c r="K104" i="5"/>
  <c r="L104" i="5" s="1"/>
  <c r="AD105" i="5"/>
  <c r="AC105" i="5"/>
  <c r="AE105" i="5" s="1"/>
  <c r="T105" i="5"/>
  <c r="S105" i="5"/>
  <c r="U105" i="5" s="1"/>
  <c r="G108" i="5"/>
  <c r="AI107" i="5"/>
  <c r="R106" i="5"/>
  <c r="V106" i="5" s="1"/>
  <c r="AO106" i="5" s="1"/>
  <c r="AB106" i="5"/>
  <c r="AM108" i="5" l="1"/>
  <c r="Y108" i="5"/>
  <c r="O108" i="5"/>
  <c r="AN106" i="5"/>
  <c r="W105" i="5"/>
  <c r="AJ105" i="5" s="1"/>
  <c r="K105" i="5"/>
  <c r="L105" i="5" s="1"/>
  <c r="AJ104" i="5"/>
  <c r="T106" i="5"/>
  <c r="S106" i="5"/>
  <c r="U106" i="5" s="1"/>
  <c r="G109" i="5"/>
  <c r="AI108" i="5"/>
  <c r="AB107" i="5"/>
  <c r="R107" i="5"/>
  <c r="V107" i="5" s="1"/>
  <c r="AO107" i="5" s="1"/>
  <c r="AC106" i="5"/>
  <c r="AE106" i="5" s="1"/>
  <c r="AD106" i="5"/>
  <c r="AF105" i="5"/>
  <c r="AG105" i="5" s="1"/>
  <c r="AK105" i="5" s="1"/>
  <c r="AM109" i="5" l="1"/>
  <c r="O109" i="5"/>
  <c r="Y109" i="5"/>
  <c r="AN107" i="5"/>
  <c r="W106" i="5"/>
  <c r="AJ106" i="5" s="1"/>
  <c r="AF106" i="5"/>
  <c r="AG106" i="5" s="1"/>
  <c r="AK106" i="5" s="1"/>
  <c r="K106" i="5"/>
  <c r="L106" i="5" s="1"/>
  <c r="AD107" i="5"/>
  <c r="AC107" i="5"/>
  <c r="AE107" i="5" s="1"/>
  <c r="S107" i="5"/>
  <c r="U107" i="5" s="1"/>
  <c r="T107" i="5"/>
  <c r="G110" i="5"/>
  <c r="AI109" i="5"/>
  <c r="AB108" i="5"/>
  <c r="R108" i="5"/>
  <c r="V108" i="5" s="1"/>
  <c r="AO108" i="5" s="1"/>
  <c r="AM110" i="5" l="1"/>
  <c r="Y110" i="5"/>
  <c r="O110" i="5"/>
  <c r="AN108" i="5"/>
  <c r="W107" i="5"/>
  <c r="AJ107" i="5" s="1"/>
  <c r="K107" i="5"/>
  <c r="L107" i="5" s="1"/>
  <c r="AD108" i="5"/>
  <c r="AC108" i="5"/>
  <c r="AE108" i="5" s="1"/>
  <c r="AF107" i="5"/>
  <c r="AG107" i="5" s="1"/>
  <c r="AK107" i="5" s="1"/>
  <c r="S108" i="5"/>
  <c r="U108" i="5" s="1"/>
  <c r="T108" i="5"/>
  <c r="G111" i="5"/>
  <c r="AI110" i="5"/>
  <c r="AB109" i="5"/>
  <c r="R109" i="5"/>
  <c r="V109" i="5" s="1"/>
  <c r="AO109" i="5" s="1"/>
  <c r="AM111" i="5" l="1"/>
  <c r="Y111" i="5"/>
  <c r="O111" i="5"/>
  <c r="W108" i="5"/>
  <c r="AJ108" i="5" s="1"/>
  <c r="AN109" i="5"/>
  <c r="S109" i="5"/>
  <c r="U109" i="5" s="1"/>
  <c r="T109" i="5"/>
  <c r="AC109" i="5"/>
  <c r="AE109" i="5" s="1"/>
  <c r="AD109" i="5"/>
  <c r="G112" i="5"/>
  <c r="AI111" i="5"/>
  <c r="AB110" i="5"/>
  <c r="R110" i="5"/>
  <c r="V110" i="5" s="1"/>
  <c r="AO110" i="5" s="1"/>
  <c r="AF108" i="5"/>
  <c r="AG108" i="5" s="1"/>
  <c r="AK108" i="5" s="1"/>
  <c r="K108" i="5"/>
  <c r="L108" i="5" s="1"/>
  <c r="Y112" i="5" l="1"/>
  <c r="O112" i="5"/>
  <c r="AM112" i="5"/>
  <c r="W109" i="5"/>
  <c r="AJ109" i="5" s="1"/>
  <c r="AN110" i="5"/>
  <c r="AF109" i="5"/>
  <c r="AG109" i="5" s="1"/>
  <c r="AK109" i="5" s="1"/>
  <c r="AD110" i="5"/>
  <c r="AC110" i="5"/>
  <c r="AE110" i="5" s="1"/>
  <c r="G113" i="5"/>
  <c r="AI112" i="5"/>
  <c r="AB111" i="5"/>
  <c r="R111" i="5"/>
  <c r="V111" i="5" s="1"/>
  <c r="AO111" i="5" s="1"/>
  <c r="K109" i="5"/>
  <c r="L109" i="5" s="1"/>
  <c r="T110" i="5"/>
  <c r="S110" i="5"/>
  <c r="U110" i="5" s="1"/>
  <c r="Y113" i="5" l="1"/>
  <c r="O113" i="5"/>
  <c r="AM113" i="5"/>
  <c r="AN111" i="5"/>
  <c r="W110" i="5"/>
  <c r="AJ110" i="5" s="1"/>
  <c r="K110" i="5"/>
  <c r="L110" i="5" s="1"/>
  <c r="AD111" i="5"/>
  <c r="AC111" i="5"/>
  <c r="AE111" i="5" s="1"/>
  <c r="S111" i="5"/>
  <c r="U111" i="5" s="1"/>
  <c r="T111" i="5"/>
  <c r="G114" i="5"/>
  <c r="AI113" i="5"/>
  <c r="R112" i="5"/>
  <c r="V112" i="5" s="1"/>
  <c r="AO112" i="5" s="1"/>
  <c r="AB112" i="5"/>
  <c r="AF110" i="5"/>
  <c r="AG110" i="5" s="1"/>
  <c r="AK110" i="5" s="1"/>
  <c r="Y114" i="5" l="1"/>
  <c r="O114" i="5"/>
  <c r="AM114" i="5"/>
  <c r="AN112" i="5"/>
  <c r="W111" i="5"/>
  <c r="AF111" i="5"/>
  <c r="AG111" i="5" s="1"/>
  <c r="AK111" i="5" s="1"/>
  <c r="K111" i="5"/>
  <c r="L111" i="5" s="1"/>
  <c r="AC112" i="5"/>
  <c r="AE112" i="5" s="1"/>
  <c r="AD112" i="5"/>
  <c r="G115" i="5"/>
  <c r="AI114" i="5"/>
  <c r="AB113" i="5"/>
  <c r="R113" i="5"/>
  <c r="V113" i="5" s="1"/>
  <c r="AO113" i="5" s="1"/>
  <c r="T112" i="5"/>
  <c r="S112" i="5"/>
  <c r="U112" i="5" s="1"/>
  <c r="O115" i="5" l="1"/>
  <c r="AM115" i="5"/>
  <c r="Y115" i="5"/>
  <c r="AN113" i="5"/>
  <c r="W112" i="5"/>
  <c r="AJ112" i="5" s="1"/>
  <c r="AF112" i="5"/>
  <c r="AG112" i="5" s="1"/>
  <c r="AK112" i="5" s="1"/>
  <c r="AC113" i="5"/>
  <c r="AE113" i="5" s="1"/>
  <c r="AD113" i="5"/>
  <c r="AJ111" i="5"/>
  <c r="K112" i="5"/>
  <c r="L112" i="5" s="1"/>
  <c r="S113" i="5"/>
  <c r="U113" i="5" s="1"/>
  <c r="T113" i="5"/>
  <c r="G116" i="5"/>
  <c r="AI115" i="5"/>
  <c r="AB114" i="5"/>
  <c r="R114" i="5"/>
  <c r="V114" i="5" s="1"/>
  <c r="AO114" i="5" s="1"/>
  <c r="Y116" i="5" l="1"/>
  <c r="O116" i="5"/>
  <c r="AM116" i="5"/>
  <c r="AN114" i="5"/>
  <c r="W113" i="5"/>
  <c r="AJ113" i="5" s="1"/>
  <c r="AF113" i="5"/>
  <c r="AG113" i="5" s="1"/>
  <c r="AK113" i="5" s="1"/>
  <c r="K113" i="5"/>
  <c r="L113" i="5" s="1"/>
  <c r="AD114" i="5"/>
  <c r="AC114" i="5"/>
  <c r="AE114" i="5" s="1"/>
  <c r="T114" i="5"/>
  <c r="S114" i="5"/>
  <c r="U114" i="5" s="1"/>
  <c r="G117" i="5"/>
  <c r="AI116" i="5"/>
  <c r="R115" i="5"/>
  <c r="V115" i="5" s="1"/>
  <c r="AO115" i="5" s="1"/>
  <c r="AB115" i="5"/>
  <c r="O117" i="5" l="1"/>
  <c r="Y117" i="5"/>
  <c r="AM117" i="5"/>
  <c r="AN115" i="5"/>
  <c r="W114" i="5"/>
  <c r="AJ114" i="5" s="1"/>
  <c r="K114" i="5"/>
  <c r="L114" i="5" s="1"/>
  <c r="AF114" i="5"/>
  <c r="AG114" i="5" s="1"/>
  <c r="AK114" i="5" s="1"/>
  <c r="T115" i="5"/>
  <c r="S115" i="5"/>
  <c r="U115" i="5" s="1"/>
  <c r="AC115" i="5"/>
  <c r="AE115" i="5" s="1"/>
  <c r="AD115" i="5"/>
  <c r="G118" i="5"/>
  <c r="AI117" i="5"/>
  <c r="AB116" i="5"/>
  <c r="R116" i="5"/>
  <c r="V116" i="5" s="1"/>
  <c r="AO116" i="5" s="1"/>
  <c r="AM118" i="5" l="1"/>
  <c r="Y118" i="5"/>
  <c r="O118" i="5"/>
  <c r="AN116" i="5"/>
  <c r="W115" i="5"/>
  <c r="AJ115" i="5" s="1"/>
  <c r="AF115" i="5"/>
  <c r="AG115" i="5" s="1"/>
  <c r="AK115" i="5" s="1"/>
  <c r="K115" i="5"/>
  <c r="L115" i="5" s="1"/>
  <c r="T116" i="5"/>
  <c r="S116" i="5"/>
  <c r="U116" i="5" s="1"/>
  <c r="G119" i="5"/>
  <c r="AI118" i="5"/>
  <c r="AB117" i="5"/>
  <c r="R117" i="5"/>
  <c r="V117" i="5" s="1"/>
  <c r="AO117" i="5" s="1"/>
  <c r="AC116" i="5"/>
  <c r="AE116" i="5" s="1"/>
  <c r="AD116" i="5"/>
  <c r="AM119" i="5" l="1"/>
  <c r="Y119" i="5"/>
  <c r="O119" i="5"/>
  <c r="AN117" i="5"/>
  <c r="W116" i="5"/>
  <c r="AJ116" i="5" s="1"/>
  <c r="K116" i="5"/>
  <c r="L116" i="5" s="1"/>
  <c r="AF116" i="5"/>
  <c r="AG116" i="5" s="1"/>
  <c r="AK116" i="5" s="1"/>
  <c r="T117" i="5"/>
  <c r="S117" i="5"/>
  <c r="U117" i="5" s="1"/>
  <c r="AC117" i="5"/>
  <c r="AE117" i="5" s="1"/>
  <c r="AD117" i="5"/>
  <c r="G120" i="5"/>
  <c r="AI119" i="5"/>
  <c r="R118" i="5"/>
  <c r="V118" i="5" s="1"/>
  <c r="AO118" i="5" s="1"/>
  <c r="AB118" i="5"/>
  <c r="AM120" i="5" l="1"/>
  <c r="Y120" i="5"/>
  <c r="O120" i="5"/>
  <c r="AN118" i="5"/>
  <c r="W117" i="5"/>
  <c r="AF117" i="5"/>
  <c r="AG117" i="5" s="1"/>
  <c r="AK117" i="5" s="1"/>
  <c r="K117" i="5"/>
  <c r="L117" i="5" s="1"/>
  <c r="G121" i="5"/>
  <c r="AI120" i="5"/>
  <c r="AB119" i="5"/>
  <c r="R119" i="5"/>
  <c r="V119" i="5" s="1"/>
  <c r="AO119" i="5" s="1"/>
  <c r="AC118" i="5"/>
  <c r="AE118" i="5" s="1"/>
  <c r="AD118" i="5"/>
  <c r="T118" i="5"/>
  <c r="S118" i="5"/>
  <c r="U118" i="5" s="1"/>
  <c r="AM121" i="5" l="1"/>
  <c r="Y121" i="5"/>
  <c r="O121" i="5"/>
  <c r="AN119" i="5"/>
  <c r="W118" i="5"/>
  <c r="AF118" i="5"/>
  <c r="AG118" i="5" s="1"/>
  <c r="AK118" i="5" s="1"/>
  <c r="AJ117" i="5"/>
  <c r="K118" i="5"/>
  <c r="L118" i="5" s="1"/>
  <c r="AC119" i="5"/>
  <c r="AE119" i="5" s="1"/>
  <c r="AD119" i="5"/>
  <c r="S119" i="5"/>
  <c r="U119" i="5" s="1"/>
  <c r="T119" i="5"/>
  <c r="G122" i="5"/>
  <c r="AI121" i="5"/>
  <c r="R120" i="5"/>
  <c r="V120" i="5" s="1"/>
  <c r="AO120" i="5" s="1"/>
  <c r="AB120" i="5"/>
  <c r="AM122" i="5" l="1"/>
  <c r="Y122" i="5"/>
  <c r="O122" i="5"/>
  <c r="AN120" i="5"/>
  <c r="W119" i="5"/>
  <c r="AJ119" i="5" s="1"/>
  <c r="AF119" i="5"/>
  <c r="AG119" i="5" s="1"/>
  <c r="AK119" i="5" s="1"/>
  <c r="AC120" i="5"/>
  <c r="AE120" i="5" s="1"/>
  <c r="AD120" i="5"/>
  <c r="T120" i="5"/>
  <c r="S120" i="5"/>
  <c r="U120" i="5" s="1"/>
  <c r="G123" i="5"/>
  <c r="AI122" i="5"/>
  <c r="R121" i="5"/>
  <c r="V121" i="5" s="1"/>
  <c r="AO121" i="5" s="1"/>
  <c r="AB121" i="5"/>
  <c r="AJ118" i="5"/>
  <c r="K119" i="5"/>
  <c r="L119" i="5" s="1"/>
  <c r="AM123" i="5" l="1"/>
  <c r="Y123" i="5"/>
  <c r="O123" i="5"/>
  <c r="AN121" i="5"/>
  <c r="W120" i="5"/>
  <c r="AF120" i="5"/>
  <c r="AG120" i="5" s="1"/>
  <c r="AK120" i="5" s="1"/>
  <c r="T121" i="5"/>
  <c r="S121" i="5"/>
  <c r="U121" i="5" s="1"/>
  <c r="G124" i="5"/>
  <c r="AI123" i="5"/>
  <c r="R122" i="5"/>
  <c r="V122" i="5" s="1"/>
  <c r="AO122" i="5" s="1"/>
  <c r="AB122" i="5"/>
  <c r="AD121" i="5"/>
  <c r="AC121" i="5"/>
  <c r="AE121" i="5" s="1"/>
  <c r="K120" i="5"/>
  <c r="L120" i="5" s="1"/>
  <c r="Y124" i="5" l="1"/>
  <c r="O124" i="5"/>
  <c r="AM124" i="5"/>
  <c r="AN122" i="5"/>
  <c r="W121" i="5"/>
  <c r="K121" i="5"/>
  <c r="L121" i="5" s="1"/>
  <c r="AJ120" i="5"/>
  <c r="AF121" i="5"/>
  <c r="AG121" i="5" s="1"/>
  <c r="AK121" i="5" s="1"/>
  <c r="G125" i="5"/>
  <c r="AI124" i="5"/>
  <c r="AB123" i="5"/>
  <c r="R123" i="5"/>
  <c r="V123" i="5" s="1"/>
  <c r="AO123" i="5" s="1"/>
  <c r="T122" i="5"/>
  <c r="S122" i="5"/>
  <c r="U122" i="5" s="1"/>
  <c r="AC122" i="5"/>
  <c r="AE122" i="5" s="1"/>
  <c r="AD122" i="5"/>
  <c r="Y125" i="5" l="1"/>
  <c r="O125" i="5"/>
  <c r="AM125" i="5"/>
  <c r="AN123" i="5"/>
  <c r="W122" i="5"/>
  <c r="AJ122" i="5" s="1"/>
  <c r="AF122" i="5"/>
  <c r="AG122" i="5" s="1"/>
  <c r="AK122" i="5" s="1"/>
  <c r="AJ121" i="5"/>
  <c r="K122" i="5"/>
  <c r="L122" i="5" s="1"/>
  <c r="AD123" i="5"/>
  <c r="AC123" i="5"/>
  <c r="AE123" i="5" s="1"/>
  <c r="S123" i="5"/>
  <c r="U123" i="5" s="1"/>
  <c r="T123" i="5"/>
  <c r="G126" i="5"/>
  <c r="AI125" i="5"/>
  <c r="R124" i="5"/>
  <c r="V124" i="5" s="1"/>
  <c r="AO124" i="5" s="1"/>
  <c r="AB124" i="5"/>
  <c r="Y126" i="5" l="1"/>
  <c r="O126" i="5"/>
  <c r="AM126" i="5"/>
  <c r="W123" i="5"/>
  <c r="AJ123" i="5" s="1"/>
  <c r="AN124" i="5"/>
  <c r="K123" i="5"/>
  <c r="L123" i="5" s="1"/>
  <c r="AF123" i="5"/>
  <c r="AG123" i="5" s="1"/>
  <c r="AK123" i="5" s="1"/>
  <c r="AD124" i="5"/>
  <c r="AC124" i="5"/>
  <c r="AE124" i="5" s="1"/>
  <c r="G127" i="5"/>
  <c r="AI126" i="5"/>
  <c r="R125" i="5"/>
  <c r="V125" i="5" s="1"/>
  <c r="AO125" i="5" s="1"/>
  <c r="AB125" i="5"/>
  <c r="S124" i="5"/>
  <c r="U124" i="5" s="1"/>
  <c r="T124" i="5"/>
  <c r="O127" i="5" l="1"/>
  <c r="AM127" i="5"/>
  <c r="Y127" i="5"/>
  <c r="AN125" i="5"/>
  <c r="W124" i="5"/>
  <c r="K124" i="5"/>
  <c r="L124" i="5" s="1"/>
  <c r="AC125" i="5"/>
  <c r="AE125" i="5" s="1"/>
  <c r="AD125" i="5"/>
  <c r="T125" i="5"/>
  <c r="S125" i="5"/>
  <c r="U125" i="5" s="1"/>
  <c r="G128" i="5"/>
  <c r="AI127" i="5"/>
  <c r="AB126" i="5"/>
  <c r="R126" i="5"/>
  <c r="V126" i="5" s="1"/>
  <c r="AO126" i="5" s="1"/>
  <c r="AF124" i="5"/>
  <c r="AG124" i="5" s="1"/>
  <c r="AK124" i="5" s="1"/>
  <c r="Y128" i="5" l="1"/>
  <c r="AM128" i="5"/>
  <c r="O128" i="5"/>
  <c r="AN126" i="5"/>
  <c r="W125" i="5"/>
  <c r="AJ125" i="5" s="1"/>
  <c r="AF125" i="5"/>
  <c r="AG125" i="5" s="1"/>
  <c r="AK125" i="5" s="1"/>
  <c r="T126" i="5"/>
  <c r="S126" i="5"/>
  <c r="U126" i="5" s="1"/>
  <c r="AC126" i="5"/>
  <c r="AE126" i="5" s="1"/>
  <c r="AD126" i="5"/>
  <c r="G129" i="5"/>
  <c r="AI128" i="5"/>
  <c r="AB127" i="5"/>
  <c r="R127" i="5"/>
  <c r="V127" i="5" s="1"/>
  <c r="AO127" i="5" s="1"/>
  <c r="AJ124" i="5"/>
  <c r="K125" i="5"/>
  <c r="L125" i="5" s="1"/>
  <c r="O129" i="5" l="1"/>
  <c r="AM129" i="5"/>
  <c r="Y129" i="5"/>
  <c r="AN127" i="5"/>
  <c r="W126" i="5"/>
  <c r="K126" i="5"/>
  <c r="L126" i="5" s="1"/>
  <c r="AF126" i="5"/>
  <c r="AG126" i="5" s="1"/>
  <c r="AK126" i="5" s="1"/>
  <c r="T127" i="5"/>
  <c r="S127" i="5"/>
  <c r="U127" i="5" s="1"/>
  <c r="AC127" i="5"/>
  <c r="AE127" i="5" s="1"/>
  <c r="AD127" i="5"/>
  <c r="G130" i="5"/>
  <c r="AI129" i="5"/>
  <c r="R128" i="5"/>
  <c r="V128" i="5" s="1"/>
  <c r="AO128" i="5" s="1"/>
  <c r="AB128" i="5"/>
  <c r="AM130" i="5" l="1"/>
  <c r="Y130" i="5"/>
  <c r="O130" i="5"/>
  <c r="AN128" i="5"/>
  <c r="W127" i="5"/>
  <c r="AJ127" i="5" s="1"/>
  <c r="AF127" i="5"/>
  <c r="AG127" i="5" s="1"/>
  <c r="AK127" i="5" s="1"/>
  <c r="AJ126" i="5"/>
  <c r="K127" i="5"/>
  <c r="L127" i="5" s="1"/>
  <c r="T128" i="5"/>
  <c r="S128" i="5"/>
  <c r="U128" i="5" s="1"/>
  <c r="G131" i="5"/>
  <c r="AI130" i="5"/>
  <c r="R129" i="5"/>
  <c r="V129" i="5" s="1"/>
  <c r="AO129" i="5" s="1"/>
  <c r="AB129" i="5"/>
  <c r="AC128" i="5"/>
  <c r="AE128" i="5" s="1"/>
  <c r="AD128" i="5"/>
  <c r="AM131" i="5" l="1"/>
  <c r="Y131" i="5"/>
  <c r="O131" i="5"/>
  <c r="AN129" i="5"/>
  <c r="W128" i="5"/>
  <c r="AJ128" i="5" s="1"/>
  <c r="K128" i="5"/>
  <c r="L128" i="5" s="1"/>
  <c r="AF128" i="5"/>
  <c r="AG128" i="5" s="1"/>
  <c r="AK128" i="5" s="1"/>
  <c r="AD129" i="5"/>
  <c r="AC129" i="5"/>
  <c r="AE129" i="5" s="1"/>
  <c r="S129" i="5"/>
  <c r="U129" i="5" s="1"/>
  <c r="T129" i="5"/>
  <c r="G132" i="5"/>
  <c r="AI131" i="5"/>
  <c r="AB130" i="5"/>
  <c r="R130" i="5"/>
  <c r="V130" i="5" s="1"/>
  <c r="AO130" i="5" s="1"/>
  <c r="AM132" i="5" l="1"/>
  <c r="Y132" i="5"/>
  <c r="O132" i="5"/>
  <c r="AN130" i="5"/>
  <c r="W129" i="5"/>
  <c r="AJ129" i="5" s="1"/>
  <c r="K129" i="5"/>
  <c r="L129" i="5" s="1"/>
  <c r="T130" i="5"/>
  <c r="S130" i="5"/>
  <c r="U130" i="5" s="1"/>
  <c r="AD130" i="5"/>
  <c r="AC130" i="5"/>
  <c r="AE130" i="5" s="1"/>
  <c r="G133" i="5"/>
  <c r="AI132" i="5"/>
  <c r="R131" i="5"/>
  <c r="V131" i="5" s="1"/>
  <c r="AO131" i="5" s="1"/>
  <c r="AB131" i="5"/>
  <c r="AF129" i="5"/>
  <c r="AG129" i="5" s="1"/>
  <c r="AK129" i="5" s="1"/>
  <c r="O133" i="5" l="1"/>
  <c r="AM133" i="5"/>
  <c r="Y133" i="5"/>
  <c r="AN131" i="5"/>
  <c r="W130" i="5"/>
  <c r="K130" i="5"/>
  <c r="L130" i="5" s="1"/>
  <c r="AF130" i="5"/>
  <c r="AG130" i="5" s="1"/>
  <c r="AK130" i="5" s="1"/>
  <c r="T131" i="5"/>
  <c r="S131" i="5"/>
  <c r="U131" i="5" s="1"/>
  <c r="AD131" i="5"/>
  <c r="AC131" i="5"/>
  <c r="AE131" i="5" s="1"/>
  <c r="G134" i="5"/>
  <c r="AI133" i="5"/>
  <c r="AB132" i="5"/>
  <c r="R132" i="5"/>
  <c r="V132" i="5" s="1"/>
  <c r="AO132" i="5" s="1"/>
  <c r="AM134" i="5" l="1"/>
  <c r="Y134" i="5"/>
  <c r="O134" i="5"/>
  <c r="AN132" i="5"/>
  <c r="W131" i="5"/>
  <c r="AJ131" i="5" s="1"/>
  <c r="K131" i="5"/>
  <c r="L131" i="5" s="1"/>
  <c r="AJ130" i="5"/>
  <c r="AF131" i="5"/>
  <c r="AG131" i="5" s="1"/>
  <c r="AK131" i="5" s="1"/>
  <c r="AC132" i="5"/>
  <c r="AE132" i="5" s="1"/>
  <c r="AD132" i="5"/>
  <c r="G135" i="5"/>
  <c r="AI134" i="5"/>
  <c r="R133" i="5"/>
  <c r="V133" i="5" s="1"/>
  <c r="AO133" i="5" s="1"/>
  <c r="AB133" i="5"/>
  <c r="S132" i="5"/>
  <c r="U132" i="5" s="1"/>
  <c r="T132" i="5"/>
  <c r="AM135" i="5" l="1"/>
  <c r="Y135" i="5"/>
  <c r="O135" i="5"/>
  <c r="AN133" i="5"/>
  <c r="W132" i="5"/>
  <c r="AJ132" i="5" s="1"/>
  <c r="AF132" i="5"/>
  <c r="AG132" i="5" s="1"/>
  <c r="AK132" i="5" s="1"/>
  <c r="K132" i="5"/>
  <c r="L132" i="5" s="1"/>
  <c r="AC133" i="5"/>
  <c r="AE133" i="5" s="1"/>
  <c r="AD133" i="5"/>
  <c r="S133" i="5"/>
  <c r="U133" i="5" s="1"/>
  <c r="T133" i="5"/>
  <c r="G136" i="5"/>
  <c r="AI135" i="5"/>
  <c r="AB134" i="5"/>
  <c r="R134" i="5"/>
  <c r="V134" i="5" s="1"/>
  <c r="AO134" i="5" s="1"/>
  <c r="Y136" i="5" l="1"/>
  <c r="AM136" i="5"/>
  <c r="O136" i="5"/>
  <c r="AN134" i="5"/>
  <c r="W133" i="5"/>
  <c r="AJ133" i="5" s="1"/>
  <c r="K133" i="5"/>
  <c r="L133" i="5" s="1"/>
  <c r="AF133" i="5"/>
  <c r="AG133" i="5" s="1"/>
  <c r="AK133" i="5" s="1"/>
  <c r="G137" i="5"/>
  <c r="AI136" i="5"/>
  <c r="AB135" i="5"/>
  <c r="R135" i="5"/>
  <c r="V135" i="5" s="1"/>
  <c r="AO135" i="5" s="1"/>
  <c r="T134" i="5"/>
  <c r="S134" i="5"/>
  <c r="U134" i="5" s="1"/>
  <c r="AC134" i="5"/>
  <c r="AE134" i="5" s="1"/>
  <c r="AD134" i="5"/>
  <c r="Y137" i="5" l="1"/>
  <c r="O137" i="5"/>
  <c r="AM137" i="5"/>
  <c r="AN135" i="5"/>
  <c r="W134" i="5"/>
  <c r="AJ134" i="5" s="1"/>
  <c r="K134" i="5"/>
  <c r="L134" i="5" s="1"/>
  <c r="S135" i="5"/>
  <c r="U135" i="5" s="1"/>
  <c r="T135" i="5"/>
  <c r="AF134" i="5"/>
  <c r="AG134" i="5" s="1"/>
  <c r="AK134" i="5" s="1"/>
  <c r="AC135" i="5"/>
  <c r="AE135" i="5" s="1"/>
  <c r="AD135" i="5"/>
  <c r="G138" i="5"/>
  <c r="AI137" i="5"/>
  <c r="R136" i="5"/>
  <c r="V136" i="5" s="1"/>
  <c r="AO136" i="5" s="1"/>
  <c r="AB136" i="5"/>
  <c r="Y138" i="5" l="1"/>
  <c r="O138" i="5"/>
  <c r="AM138" i="5"/>
  <c r="W135" i="5"/>
  <c r="AJ135" i="5" s="1"/>
  <c r="AN136" i="5"/>
  <c r="AF135" i="5"/>
  <c r="AG135" i="5" s="1"/>
  <c r="AK135" i="5" s="1"/>
  <c r="T136" i="5"/>
  <c r="S136" i="5"/>
  <c r="U136" i="5" s="1"/>
  <c r="G139" i="5"/>
  <c r="AI138" i="5"/>
  <c r="R137" i="5"/>
  <c r="V137" i="5" s="1"/>
  <c r="AO137" i="5" s="1"/>
  <c r="AB137" i="5"/>
  <c r="AC136" i="5"/>
  <c r="AE136" i="5" s="1"/>
  <c r="AD136" i="5"/>
  <c r="K135" i="5"/>
  <c r="L135" i="5" s="1"/>
  <c r="AM139" i="5" l="1"/>
  <c r="O139" i="5"/>
  <c r="Y139" i="5"/>
  <c r="AN137" i="5"/>
  <c r="W136" i="5"/>
  <c r="AJ136" i="5" s="1"/>
  <c r="AF136" i="5"/>
  <c r="AG136" i="5" s="1"/>
  <c r="AK136" i="5" s="1"/>
  <c r="K136" i="5"/>
  <c r="L136" i="5" s="1"/>
  <c r="AD137" i="5"/>
  <c r="AC137" i="5"/>
  <c r="AE137" i="5" s="1"/>
  <c r="T137" i="5"/>
  <c r="S137" i="5"/>
  <c r="U137" i="5" s="1"/>
  <c r="G140" i="5"/>
  <c r="AI139" i="5"/>
  <c r="AB138" i="5"/>
  <c r="R138" i="5"/>
  <c r="V138" i="5" s="1"/>
  <c r="AO138" i="5" s="1"/>
  <c r="O140" i="5" l="1"/>
  <c r="Y140" i="5"/>
  <c r="AM140" i="5"/>
  <c r="AN138" i="5"/>
  <c r="W137" i="5"/>
  <c r="AJ137" i="5" s="1"/>
  <c r="K137" i="5"/>
  <c r="L137" i="5" s="1"/>
  <c r="AF137" i="5"/>
  <c r="AG137" i="5" s="1"/>
  <c r="AK137" i="5" s="1"/>
  <c r="T138" i="5"/>
  <c r="S138" i="5"/>
  <c r="U138" i="5" s="1"/>
  <c r="G141" i="5"/>
  <c r="AI140" i="5"/>
  <c r="R139" i="5"/>
  <c r="V139" i="5" s="1"/>
  <c r="AO139" i="5" s="1"/>
  <c r="AB139" i="5"/>
  <c r="AD138" i="5"/>
  <c r="AC138" i="5"/>
  <c r="AE138" i="5" s="1"/>
  <c r="Y141" i="5" l="1"/>
  <c r="AM141" i="5"/>
  <c r="O141" i="5"/>
  <c r="AN139" i="5"/>
  <c r="W138" i="5"/>
  <c r="AF138" i="5"/>
  <c r="AG138" i="5" s="1"/>
  <c r="AK138" i="5" s="1"/>
  <c r="K138" i="5"/>
  <c r="L138" i="5" s="1"/>
  <c r="T139" i="5"/>
  <c r="S139" i="5"/>
  <c r="U139" i="5" s="1"/>
  <c r="AD139" i="5"/>
  <c r="AC139" i="5"/>
  <c r="AE139" i="5" s="1"/>
  <c r="G142" i="5"/>
  <c r="AI141" i="5"/>
  <c r="AB140" i="5"/>
  <c r="R140" i="5"/>
  <c r="V140" i="5" s="1"/>
  <c r="AO140" i="5" s="1"/>
  <c r="AM142" i="5" l="1"/>
  <c r="O142" i="5"/>
  <c r="Y142" i="5"/>
  <c r="AN140" i="5"/>
  <c r="W139" i="5"/>
  <c r="AJ139" i="5" s="1"/>
  <c r="K139" i="5"/>
  <c r="L139" i="5" s="1"/>
  <c r="AJ138" i="5"/>
  <c r="AF139" i="5"/>
  <c r="AG139" i="5" s="1"/>
  <c r="AK139" i="5" s="1"/>
  <c r="T140" i="5"/>
  <c r="S140" i="5"/>
  <c r="U140" i="5" s="1"/>
  <c r="G143" i="5"/>
  <c r="AI142" i="5"/>
  <c r="R141" i="5"/>
  <c r="V141" i="5" s="1"/>
  <c r="AO141" i="5" s="1"/>
  <c r="AB141" i="5"/>
  <c r="AC140" i="5"/>
  <c r="AE140" i="5" s="1"/>
  <c r="AD140" i="5"/>
  <c r="AM143" i="5" l="1"/>
  <c r="Y143" i="5"/>
  <c r="O143" i="5"/>
  <c r="AN141" i="5"/>
  <c r="W140" i="5"/>
  <c r="AF140" i="5"/>
  <c r="AG140" i="5" s="1"/>
  <c r="AK140" i="5" s="1"/>
  <c r="K140" i="5"/>
  <c r="L140" i="5" s="1"/>
  <c r="AD141" i="5"/>
  <c r="AC141" i="5"/>
  <c r="AE141" i="5" s="1"/>
  <c r="S141" i="5"/>
  <c r="U141" i="5" s="1"/>
  <c r="T141" i="5"/>
  <c r="G144" i="5"/>
  <c r="AI143" i="5"/>
  <c r="R142" i="5"/>
  <c r="V142" i="5" s="1"/>
  <c r="AO142" i="5" s="1"/>
  <c r="AB142" i="5"/>
  <c r="AM144" i="5" l="1"/>
  <c r="Y144" i="5"/>
  <c r="O144" i="5"/>
  <c r="W141" i="5"/>
  <c r="AJ141" i="5" s="1"/>
  <c r="AN142" i="5"/>
  <c r="AJ140" i="5"/>
  <c r="K141" i="5"/>
  <c r="L141" i="5" s="1"/>
  <c r="T142" i="5"/>
  <c r="S142" i="5"/>
  <c r="U142" i="5" s="1"/>
  <c r="G145" i="5"/>
  <c r="AI144" i="5"/>
  <c r="R143" i="5"/>
  <c r="V143" i="5" s="1"/>
  <c r="AO143" i="5" s="1"/>
  <c r="AB143" i="5"/>
  <c r="AD142" i="5"/>
  <c r="AC142" i="5"/>
  <c r="AE142" i="5" s="1"/>
  <c r="AF141" i="5"/>
  <c r="AG141" i="5" s="1"/>
  <c r="AK141" i="5" s="1"/>
  <c r="AM145" i="5" l="1"/>
  <c r="Y145" i="5"/>
  <c r="O145" i="5"/>
  <c r="AN143" i="5"/>
  <c r="W142" i="5"/>
  <c r="AJ142" i="5" s="1"/>
  <c r="AD143" i="5"/>
  <c r="AC143" i="5"/>
  <c r="AE143" i="5" s="1"/>
  <c r="S143" i="5"/>
  <c r="U143" i="5" s="1"/>
  <c r="T143" i="5"/>
  <c r="G146" i="5"/>
  <c r="AI145" i="5"/>
  <c r="R144" i="5"/>
  <c r="V144" i="5" s="1"/>
  <c r="AO144" i="5" s="1"/>
  <c r="AB144" i="5"/>
  <c r="AF142" i="5"/>
  <c r="AG142" i="5" s="1"/>
  <c r="AK142" i="5" s="1"/>
  <c r="K142" i="5"/>
  <c r="L142" i="5" s="1"/>
  <c r="AM146" i="5" l="1"/>
  <c r="Y146" i="5"/>
  <c r="O146" i="5"/>
  <c r="AN144" i="5"/>
  <c r="W143" i="5"/>
  <c r="S144" i="5"/>
  <c r="U144" i="5" s="1"/>
  <c r="T144" i="5"/>
  <c r="AC144" i="5"/>
  <c r="AE144" i="5" s="1"/>
  <c r="AD144" i="5"/>
  <c r="G147" i="5"/>
  <c r="AI146" i="5"/>
  <c r="AB145" i="5"/>
  <c r="R145" i="5"/>
  <c r="V145" i="5" s="1"/>
  <c r="AO145" i="5" s="1"/>
  <c r="K143" i="5"/>
  <c r="L143" i="5" s="1"/>
  <c r="AF143" i="5"/>
  <c r="AG143" i="5" s="1"/>
  <c r="AK143" i="5" s="1"/>
  <c r="AM147" i="5" l="1"/>
  <c r="Y147" i="5"/>
  <c r="O147" i="5"/>
  <c r="AN145" i="5"/>
  <c r="W144" i="5"/>
  <c r="AF144" i="5"/>
  <c r="AG144" i="5" s="1"/>
  <c r="AK144" i="5" s="1"/>
  <c r="AJ143" i="5"/>
  <c r="K144" i="5"/>
  <c r="L144" i="5" s="1"/>
  <c r="AC145" i="5"/>
  <c r="AE145" i="5" s="1"/>
  <c r="AD145" i="5"/>
  <c r="G148" i="5"/>
  <c r="AI147" i="5"/>
  <c r="R146" i="5"/>
  <c r="V146" i="5" s="1"/>
  <c r="AO146" i="5" s="1"/>
  <c r="AB146" i="5"/>
  <c r="T145" i="5"/>
  <c r="S145" i="5"/>
  <c r="U145" i="5" s="1"/>
  <c r="Y148" i="5" l="1"/>
  <c r="AM148" i="5"/>
  <c r="O148" i="5"/>
  <c r="AN146" i="5"/>
  <c r="W145" i="5"/>
  <c r="AJ145" i="5" s="1"/>
  <c r="AF145" i="5"/>
  <c r="AG145" i="5" s="1"/>
  <c r="AK145" i="5" s="1"/>
  <c r="T146" i="5"/>
  <c r="S146" i="5"/>
  <c r="U146" i="5" s="1"/>
  <c r="AC146" i="5"/>
  <c r="AE146" i="5" s="1"/>
  <c r="AD146" i="5"/>
  <c r="G149" i="5"/>
  <c r="AI148" i="5"/>
  <c r="R147" i="5"/>
  <c r="V147" i="5" s="1"/>
  <c r="AO147" i="5" s="1"/>
  <c r="AB147" i="5"/>
  <c r="AJ144" i="5"/>
  <c r="K145" i="5"/>
  <c r="L145" i="5" s="1"/>
  <c r="Y149" i="5" l="1"/>
  <c r="O149" i="5"/>
  <c r="AM149" i="5"/>
  <c r="AN147" i="5"/>
  <c r="W146" i="5"/>
  <c r="AJ146" i="5" s="1"/>
  <c r="AF146" i="5"/>
  <c r="AG146" i="5" s="1"/>
  <c r="AK146" i="5" s="1"/>
  <c r="K146" i="5"/>
  <c r="L146" i="5" s="1"/>
  <c r="AD147" i="5"/>
  <c r="AC147" i="5"/>
  <c r="AE147" i="5" s="1"/>
  <c r="T147" i="5"/>
  <c r="S147" i="5"/>
  <c r="U147" i="5" s="1"/>
  <c r="G150" i="5"/>
  <c r="AI149" i="5"/>
  <c r="R148" i="5"/>
  <c r="V148" i="5" s="1"/>
  <c r="AO148" i="5" s="1"/>
  <c r="AB148" i="5"/>
  <c r="Y150" i="5" l="1"/>
  <c r="AM150" i="5"/>
  <c r="O150" i="5"/>
  <c r="AN148" i="5"/>
  <c r="W147" i="5"/>
  <c r="K147" i="5"/>
  <c r="L147" i="5" s="1"/>
  <c r="AF147" i="5"/>
  <c r="AG147" i="5" s="1"/>
  <c r="AK147" i="5" s="1"/>
  <c r="T148" i="5"/>
  <c r="S148" i="5"/>
  <c r="U148" i="5" s="1"/>
  <c r="AD148" i="5"/>
  <c r="AC148" i="5"/>
  <c r="AE148" i="5" s="1"/>
  <c r="G151" i="5"/>
  <c r="AI150" i="5"/>
  <c r="R149" i="5"/>
  <c r="V149" i="5" s="1"/>
  <c r="AO149" i="5" s="1"/>
  <c r="AB149" i="5"/>
  <c r="O151" i="5" l="1"/>
  <c r="AM151" i="5"/>
  <c r="Y151" i="5"/>
  <c r="AN149" i="5"/>
  <c r="W148" i="5"/>
  <c r="AJ148" i="5" s="1"/>
  <c r="G152" i="5"/>
  <c r="AI151" i="5"/>
  <c r="AB150" i="5"/>
  <c r="R150" i="5"/>
  <c r="V150" i="5" s="1"/>
  <c r="AO150" i="5" s="1"/>
  <c r="AC149" i="5"/>
  <c r="AE149" i="5" s="1"/>
  <c r="AD149" i="5"/>
  <c r="AJ147" i="5"/>
  <c r="K148" i="5"/>
  <c r="L148" i="5" s="1"/>
  <c r="S149" i="5"/>
  <c r="U149" i="5" s="1"/>
  <c r="T149" i="5"/>
  <c r="AF148" i="5"/>
  <c r="AG148" i="5" s="1"/>
  <c r="AK148" i="5" s="1"/>
  <c r="O152" i="5" l="1"/>
  <c r="Y152" i="5"/>
  <c r="AM152" i="5"/>
  <c r="AN150" i="5"/>
  <c r="W149" i="5"/>
  <c r="AJ149" i="5" s="1"/>
  <c r="AF149" i="5"/>
  <c r="AG149" i="5" s="1"/>
  <c r="AK149" i="5" s="1"/>
  <c r="T150" i="5"/>
  <c r="S150" i="5"/>
  <c r="U150" i="5" s="1"/>
  <c r="AD150" i="5"/>
  <c r="AC150" i="5"/>
  <c r="AE150" i="5" s="1"/>
  <c r="K149" i="5"/>
  <c r="L149" i="5" s="1"/>
  <c r="G153" i="5"/>
  <c r="AI152" i="5"/>
  <c r="R151" i="5"/>
  <c r="V151" i="5" s="1"/>
  <c r="AO151" i="5" s="1"/>
  <c r="AB151" i="5"/>
  <c r="O153" i="5" l="1"/>
  <c r="Y153" i="5"/>
  <c r="AM153" i="5"/>
  <c r="AN151" i="5"/>
  <c r="W150" i="5"/>
  <c r="AJ150" i="5" s="1"/>
  <c r="AF150" i="5"/>
  <c r="AG150" i="5" s="1"/>
  <c r="AK150" i="5" s="1"/>
  <c r="K150" i="5"/>
  <c r="L150" i="5" s="1"/>
  <c r="AC151" i="5"/>
  <c r="AE151" i="5" s="1"/>
  <c r="AD151" i="5"/>
  <c r="G154" i="5"/>
  <c r="AI153" i="5"/>
  <c r="R152" i="5"/>
  <c r="V152" i="5" s="1"/>
  <c r="AO152" i="5" s="1"/>
  <c r="AB152" i="5"/>
  <c r="S151" i="5"/>
  <c r="U151" i="5" s="1"/>
  <c r="T151" i="5"/>
  <c r="AM154" i="5" l="1"/>
  <c r="O154" i="5"/>
  <c r="Y154" i="5"/>
  <c r="AN152" i="5"/>
  <c r="W151" i="5"/>
  <c r="AJ151" i="5" s="1"/>
  <c r="K151" i="5"/>
  <c r="L151" i="5" s="1"/>
  <c r="AF151" i="5"/>
  <c r="AG151" i="5" s="1"/>
  <c r="AK151" i="5" s="1"/>
  <c r="T152" i="5"/>
  <c r="S152" i="5"/>
  <c r="U152" i="5" s="1"/>
  <c r="AC152" i="5"/>
  <c r="AE152" i="5" s="1"/>
  <c r="AD152" i="5"/>
  <c r="G155" i="5"/>
  <c r="AI154" i="5"/>
  <c r="R153" i="5"/>
  <c r="V153" i="5" s="1"/>
  <c r="AO153" i="5" s="1"/>
  <c r="AB153" i="5"/>
  <c r="AM155" i="5" l="1"/>
  <c r="Y155" i="5"/>
  <c r="O155" i="5"/>
  <c r="AN153" i="5"/>
  <c r="W152" i="5"/>
  <c r="K152" i="5"/>
  <c r="L152" i="5" s="1"/>
  <c r="AF152" i="5"/>
  <c r="AG152" i="5" s="1"/>
  <c r="AK152" i="5" s="1"/>
  <c r="AD153" i="5"/>
  <c r="AC153" i="5"/>
  <c r="AE153" i="5" s="1"/>
  <c r="T153" i="5"/>
  <c r="S153" i="5"/>
  <c r="U153" i="5" s="1"/>
  <c r="G156" i="5"/>
  <c r="AI155" i="5"/>
  <c r="R154" i="5"/>
  <c r="V154" i="5" s="1"/>
  <c r="AO154" i="5" s="1"/>
  <c r="AB154" i="5"/>
  <c r="AM156" i="5" l="1"/>
  <c r="Y156" i="5"/>
  <c r="O156" i="5"/>
  <c r="AN154" i="5"/>
  <c r="W153" i="5"/>
  <c r="AJ153" i="5" s="1"/>
  <c r="K153" i="5"/>
  <c r="L153" i="5" s="1"/>
  <c r="AF153" i="5"/>
  <c r="AG153" i="5" s="1"/>
  <c r="AK153" i="5" s="1"/>
  <c r="AJ152" i="5"/>
  <c r="AD154" i="5"/>
  <c r="AC154" i="5"/>
  <c r="AE154" i="5" s="1"/>
  <c r="T154" i="5"/>
  <c r="S154" i="5"/>
  <c r="U154" i="5" s="1"/>
  <c r="G157" i="5"/>
  <c r="AI156" i="5"/>
  <c r="AB155" i="5"/>
  <c r="R155" i="5"/>
  <c r="V155" i="5" s="1"/>
  <c r="AO155" i="5" s="1"/>
  <c r="AM157" i="5" l="1"/>
  <c r="Y157" i="5"/>
  <c r="O157" i="5"/>
  <c r="AN155" i="5"/>
  <c r="W154" i="5"/>
  <c r="K154" i="5"/>
  <c r="L154" i="5" s="1"/>
  <c r="AF154" i="5"/>
  <c r="AG154" i="5" s="1"/>
  <c r="AK154" i="5" s="1"/>
  <c r="AC155" i="5"/>
  <c r="AE155" i="5" s="1"/>
  <c r="AD155" i="5"/>
  <c r="T155" i="5"/>
  <c r="S155" i="5"/>
  <c r="U155" i="5" s="1"/>
  <c r="G158" i="5"/>
  <c r="AI157" i="5"/>
  <c r="AB156" i="5"/>
  <c r="R156" i="5"/>
  <c r="V156" i="5" s="1"/>
  <c r="AO156" i="5" s="1"/>
  <c r="AM158" i="5" l="1"/>
  <c r="O158" i="5"/>
  <c r="Y158" i="5"/>
  <c r="AN156" i="5"/>
  <c r="W155" i="5"/>
  <c r="AF155" i="5"/>
  <c r="AG155" i="5" s="1"/>
  <c r="AK155" i="5" s="1"/>
  <c r="AD156" i="5"/>
  <c r="AC156" i="5"/>
  <c r="AE156" i="5" s="1"/>
  <c r="G159" i="5"/>
  <c r="AI158" i="5"/>
  <c r="AB157" i="5"/>
  <c r="R157" i="5"/>
  <c r="V157" i="5" s="1"/>
  <c r="AO157" i="5" s="1"/>
  <c r="AJ154" i="5"/>
  <c r="K155" i="5"/>
  <c r="L155" i="5" s="1"/>
  <c r="S156" i="5"/>
  <c r="U156" i="5" s="1"/>
  <c r="T156" i="5"/>
  <c r="AM159" i="5" l="1"/>
  <c r="Y159" i="5"/>
  <c r="O159" i="5"/>
  <c r="AN157" i="5"/>
  <c r="W156" i="5"/>
  <c r="AJ155" i="5"/>
  <c r="K156" i="5"/>
  <c r="L156" i="5" s="1"/>
  <c r="AC157" i="5"/>
  <c r="AE157" i="5" s="1"/>
  <c r="AD157" i="5"/>
  <c r="T157" i="5"/>
  <c r="S157" i="5"/>
  <c r="U157" i="5" s="1"/>
  <c r="G160" i="5"/>
  <c r="AI159" i="5"/>
  <c r="R158" i="5"/>
  <c r="V158" i="5" s="1"/>
  <c r="AO158" i="5" s="1"/>
  <c r="AB158" i="5"/>
  <c r="AF156" i="5"/>
  <c r="AG156" i="5" s="1"/>
  <c r="AK156" i="5" s="1"/>
  <c r="Y160" i="5" l="1"/>
  <c r="AM160" i="5"/>
  <c r="O160" i="5"/>
  <c r="AN158" i="5"/>
  <c r="W157" i="5"/>
  <c r="AJ157" i="5" s="1"/>
  <c r="AF157" i="5"/>
  <c r="AG157" i="5" s="1"/>
  <c r="AK157" i="5" s="1"/>
  <c r="K157" i="5"/>
  <c r="L157" i="5" s="1"/>
  <c r="AJ156" i="5"/>
  <c r="S158" i="5"/>
  <c r="U158" i="5" s="1"/>
  <c r="T158" i="5"/>
  <c r="AC158" i="5"/>
  <c r="AE158" i="5" s="1"/>
  <c r="AD158" i="5"/>
  <c r="G161" i="5"/>
  <c r="AI160" i="5"/>
  <c r="AB159" i="5"/>
  <c r="R159" i="5"/>
  <c r="V159" i="5" s="1"/>
  <c r="AO159" i="5" s="1"/>
  <c r="Y161" i="5" l="1"/>
  <c r="O161" i="5"/>
  <c r="AM161" i="5"/>
  <c r="AN159" i="5"/>
  <c r="W158" i="5"/>
  <c r="AJ158" i="5" s="1"/>
  <c r="AF158" i="5"/>
  <c r="AG158" i="5" s="1"/>
  <c r="AK158" i="5" s="1"/>
  <c r="K158" i="5"/>
  <c r="L158" i="5" s="1"/>
  <c r="AC159" i="5"/>
  <c r="AE159" i="5" s="1"/>
  <c r="AD159" i="5"/>
  <c r="G162" i="5"/>
  <c r="AI161" i="5"/>
  <c r="R160" i="5"/>
  <c r="V160" i="5" s="1"/>
  <c r="AO160" i="5" s="1"/>
  <c r="AB160" i="5"/>
  <c r="S159" i="5"/>
  <c r="U159" i="5" s="1"/>
  <c r="T159" i="5"/>
  <c r="Y162" i="5" l="1"/>
  <c r="O162" i="5"/>
  <c r="AM162" i="5"/>
  <c r="AN160" i="5"/>
  <c r="W159" i="5"/>
  <c r="AJ159" i="5" s="1"/>
  <c r="K159" i="5"/>
  <c r="L159" i="5" s="1"/>
  <c r="AF159" i="5"/>
  <c r="AG159" i="5" s="1"/>
  <c r="AK159" i="5" s="1"/>
  <c r="AD160" i="5"/>
  <c r="AC160" i="5"/>
  <c r="AE160" i="5" s="1"/>
  <c r="T160" i="5"/>
  <c r="S160" i="5"/>
  <c r="U160" i="5" s="1"/>
  <c r="G163" i="5"/>
  <c r="AI162" i="5"/>
  <c r="AB161" i="5"/>
  <c r="R161" i="5"/>
  <c r="V161" i="5" s="1"/>
  <c r="AO161" i="5" s="1"/>
  <c r="AM163" i="5" l="1"/>
  <c r="O163" i="5"/>
  <c r="Y163" i="5"/>
  <c r="AN161" i="5"/>
  <c r="W160" i="5"/>
  <c r="K160" i="5"/>
  <c r="L160" i="5" s="1"/>
  <c r="AF160" i="5"/>
  <c r="AG160" i="5" s="1"/>
  <c r="AK160" i="5" s="1"/>
  <c r="AC161" i="5"/>
  <c r="AE161" i="5" s="1"/>
  <c r="AD161" i="5"/>
  <c r="G164" i="5"/>
  <c r="AI163" i="5"/>
  <c r="AB162" i="5"/>
  <c r="R162" i="5"/>
  <c r="V162" i="5" s="1"/>
  <c r="AO162" i="5" s="1"/>
  <c r="T161" i="5"/>
  <c r="S161" i="5"/>
  <c r="U161" i="5" s="1"/>
  <c r="O164" i="5" l="1"/>
  <c r="Y164" i="5"/>
  <c r="AM164" i="5"/>
  <c r="AN162" i="5"/>
  <c r="W161" i="5"/>
  <c r="AJ161" i="5" s="1"/>
  <c r="AF161" i="5"/>
  <c r="AG161" i="5" s="1"/>
  <c r="AK161" i="5" s="1"/>
  <c r="AC162" i="5"/>
  <c r="AE162" i="5" s="1"/>
  <c r="AD162" i="5"/>
  <c r="T162" i="5"/>
  <c r="S162" i="5"/>
  <c r="U162" i="5" s="1"/>
  <c r="G165" i="5"/>
  <c r="AI164" i="5"/>
  <c r="R163" i="5"/>
  <c r="V163" i="5" s="1"/>
  <c r="AO163" i="5" s="1"/>
  <c r="AB163" i="5"/>
  <c r="AJ160" i="5"/>
  <c r="K161" i="5"/>
  <c r="L161" i="5" s="1"/>
  <c r="AM165" i="5" l="1"/>
  <c r="O165" i="5"/>
  <c r="Y165" i="5"/>
  <c r="AN163" i="5"/>
  <c r="W162" i="5"/>
  <c r="AJ162" i="5" s="1"/>
  <c r="K162" i="5"/>
  <c r="L162" i="5" s="1"/>
  <c r="AF162" i="5"/>
  <c r="AG162" i="5" s="1"/>
  <c r="AK162" i="5" s="1"/>
  <c r="AC163" i="5"/>
  <c r="AE163" i="5" s="1"/>
  <c r="AD163" i="5"/>
  <c r="S163" i="5"/>
  <c r="U163" i="5" s="1"/>
  <c r="T163" i="5"/>
  <c r="G166" i="5"/>
  <c r="AI165" i="5"/>
  <c r="R164" i="5"/>
  <c r="V164" i="5" s="1"/>
  <c r="AO164" i="5" s="1"/>
  <c r="AB164" i="5"/>
  <c r="AM166" i="5" l="1"/>
  <c r="O166" i="5"/>
  <c r="Y166" i="5"/>
  <c r="AN164" i="5"/>
  <c r="W163" i="5"/>
  <c r="AJ163" i="5" s="1"/>
  <c r="AF163" i="5"/>
  <c r="AG163" i="5" s="1"/>
  <c r="AK163" i="5" s="1"/>
  <c r="K163" i="5"/>
  <c r="L163" i="5" s="1"/>
  <c r="AC164" i="5"/>
  <c r="AE164" i="5" s="1"/>
  <c r="AD164" i="5"/>
  <c r="G167" i="5"/>
  <c r="AI166" i="5"/>
  <c r="R165" i="5"/>
  <c r="V165" i="5" s="1"/>
  <c r="AO165" i="5" s="1"/>
  <c r="AB165" i="5"/>
  <c r="T164" i="5"/>
  <c r="S164" i="5"/>
  <c r="U164" i="5" s="1"/>
  <c r="AM167" i="5" l="1"/>
  <c r="O167" i="5"/>
  <c r="Y167" i="5"/>
  <c r="AN165" i="5"/>
  <c r="W164" i="5"/>
  <c r="AJ164" i="5" s="1"/>
  <c r="K164" i="5"/>
  <c r="L164" i="5" s="1"/>
  <c r="AC165" i="5"/>
  <c r="AE165" i="5" s="1"/>
  <c r="AD165" i="5"/>
  <c r="T165" i="5"/>
  <c r="S165" i="5"/>
  <c r="U165" i="5" s="1"/>
  <c r="G168" i="5"/>
  <c r="AI167" i="5"/>
  <c r="R166" i="5"/>
  <c r="V166" i="5" s="1"/>
  <c r="AO166" i="5" s="1"/>
  <c r="AB166" i="5"/>
  <c r="AF164" i="5"/>
  <c r="AG164" i="5" s="1"/>
  <c r="AK164" i="5" s="1"/>
  <c r="AM168" i="5" l="1"/>
  <c r="Y168" i="5"/>
  <c r="O168" i="5"/>
  <c r="AN166" i="5"/>
  <c r="W165" i="5"/>
  <c r="AF165" i="5"/>
  <c r="AG165" i="5" s="1"/>
  <c r="AK165" i="5" s="1"/>
  <c r="S166" i="5"/>
  <c r="U166" i="5" s="1"/>
  <c r="T166" i="5"/>
  <c r="K165" i="5"/>
  <c r="L165" i="5" s="1"/>
  <c r="AC166" i="5"/>
  <c r="AE166" i="5" s="1"/>
  <c r="AD166" i="5"/>
  <c r="G169" i="5"/>
  <c r="AI168" i="5"/>
  <c r="AB167" i="5"/>
  <c r="R167" i="5"/>
  <c r="V167" i="5" s="1"/>
  <c r="AO167" i="5" s="1"/>
  <c r="AM169" i="5" l="1"/>
  <c r="Y169" i="5"/>
  <c r="O169" i="5"/>
  <c r="AN167" i="5"/>
  <c r="W166" i="5"/>
  <c r="AJ166" i="5" s="1"/>
  <c r="AD167" i="5"/>
  <c r="AC167" i="5"/>
  <c r="AE167" i="5" s="1"/>
  <c r="G170" i="5"/>
  <c r="AI169" i="5"/>
  <c r="AB168" i="5"/>
  <c r="R168" i="5"/>
  <c r="V168" i="5" s="1"/>
  <c r="AO168" i="5" s="1"/>
  <c r="AF166" i="5"/>
  <c r="AG166" i="5" s="1"/>
  <c r="AK166" i="5" s="1"/>
  <c r="AJ165" i="5"/>
  <c r="K166" i="5"/>
  <c r="L166" i="5" s="1"/>
  <c r="T167" i="5"/>
  <c r="S167" i="5"/>
  <c r="U167" i="5" s="1"/>
  <c r="O170" i="5" l="1"/>
  <c r="AM170" i="5"/>
  <c r="Y170" i="5"/>
  <c r="AN168" i="5"/>
  <c r="W167" i="5"/>
  <c r="AJ167" i="5" s="1"/>
  <c r="K167" i="5"/>
  <c r="L167" i="5" s="1"/>
  <c r="S168" i="5"/>
  <c r="U168" i="5" s="1"/>
  <c r="T168" i="5"/>
  <c r="G171" i="5"/>
  <c r="AI170" i="5"/>
  <c r="AB169" i="5"/>
  <c r="R169" i="5"/>
  <c r="V169" i="5" s="1"/>
  <c r="AO169" i="5" s="1"/>
  <c r="AD168" i="5"/>
  <c r="AC168" i="5"/>
  <c r="AE168" i="5" s="1"/>
  <c r="AF167" i="5"/>
  <c r="AG167" i="5" s="1"/>
  <c r="AK167" i="5" s="1"/>
  <c r="AM171" i="5" l="1"/>
  <c r="Y171" i="5"/>
  <c r="O171" i="5"/>
  <c r="AN169" i="5"/>
  <c r="W168" i="5"/>
  <c r="AF168" i="5"/>
  <c r="AG168" i="5" s="1"/>
  <c r="AK168" i="5" s="1"/>
  <c r="S169" i="5"/>
  <c r="U169" i="5" s="1"/>
  <c r="T169" i="5"/>
  <c r="G172" i="5"/>
  <c r="AI171" i="5"/>
  <c r="AB170" i="5"/>
  <c r="R170" i="5"/>
  <c r="V170" i="5" s="1"/>
  <c r="AO170" i="5" s="1"/>
  <c r="AC169" i="5"/>
  <c r="AE169" i="5" s="1"/>
  <c r="AD169" i="5"/>
  <c r="K168" i="5"/>
  <c r="L168" i="5" s="1"/>
  <c r="Y172" i="5" l="1"/>
  <c r="AM172" i="5"/>
  <c r="O172" i="5"/>
  <c r="AN170" i="5"/>
  <c r="W169" i="5"/>
  <c r="AF169" i="5"/>
  <c r="AG169" i="5" s="1"/>
  <c r="AK169" i="5" s="1"/>
  <c r="K169" i="5"/>
  <c r="L169" i="5" s="1"/>
  <c r="AJ168" i="5"/>
  <c r="AD170" i="5"/>
  <c r="AC170" i="5"/>
  <c r="AE170" i="5" s="1"/>
  <c r="G173" i="5"/>
  <c r="AI172" i="5"/>
  <c r="AB171" i="5"/>
  <c r="R171" i="5"/>
  <c r="V171" i="5" s="1"/>
  <c r="AO171" i="5" s="1"/>
  <c r="S170" i="5"/>
  <c r="U170" i="5" s="1"/>
  <c r="T170" i="5"/>
  <c r="Y173" i="5" l="1"/>
  <c r="O173" i="5"/>
  <c r="AM173" i="5"/>
  <c r="AN171" i="5"/>
  <c r="W170" i="5"/>
  <c r="AJ170" i="5" s="1"/>
  <c r="AF170" i="5"/>
  <c r="AG170" i="5" s="1"/>
  <c r="AK170" i="5" s="1"/>
  <c r="AJ169" i="5"/>
  <c r="K170" i="5"/>
  <c r="L170" i="5" s="1"/>
  <c r="S171" i="5"/>
  <c r="U171" i="5" s="1"/>
  <c r="T171" i="5"/>
  <c r="AD171" i="5"/>
  <c r="AC171" i="5"/>
  <c r="AE171" i="5" s="1"/>
  <c r="G174" i="5"/>
  <c r="AI173" i="5"/>
  <c r="AB172" i="5"/>
  <c r="R172" i="5"/>
  <c r="V172" i="5" s="1"/>
  <c r="AO172" i="5" s="1"/>
  <c r="Y174" i="5" l="1"/>
  <c r="O174" i="5"/>
  <c r="AM174" i="5"/>
  <c r="AN172" i="5"/>
  <c r="W171" i="5"/>
  <c r="AJ171" i="5" s="1"/>
  <c r="AF171" i="5"/>
  <c r="AG171" i="5" s="1"/>
  <c r="AK171" i="5" s="1"/>
  <c r="K171" i="5"/>
  <c r="L171" i="5" s="1"/>
  <c r="S172" i="5"/>
  <c r="U172" i="5" s="1"/>
  <c r="T172" i="5"/>
  <c r="G175" i="5"/>
  <c r="AI174" i="5"/>
  <c r="AB173" i="5"/>
  <c r="R173" i="5"/>
  <c r="V173" i="5" s="1"/>
  <c r="AO173" i="5" s="1"/>
  <c r="AD172" i="5"/>
  <c r="AC172" i="5"/>
  <c r="AE172" i="5" s="1"/>
  <c r="O175" i="5" l="1"/>
  <c r="AM175" i="5"/>
  <c r="Y175" i="5"/>
  <c r="AN173" i="5"/>
  <c r="W172" i="5"/>
  <c r="AJ172" i="5" s="1"/>
  <c r="K172" i="5"/>
  <c r="L172" i="5" s="1"/>
  <c r="AF172" i="5"/>
  <c r="AG172" i="5" s="1"/>
  <c r="AK172" i="5" s="1"/>
  <c r="S173" i="5"/>
  <c r="U173" i="5" s="1"/>
  <c r="T173" i="5"/>
  <c r="AC173" i="5"/>
  <c r="AE173" i="5" s="1"/>
  <c r="AD173" i="5"/>
  <c r="G176" i="5"/>
  <c r="AI175" i="5"/>
  <c r="R174" i="5"/>
  <c r="V174" i="5" s="1"/>
  <c r="AO174" i="5" s="1"/>
  <c r="AB174" i="5"/>
  <c r="O176" i="5" l="1"/>
  <c r="Y176" i="5"/>
  <c r="AM176" i="5"/>
  <c r="AN174" i="5"/>
  <c r="W173" i="5"/>
  <c r="K173" i="5"/>
  <c r="L173" i="5" s="1"/>
  <c r="AD174" i="5"/>
  <c r="AC174" i="5"/>
  <c r="AE174" i="5" s="1"/>
  <c r="G177" i="5"/>
  <c r="AI176" i="5"/>
  <c r="R175" i="5"/>
  <c r="V175" i="5" s="1"/>
  <c r="AO175" i="5" s="1"/>
  <c r="AB175" i="5"/>
  <c r="S174" i="5"/>
  <c r="U174" i="5" s="1"/>
  <c r="T174" i="5"/>
  <c r="AF173" i="5"/>
  <c r="AG173" i="5" s="1"/>
  <c r="AK173" i="5" s="1"/>
  <c r="O177" i="5" l="1"/>
  <c r="Y177" i="5"/>
  <c r="AM177" i="5"/>
  <c r="AN175" i="5"/>
  <c r="W174" i="5"/>
  <c r="AJ174" i="5" s="1"/>
  <c r="AC175" i="5"/>
  <c r="AE175" i="5" s="1"/>
  <c r="AD175" i="5"/>
  <c r="AJ173" i="5"/>
  <c r="K174" i="5"/>
  <c r="L174" i="5" s="1"/>
  <c r="T175" i="5"/>
  <c r="S175" i="5"/>
  <c r="U175" i="5" s="1"/>
  <c r="G178" i="5"/>
  <c r="AI177" i="5"/>
  <c r="R176" i="5"/>
  <c r="V176" i="5" s="1"/>
  <c r="AO176" i="5" s="1"/>
  <c r="AB176" i="5"/>
  <c r="AF174" i="5"/>
  <c r="AG174" i="5" s="1"/>
  <c r="AK174" i="5" s="1"/>
  <c r="AM178" i="5" l="1"/>
  <c r="O178" i="5"/>
  <c r="Y178" i="5"/>
  <c r="AN176" i="5"/>
  <c r="W175" i="5"/>
  <c r="AJ175" i="5" s="1"/>
  <c r="K175" i="5"/>
  <c r="L175" i="5" s="1"/>
  <c r="S176" i="5"/>
  <c r="U176" i="5" s="1"/>
  <c r="T176" i="5"/>
  <c r="G179" i="5"/>
  <c r="AI178" i="5"/>
  <c r="AB177" i="5"/>
  <c r="R177" i="5"/>
  <c r="V177" i="5" s="1"/>
  <c r="AO177" i="5" s="1"/>
  <c r="AD176" i="5"/>
  <c r="AC176" i="5"/>
  <c r="AE176" i="5" s="1"/>
  <c r="AF175" i="5"/>
  <c r="AG175" i="5" s="1"/>
  <c r="AK175" i="5" s="1"/>
  <c r="AM179" i="5" l="1"/>
  <c r="Y179" i="5"/>
  <c r="O179" i="5"/>
  <c r="AN177" i="5"/>
  <c r="W176" i="5"/>
  <c r="AJ176" i="5" s="1"/>
  <c r="T177" i="5"/>
  <c r="S177" i="5"/>
  <c r="U177" i="5" s="1"/>
  <c r="AF176" i="5"/>
  <c r="AG176" i="5" s="1"/>
  <c r="AK176" i="5" s="1"/>
  <c r="G180" i="5"/>
  <c r="AI179" i="5"/>
  <c r="AB178" i="5"/>
  <c r="R178" i="5"/>
  <c r="V178" i="5" s="1"/>
  <c r="AO178" i="5" s="1"/>
  <c r="AD177" i="5"/>
  <c r="AC177" i="5"/>
  <c r="AE177" i="5" s="1"/>
  <c r="K176" i="5"/>
  <c r="L176" i="5" s="1"/>
  <c r="AM180" i="5" l="1"/>
  <c r="Y180" i="5"/>
  <c r="O180" i="5"/>
  <c r="AN178" i="5"/>
  <c r="W177" i="5"/>
  <c r="K177" i="5"/>
  <c r="L177" i="5" s="1"/>
  <c r="AC178" i="5"/>
  <c r="AE178" i="5" s="1"/>
  <c r="AD178" i="5"/>
  <c r="G181" i="5"/>
  <c r="AI180" i="5"/>
  <c r="AB179" i="5"/>
  <c r="R179" i="5"/>
  <c r="V179" i="5" s="1"/>
  <c r="AO179" i="5" s="1"/>
  <c r="AF177" i="5"/>
  <c r="AG177" i="5" s="1"/>
  <c r="AK177" i="5" s="1"/>
  <c r="T178" i="5"/>
  <c r="S178" i="5"/>
  <c r="U178" i="5" s="1"/>
  <c r="AM181" i="5" l="1"/>
  <c r="Y181" i="5"/>
  <c r="O181" i="5"/>
  <c r="AN179" i="5"/>
  <c r="W178" i="5"/>
  <c r="AJ178" i="5" s="1"/>
  <c r="AF178" i="5"/>
  <c r="AG178" i="5" s="1"/>
  <c r="AK178" i="5" s="1"/>
  <c r="AJ177" i="5"/>
  <c r="K178" i="5"/>
  <c r="L178" i="5" s="1"/>
  <c r="S179" i="5"/>
  <c r="U179" i="5" s="1"/>
  <c r="T179" i="5"/>
  <c r="AC179" i="5"/>
  <c r="AE179" i="5" s="1"/>
  <c r="AD179" i="5"/>
  <c r="G182" i="5"/>
  <c r="AI181" i="5"/>
  <c r="AB180" i="5"/>
  <c r="R180" i="5"/>
  <c r="V180" i="5" s="1"/>
  <c r="AO180" i="5" s="1"/>
  <c r="AM182" i="5" l="1"/>
  <c r="O182" i="5"/>
  <c r="Y182" i="5"/>
  <c r="AN180" i="5"/>
  <c r="W179" i="5"/>
  <c r="AJ179" i="5" s="1"/>
  <c r="K179" i="5"/>
  <c r="L179" i="5" s="1"/>
  <c r="AF179" i="5"/>
  <c r="AG179" i="5" s="1"/>
  <c r="AK179" i="5" s="1"/>
  <c r="AC180" i="5"/>
  <c r="AE180" i="5" s="1"/>
  <c r="AD180" i="5"/>
  <c r="G183" i="5"/>
  <c r="AI182" i="5"/>
  <c r="R181" i="5"/>
  <c r="V181" i="5" s="1"/>
  <c r="AO181" i="5" s="1"/>
  <c r="AB181" i="5"/>
  <c r="T180" i="5"/>
  <c r="S180" i="5"/>
  <c r="U180" i="5" s="1"/>
  <c r="AM183" i="5" l="1"/>
  <c r="Y183" i="5"/>
  <c r="O183" i="5"/>
  <c r="AN181" i="5"/>
  <c r="W180" i="5"/>
  <c r="K180" i="5"/>
  <c r="L180" i="5" s="1"/>
  <c r="AD181" i="5"/>
  <c r="AC181" i="5"/>
  <c r="AE181" i="5" s="1"/>
  <c r="G184" i="5"/>
  <c r="AI183" i="5"/>
  <c r="R182" i="5"/>
  <c r="V182" i="5" s="1"/>
  <c r="AO182" i="5" s="1"/>
  <c r="AB182" i="5"/>
  <c r="T181" i="5"/>
  <c r="S181" i="5"/>
  <c r="U181" i="5" s="1"/>
  <c r="AF180" i="5"/>
  <c r="AG180" i="5" s="1"/>
  <c r="AK180" i="5" s="1"/>
  <c r="Y184" i="5" l="1"/>
  <c r="AM184" i="5"/>
  <c r="O184" i="5"/>
  <c r="AN182" i="5"/>
  <c r="W181" i="5"/>
  <c r="AJ181" i="5" s="1"/>
  <c r="AJ180" i="5"/>
  <c r="K181" i="5"/>
  <c r="L181" i="5" s="1"/>
  <c r="T182" i="5"/>
  <c r="S182" i="5"/>
  <c r="U182" i="5" s="1"/>
  <c r="G185" i="5"/>
  <c r="AI184" i="5"/>
  <c r="AB183" i="5"/>
  <c r="R183" i="5"/>
  <c r="V183" i="5" s="1"/>
  <c r="AO183" i="5" s="1"/>
  <c r="AD182" i="5"/>
  <c r="AC182" i="5"/>
  <c r="AE182" i="5" s="1"/>
  <c r="AF181" i="5"/>
  <c r="AG181" i="5" s="1"/>
  <c r="AK181" i="5" s="1"/>
  <c r="Y185" i="5" l="1"/>
  <c r="O185" i="5"/>
  <c r="AM185" i="5"/>
  <c r="AN183" i="5"/>
  <c r="W182" i="5"/>
  <c r="AF182" i="5"/>
  <c r="AG182" i="5" s="1"/>
  <c r="AK182" i="5" s="1"/>
  <c r="S183" i="5"/>
  <c r="U183" i="5" s="1"/>
  <c r="T183" i="5"/>
  <c r="G186" i="5"/>
  <c r="AI185" i="5"/>
  <c r="AB184" i="5"/>
  <c r="R184" i="5"/>
  <c r="V184" i="5" s="1"/>
  <c r="AO184" i="5" s="1"/>
  <c r="K182" i="5"/>
  <c r="L182" i="5" s="1"/>
  <c r="AC183" i="5"/>
  <c r="AE183" i="5" s="1"/>
  <c r="AD183" i="5"/>
  <c r="Y186" i="5" l="1"/>
  <c r="O186" i="5"/>
  <c r="AM186" i="5"/>
  <c r="AN184" i="5"/>
  <c r="W183" i="5"/>
  <c r="AJ183" i="5" s="1"/>
  <c r="AF183" i="5"/>
  <c r="AG183" i="5" s="1"/>
  <c r="AK183" i="5" s="1"/>
  <c r="AJ182" i="5"/>
  <c r="K183" i="5"/>
  <c r="L183" i="5" s="1"/>
  <c r="T184" i="5"/>
  <c r="S184" i="5"/>
  <c r="U184" i="5" s="1"/>
  <c r="G187" i="5"/>
  <c r="AI186" i="5"/>
  <c r="R185" i="5"/>
  <c r="V185" i="5" s="1"/>
  <c r="AO185" i="5" s="1"/>
  <c r="AB185" i="5"/>
  <c r="AD184" i="5"/>
  <c r="AC184" i="5"/>
  <c r="AE184" i="5" s="1"/>
  <c r="O187" i="5" l="1"/>
  <c r="AM187" i="5"/>
  <c r="Y187" i="5"/>
  <c r="AN185" i="5"/>
  <c r="W184" i="5"/>
  <c r="K184" i="5"/>
  <c r="L184" i="5" s="1"/>
  <c r="AF184" i="5"/>
  <c r="AG184" i="5" s="1"/>
  <c r="AK184" i="5" s="1"/>
  <c r="G188" i="5"/>
  <c r="AI187" i="5"/>
  <c r="R186" i="5"/>
  <c r="V186" i="5" s="1"/>
  <c r="AO186" i="5" s="1"/>
  <c r="AB186" i="5"/>
  <c r="AD185" i="5"/>
  <c r="AC185" i="5"/>
  <c r="AE185" i="5" s="1"/>
  <c r="S185" i="5"/>
  <c r="U185" i="5" s="1"/>
  <c r="T185" i="5"/>
  <c r="O188" i="5" l="1"/>
  <c r="Y188" i="5"/>
  <c r="AM188" i="5"/>
  <c r="AN186" i="5"/>
  <c r="W185" i="5"/>
  <c r="AJ185" i="5" s="1"/>
  <c r="AJ184" i="5"/>
  <c r="K185" i="5"/>
  <c r="L185" i="5" s="1"/>
  <c r="AD186" i="5"/>
  <c r="AC186" i="5"/>
  <c r="AE186" i="5" s="1"/>
  <c r="AF185" i="5"/>
  <c r="AG185" i="5" s="1"/>
  <c r="AK185" i="5" s="1"/>
  <c r="S186" i="5"/>
  <c r="U186" i="5" s="1"/>
  <c r="T186" i="5"/>
  <c r="G189" i="5"/>
  <c r="AI188" i="5"/>
  <c r="AB187" i="5"/>
  <c r="R187" i="5"/>
  <c r="V187" i="5" s="1"/>
  <c r="AO187" i="5" s="1"/>
  <c r="O189" i="5" l="1"/>
  <c r="Y189" i="5"/>
  <c r="AM189" i="5"/>
  <c r="AN187" i="5"/>
  <c r="W186" i="5"/>
  <c r="AF186" i="5"/>
  <c r="AG186" i="5" s="1"/>
  <c r="AK186" i="5" s="1"/>
  <c r="AD187" i="5"/>
  <c r="AC187" i="5"/>
  <c r="AE187" i="5" s="1"/>
  <c r="G190" i="5"/>
  <c r="AI189" i="5"/>
  <c r="R188" i="5"/>
  <c r="V188" i="5" s="1"/>
  <c r="AO188" i="5" s="1"/>
  <c r="AB188" i="5"/>
  <c r="K186" i="5"/>
  <c r="L186" i="5" s="1"/>
  <c r="T187" i="5"/>
  <c r="S187" i="5"/>
  <c r="U187" i="5" s="1"/>
  <c r="AM190" i="5" l="1"/>
  <c r="O190" i="5"/>
  <c r="Y190" i="5"/>
  <c r="AN188" i="5"/>
  <c r="W187" i="5"/>
  <c r="AF187" i="5"/>
  <c r="AG187" i="5" s="1"/>
  <c r="AK187" i="5" s="1"/>
  <c r="AD188" i="5"/>
  <c r="AC188" i="5"/>
  <c r="AE188" i="5" s="1"/>
  <c r="AJ186" i="5"/>
  <c r="K187" i="5"/>
  <c r="L187" i="5" s="1"/>
  <c r="S188" i="5"/>
  <c r="U188" i="5" s="1"/>
  <c r="T188" i="5"/>
  <c r="G191" i="5"/>
  <c r="AI190" i="5"/>
  <c r="AB189" i="5"/>
  <c r="R189" i="5"/>
  <c r="V189" i="5" s="1"/>
  <c r="AO189" i="5" s="1"/>
  <c r="AM191" i="5" l="1"/>
  <c r="Y191" i="5"/>
  <c r="O191" i="5"/>
  <c r="AN189" i="5"/>
  <c r="W188" i="5"/>
  <c r="AF188" i="5"/>
  <c r="AG188" i="5" s="1"/>
  <c r="AK188" i="5" s="1"/>
  <c r="T189" i="5"/>
  <c r="S189" i="5"/>
  <c r="U189" i="5" s="1"/>
  <c r="G192" i="5"/>
  <c r="AI191" i="5"/>
  <c r="AB190" i="5"/>
  <c r="R190" i="5"/>
  <c r="V190" i="5" s="1"/>
  <c r="AO190" i="5" s="1"/>
  <c r="AJ187" i="5"/>
  <c r="K188" i="5"/>
  <c r="L188" i="5" s="1"/>
  <c r="AC189" i="5"/>
  <c r="AE189" i="5" s="1"/>
  <c r="AD189" i="5"/>
  <c r="AM192" i="5" l="1"/>
  <c r="Y192" i="5"/>
  <c r="O192" i="5"/>
  <c r="AN190" i="5"/>
  <c r="W189" i="5"/>
  <c r="AJ189" i="5" s="1"/>
  <c r="K189" i="5"/>
  <c r="L189" i="5" s="1"/>
  <c r="AJ188" i="5"/>
  <c r="AF189" i="5"/>
  <c r="AG189" i="5" s="1"/>
  <c r="AK189" i="5" s="1"/>
  <c r="T190" i="5"/>
  <c r="S190" i="5"/>
  <c r="U190" i="5" s="1"/>
  <c r="AD190" i="5"/>
  <c r="AC190" i="5"/>
  <c r="AE190" i="5" s="1"/>
  <c r="G193" i="5"/>
  <c r="AI192" i="5"/>
  <c r="AB191" i="5"/>
  <c r="R191" i="5"/>
  <c r="V191" i="5" s="1"/>
  <c r="AO191" i="5" s="1"/>
  <c r="AM193" i="5" l="1"/>
  <c r="Y193" i="5"/>
  <c r="O193" i="5"/>
  <c r="AN191" i="5"/>
  <c r="W190" i="5"/>
  <c r="AF190" i="5"/>
  <c r="AG190" i="5" s="1"/>
  <c r="AK190" i="5" s="1"/>
  <c r="K190" i="5"/>
  <c r="L190" i="5" s="1"/>
  <c r="S191" i="5"/>
  <c r="U191" i="5" s="1"/>
  <c r="T191" i="5"/>
  <c r="G194" i="5"/>
  <c r="AI193" i="5"/>
  <c r="AB192" i="5"/>
  <c r="R192" i="5"/>
  <c r="V192" i="5" s="1"/>
  <c r="AO192" i="5" s="1"/>
  <c r="AD191" i="5"/>
  <c r="AC191" i="5"/>
  <c r="AE191" i="5" s="1"/>
  <c r="O194" i="5" l="1"/>
  <c r="AM194" i="5"/>
  <c r="Y194" i="5"/>
  <c r="AN192" i="5"/>
  <c r="W191" i="5"/>
  <c r="AJ191" i="5" s="1"/>
  <c r="AF191" i="5"/>
  <c r="AG191" i="5" s="1"/>
  <c r="AK191" i="5" s="1"/>
  <c r="AJ190" i="5"/>
  <c r="K191" i="5"/>
  <c r="L191" i="5" s="1"/>
  <c r="AD192" i="5"/>
  <c r="AC192" i="5"/>
  <c r="AE192" i="5" s="1"/>
  <c r="G195" i="5"/>
  <c r="AI194" i="5"/>
  <c r="AB193" i="5"/>
  <c r="R193" i="5"/>
  <c r="V193" i="5" s="1"/>
  <c r="AO193" i="5" s="1"/>
  <c r="T192" i="5"/>
  <c r="S192" i="5"/>
  <c r="U192" i="5" s="1"/>
  <c r="AM195" i="5" l="1"/>
  <c r="Y195" i="5"/>
  <c r="O195" i="5"/>
  <c r="AN193" i="5"/>
  <c r="W192" i="5"/>
  <c r="AJ192" i="5" s="1"/>
  <c r="K192" i="5"/>
  <c r="L192" i="5" s="1"/>
  <c r="T193" i="5"/>
  <c r="S193" i="5"/>
  <c r="U193" i="5" s="1"/>
  <c r="AC193" i="5"/>
  <c r="AE193" i="5" s="1"/>
  <c r="AD193" i="5"/>
  <c r="G196" i="5"/>
  <c r="AI195" i="5"/>
  <c r="R194" i="5"/>
  <c r="V194" i="5" s="1"/>
  <c r="AO194" i="5" s="1"/>
  <c r="AB194" i="5"/>
  <c r="AF192" i="5"/>
  <c r="AG192" i="5" s="1"/>
  <c r="AK192" i="5" s="1"/>
  <c r="Y196" i="5" l="1"/>
  <c r="AM196" i="5"/>
  <c r="O196" i="5"/>
  <c r="AN194" i="5"/>
  <c r="W193" i="5"/>
  <c r="AF193" i="5"/>
  <c r="AG193" i="5" s="1"/>
  <c r="AK193" i="5" s="1"/>
  <c r="AC194" i="5"/>
  <c r="AE194" i="5" s="1"/>
  <c r="AD194" i="5"/>
  <c r="T194" i="5"/>
  <c r="S194" i="5"/>
  <c r="U194" i="5" s="1"/>
  <c r="G197" i="5"/>
  <c r="AI196" i="5"/>
  <c r="AB195" i="5"/>
  <c r="R195" i="5"/>
  <c r="V195" i="5" s="1"/>
  <c r="AO195" i="5" s="1"/>
  <c r="K193" i="5"/>
  <c r="L193" i="5" s="1"/>
  <c r="Y197" i="5" l="1"/>
  <c r="O197" i="5"/>
  <c r="AM197" i="5"/>
  <c r="AN195" i="5"/>
  <c r="W194" i="5"/>
  <c r="AJ194" i="5" s="1"/>
  <c r="K194" i="5"/>
  <c r="L194" i="5" s="1"/>
  <c r="AJ193" i="5"/>
  <c r="AF194" i="5"/>
  <c r="AG194" i="5" s="1"/>
  <c r="AK194" i="5" s="1"/>
  <c r="T195" i="5"/>
  <c r="S195" i="5"/>
  <c r="U195" i="5" s="1"/>
  <c r="AD195" i="5"/>
  <c r="AC195" i="5"/>
  <c r="AE195" i="5" s="1"/>
  <c r="G198" i="5"/>
  <c r="AI197" i="5"/>
  <c r="R196" i="5"/>
  <c r="V196" i="5" s="1"/>
  <c r="AO196" i="5" s="1"/>
  <c r="AB196" i="5"/>
  <c r="Y198" i="5" l="1"/>
  <c r="O198" i="5"/>
  <c r="AM198" i="5"/>
  <c r="AN196" i="5"/>
  <c r="W195" i="5"/>
  <c r="AF195" i="5"/>
  <c r="AG195" i="5" s="1"/>
  <c r="AK195" i="5" s="1"/>
  <c r="K195" i="5"/>
  <c r="L195" i="5" s="1"/>
  <c r="T196" i="5"/>
  <c r="S196" i="5"/>
  <c r="U196" i="5" s="1"/>
  <c r="G199" i="5"/>
  <c r="AI198" i="5"/>
  <c r="R197" i="5"/>
  <c r="V197" i="5" s="1"/>
  <c r="AO197" i="5" s="1"/>
  <c r="AB197" i="5"/>
  <c r="AD196" i="5"/>
  <c r="AC196" i="5"/>
  <c r="AE196" i="5" s="1"/>
  <c r="O199" i="5" l="1"/>
  <c r="Y199" i="5"/>
  <c r="AM199" i="5"/>
  <c r="AN197" i="5"/>
  <c r="W196" i="5"/>
  <c r="AJ196" i="5" s="1"/>
  <c r="AF196" i="5"/>
  <c r="AG196" i="5" s="1"/>
  <c r="AK196" i="5" s="1"/>
  <c r="AC197" i="5"/>
  <c r="AE197" i="5" s="1"/>
  <c r="AD197" i="5"/>
  <c r="AJ195" i="5"/>
  <c r="K196" i="5"/>
  <c r="L196" i="5" s="1"/>
  <c r="S197" i="5"/>
  <c r="U197" i="5" s="1"/>
  <c r="T197" i="5"/>
  <c r="G200" i="5"/>
  <c r="AI199" i="5"/>
  <c r="R198" i="5"/>
  <c r="V198" i="5" s="1"/>
  <c r="AO198" i="5" s="1"/>
  <c r="AB198" i="5"/>
  <c r="O200" i="5" l="1"/>
  <c r="Y200" i="5"/>
  <c r="AM200" i="5"/>
  <c r="AN198" i="5"/>
  <c r="W197" i="5"/>
  <c r="AF197" i="5"/>
  <c r="AG197" i="5" s="1"/>
  <c r="AK197" i="5" s="1"/>
  <c r="K197" i="5"/>
  <c r="L197" i="5" s="1"/>
  <c r="AD198" i="5"/>
  <c r="AC198" i="5"/>
  <c r="AE198" i="5" s="1"/>
  <c r="T198" i="5"/>
  <c r="S198" i="5"/>
  <c r="U198" i="5" s="1"/>
  <c r="G201" i="5"/>
  <c r="AI200" i="5"/>
  <c r="AB199" i="5"/>
  <c r="R199" i="5"/>
  <c r="V199" i="5" s="1"/>
  <c r="AO199" i="5" s="1"/>
  <c r="AM201" i="5" l="1"/>
  <c r="Y201" i="5"/>
  <c r="O201" i="5"/>
  <c r="AN199" i="5"/>
  <c r="W198" i="5"/>
  <c r="AJ198" i="5" s="1"/>
  <c r="AF198" i="5"/>
  <c r="AG198" i="5" s="1"/>
  <c r="AK198" i="5" s="1"/>
  <c r="T199" i="5"/>
  <c r="S199" i="5"/>
  <c r="U199" i="5" s="1"/>
  <c r="AJ197" i="5"/>
  <c r="K198" i="5"/>
  <c r="L198" i="5" s="1"/>
  <c r="AD199" i="5"/>
  <c r="AC199" i="5"/>
  <c r="AE199" i="5" s="1"/>
  <c r="G202" i="5"/>
  <c r="AI201" i="5"/>
  <c r="AB200" i="5"/>
  <c r="R200" i="5"/>
  <c r="V200" i="5" s="1"/>
  <c r="AO200" i="5" s="1"/>
  <c r="AM202" i="5" l="1"/>
  <c r="O202" i="5"/>
  <c r="Y202" i="5"/>
  <c r="AN200" i="5"/>
  <c r="W199" i="5"/>
  <c r="AJ199" i="5" s="1"/>
  <c r="AF199" i="5"/>
  <c r="AG199" i="5" s="1"/>
  <c r="AK199" i="5" s="1"/>
  <c r="K199" i="5"/>
  <c r="L199" i="5" s="1"/>
  <c r="AD200" i="5"/>
  <c r="AC200" i="5"/>
  <c r="AE200" i="5" s="1"/>
  <c r="G203" i="5"/>
  <c r="AI202" i="5"/>
  <c r="AB201" i="5"/>
  <c r="R201" i="5"/>
  <c r="V201" i="5" s="1"/>
  <c r="AO201" i="5" s="1"/>
  <c r="S200" i="5"/>
  <c r="U200" i="5" s="1"/>
  <c r="T200" i="5"/>
  <c r="AM203" i="5" l="1"/>
  <c r="O203" i="5"/>
  <c r="Y203" i="5"/>
  <c r="AN201" i="5"/>
  <c r="W200" i="5"/>
  <c r="AJ200" i="5" s="1"/>
  <c r="K200" i="5"/>
  <c r="L200" i="5" s="1"/>
  <c r="AC201" i="5"/>
  <c r="AE201" i="5" s="1"/>
  <c r="AD201" i="5"/>
  <c r="T201" i="5"/>
  <c r="S201" i="5"/>
  <c r="U201" i="5" s="1"/>
  <c r="G204" i="5"/>
  <c r="AI203" i="5"/>
  <c r="R202" i="5"/>
  <c r="V202" i="5" s="1"/>
  <c r="AO202" i="5" s="1"/>
  <c r="AB202" i="5"/>
  <c r="AF200" i="5"/>
  <c r="AG200" i="5" s="1"/>
  <c r="AK200" i="5" s="1"/>
  <c r="AM204" i="5" l="1"/>
  <c r="Y204" i="5"/>
  <c r="O204" i="5"/>
  <c r="AN202" i="5"/>
  <c r="W201" i="5"/>
  <c r="AJ201" i="5" s="1"/>
  <c r="AF201" i="5"/>
  <c r="AG201" i="5" s="1"/>
  <c r="AK201" i="5" s="1"/>
  <c r="T202" i="5"/>
  <c r="S202" i="5"/>
  <c r="U202" i="5" s="1"/>
  <c r="K201" i="5"/>
  <c r="L201" i="5" s="1"/>
  <c r="AD202" i="5"/>
  <c r="AC202" i="5"/>
  <c r="AE202" i="5" s="1"/>
  <c r="G205" i="5"/>
  <c r="AI204" i="5"/>
  <c r="R203" i="5"/>
  <c r="V203" i="5" s="1"/>
  <c r="AO203" i="5" s="1"/>
  <c r="AB203" i="5"/>
  <c r="AM205" i="5" l="1"/>
  <c r="Y205" i="5"/>
  <c r="O205" i="5"/>
  <c r="AN203" i="5"/>
  <c r="AF202" i="5"/>
  <c r="AG202" i="5" s="1"/>
  <c r="AK202" i="5" s="1"/>
  <c r="W202" i="5"/>
  <c r="AJ202" i="5" s="1"/>
  <c r="K202" i="5"/>
  <c r="L202" i="5" s="1"/>
  <c r="AC203" i="5"/>
  <c r="AE203" i="5" s="1"/>
  <c r="AD203" i="5"/>
  <c r="G206" i="5"/>
  <c r="AI205" i="5"/>
  <c r="AB204" i="5"/>
  <c r="R204" i="5"/>
  <c r="V204" i="5" s="1"/>
  <c r="AO204" i="5" s="1"/>
  <c r="S203" i="5"/>
  <c r="U203" i="5" s="1"/>
  <c r="T203" i="5"/>
  <c r="O206" i="5" l="1"/>
  <c r="AM206" i="5"/>
  <c r="Y206" i="5"/>
  <c r="AN204" i="5"/>
  <c r="W203" i="5"/>
  <c r="AJ203" i="5" s="1"/>
  <c r="K203" i="5"/>
  <c r="L203" i="5" s="1"/>
  <c r="AF203" i="5"/>
  <c r="AG203" i="5" s="1"/>
  <c r="AK203" i="5" s="1"/>
  <c r="S204" i="5"/>
  <c r="U204" i="5" s="1"/>
  <c r="T204" i="5"/>
  <c r="AD204" i="5"/>
  <c r="AC204" i="5"/>
  <c r="AE204" i="5" s="1"/>
  <c r="G207" i="5"/>
  <c r="AI206" i="5"/>
  <c r="AB205" i="5"/>
  <c r="R205" i="5"/>
  <c r="V205" i="5" s="1"/>
  <c r="AO205" i="5" s="1"/>
  <c r="AM207" i="5" l="1"/>
  <c r="Y207" i="5"/>
  <c r="O207" i="5"/>
  <c r="AN205" i="5"/>
  <c r="W204" i="5"/>
  <c r="AJ204" i="5" s="1"/>
  <c r="AF204" i="5"/>
  <c r="AG204" i="5" s="1"/>
  <c r="AK204" i="5" s="1"/>
  <c r="K204" i="5"/>
  <c r="L204" i="5" s="1"/>
  <c r="T205" i="5"/>
  <c r="S205" i="5"/>
  <c r="U205" i="5" s="1"/>
  <c r="G208" i="5"/>
  <c r="AI207" i="5"/>
  <c r="AB206" i="5"/>
  <c r="R206" i="5"/>
  <c r="V206" i="5" s="1"/>
  <c r="AO206" i="5" s="1"/>
  <c r="AD205" i="5"/>
  <c r="AC205" i="5"/>
  <c r="AE205" i="5" s="1"/>
  <c r="Y208" i="5" l="1"/>
  <c r="AM208" i="5"/>
  <c r="O208" i="5"/>
  <c r="AN206" i="5"/>
  <c r="W205" i="5"/>
  <c r="AJ205" i="5" s="1"/>
  <c r="AF205" i="5"/>
  <c r="AG205" i="5" s="1"/>
  <c r="AK205" i="5" s="1"/>
  <c r="K205" i="5"/>
  <c r="L205" i="5" s="1"/>
  <c r="S206" i="5"/>
  <c r="U206" i="5" s="1"/>
  <c r="T206" i="5"/>
  <c r="AD206" i="5"/>
  <c r="AC206" i="5"/>
  <c r="AE206" i="5" s="1"/>
  <c r="G209" i="5"/>
  <c r="AI208" i="5"/>
  <c r="R207" i="5"/>
  <c r="V207" i="5" s="1"/>
  <c r="AO207" i="5" s="1"/>
  <c r="AB207" i="5"/>
  <c r="Y209" i="5" l="1"/>
  <c r="O209" i="5"/>
  <c r="AM209" i="5"/>
  <c r="AN207" i="5"/>
  <c r="W206" i="5"/>
  <c r="AJ206" i="5" s="1"/>
  <c r="K206" i="5"/>
  <c r="L206" i="5" s="1"/>
  <c r="T207" i="5"/>
  <c r="S207" i="5"/>
  <c r="U207" i="5" s="1"/>
  <c r="AD207" i="5"/>
  <c r="AC207" i="5"/>
  <c r="AE207" i="5" s="1"/>
  <c r="G210" i="5"/>
  <c r="AI209" i="5"/>
  <c r="R208" i="5"/>
  <c r="V208" i="5" s="1"/>
  <c r="AO208" i="5" s="1"/>
  <c r="AB208" i="5"/>
  <c r="AF206" i="5"/>
  <c r="AG206" i="5" s="1"/>
  <c r="AK206" i="5" s="1"/>
  <c r="Y210" i="5" l="1"/>
  <c r="AM210" i="5"/>
  <c r="O210" i="5"/>
  <c r="AN208" i="5"/>
  <c r="W207" i="5"/>
  <c r="AJ207" i="5" s="1"/>
  <c r="AF207" i="5"/>
  <c r="AG207" i="5" s="1"/>
  <c r="AK207" i="5" s="1"/>
  <c r="G211" i="5"/>
  <c r="AI210" i="5"/>
  <c r="R209" i="5"/>
  <c r="V209" i="5" s="1"/>
  <c r="AO209" i="5" s="1"/>
  <c r="AB209" i="5"/>
  <c r="S208" i="5"/>
  <c r="U208" i="5" s="1"/>
  <c r="T208" i="5"/>
  <c r="AD208" i="5"/>
  <c r="AC208" i="5"/>
  <c r="AE208" i="5" s="1"/>
  <c r="K207" i="5"/>
  <c r="L207" i="5" s="1"/>
  <c r="O211" i="5" l="1"/>
  <c r="AM211" i="5"/>
  <c r="Y211" i="5"/>
  <c r="AN209" i="5"/>
  <c r="W208" i="5"/>
  <c r="AJ208" i="5" s="1"/>
  <c r="K208" i="5"/>
  <c r="L208" i="5" s="1"/>
  <c r="AF208" i="5"/>
  <c r="AG208" i="5" s="1"/>
  <c r="AK208" i="5" s="1"/>
  <c r="AD209" i="5"/>
  <c r="AC209" i="5"/>
  <c r="AE209" i="5" s="1"/>
  <c r="S209" i="5"/>
  <c r="U209" i="5" s="1"/>
  <c r="T209" i="5"/>
  <c r="G212" i="5"/>
  <c r="AI211" i="5"/>
  <c r="R210" i="5"/>
  <c r="V210" i="5" s="1"/>
  <c r="AO210" i="5" s="1"/>
  <c r="AB210" i="5"/>
  <c r="O212" i="5" l="1"/>
  <c r="Y212" i="5"/>
  <c r="AM212" i="5"/>
  <c r="AN210" i="5"/>
  <c r="W209" i="5"/>
  <c r="AJ209" i="5" s="1"/>
  <c r="K209" i="5"/>
  <c r="L209" i="5" s="1"/>
  <c r="AF209" i="5"/>
  <c r="AG209" i="5" s="1"/>
  <c r="AK209" i="5" s="1"/>
  <c r="AD210" i="5"/>
  <c r="AC210" i="5"/>
  <c r="AE210" i="5" s="1"/>
  <c r="G213" i="5"/>
  <c r="AI212" i="5"/>
  <c r="AB211" i="5"/>
  <c r="R211" i="5"/>
  <c r="V211" i="5" s="1"/>
  <c r="AO211" i="5" s="1"/>
  <c r="T210" i="5"/>
  <c r="S210" i="5"/>
  <c r="U210" i="5" s="1"/>
  <c r="AM213" i="5" l="1"/>
  <c r="O213" i="5"/>
  <c r="Y213" i="5"/>
  <c r="AN211" i="5"/>
  <c r="W210" i="5"/>
  <c r="AJ210" i="5" s="1"/>
  <c r="K210" i="5"/>
  <c r="L210" i="5" s="1"/>
  <c r="AF210" i="5"/>
  <c r="AG210" i="5" s="1"/>
  <c r="AK210" i="5" s="1"/>
  <c r="AD211" i="5"/>
  <c r="AC211" i="5"/>
  <c r="AE211" i="5" s="1"/>
  <c r="T211" i="5"/>
  <c r="S211" i="5"/>
  <c r="U211" i="5" s="1"/>
  <c r="G214" i="5"/>
  <c r="AI213" i="5"/>
  <c r="R212" i="5"/>
  <c r="V212" i="5" s="1"/>
  <c r="AO212" i="5" s="1"/>
  <c r="AB212" i="5"/>
  <c r="AM214" i="5" l="1"/>
  <c r="O214" i="5"/>
  <c r="Y214" i="5"/>
  <c r="AN212" i="5"/>
  <c r="W211" i="5"/>
  <c r="AF211" i="5"/>
  <c r="AG211" i="5" s="1"/>
  <c r="AK211" i="5" s="1"/>
  <c r="K211" i="5"/>
  <c r="L211" i="5" s="1"/>
  <c r="T212" i="5"/>
  <c r="S212" i="5"/>
  <c r="U212" i="5" s="1"/>
  <c r="G215" i="5"/>
  <c r="AI214" i="5"/>
  <c r="AB213" i="5"/>
  <c r="R213" i="5"/>
  <c r="V213" i="5" s="1"/>
  <c r="AO213" i="5" s="1"/>
  <c r="AD212" i="5"/>
  <c r="AC212" i="5"/>
  <c r="AE212" i="5" s="1"/>
  <c r="AM215" i="5" l="1"/>
  <c r="Y215" i="5"/>
  <c r="O215" i="5"/>
  <c r="AN213" i="5"/>
  <c r="W212" i="5"/>
  <c r="AJ211" i="5"/>
  <c r="K212" i="5"/>
  <c r="L212" i="5" s="1"/>
  <c r="S213" i="5"/>
  <c r="U213" i="5" s="1"/>
  <c r="T213" i="5"/>
  <c r="AF212" i="5"/>
  <c r="AG212" i="5" s="1"/>
  <c r="AK212" i="5" s="1"/>
  <c r="AD213" i="5"/>
  <c r="AC213" i="5"/>
  <c r="AE213" i="5" s="1"/>
  <c r="G216" i="5"/>
  <c r="AI215" i="5"/>
  <c r="R214" i="5"/>
  <c r="V214" i="5" s="1"/>
  <c r="AO214" i="5" s="1"/>
  <c r="AB214" i="5"/>
  <c r="AM216" i="5" l="1"/>
  <c r="Y216" i="5"/>
  <c r="O216" i="5"/>
  <c r="AN214" i="5"/>
  <c r="W213" i="5"/>
  <c r="AF213" i="5"/>
  <c r="AG213" i="5" s="1"/>
  <c r="AK213" i="5" s="1"/>
  <c r="K213" i="5"/>
  <c r="L213" i="5" s="1"/>
  <c r="AJ212" i="5"/>
  <c r="G217" i="5"/>
  <c r="AI216" i="5"/>
  <c r="R215" i="5"/>
  <c r="V215" i="5" s="1"/>
  <c r="AO215" i="5" s="1"/>
  <c r="AB215" i="5"/>
  <c r="AC214" i="5"/>
  <c r="AE214" i="5" s="1"/>
  <c r="AD214" i="5"/>
  <c r="T214" i="5"/>
  <c r="S214" i="5"/>
  <c r="U214" i="5" s="1"/>
  <c r="AM217" i="5" l="1"/>
  <c r="Y217" i="5"/>
  <c r="O217" i="5"/>
  <c r="AN215" i="5"/>
  <c r="W214" i="5"/>
  <c r="AF214" i="5"/>
  <c r="AG214" i="5" s="1"/>
  <c r="AK214" i="5" s="1"/>
  <c r="AJ213" i="5"/>
  <c r="K214" i="5"/>
  <c r="L214" i="5" s="1"/>
  <c r="AD215" i="5"/>
  <c r="AC215" i="5"/>
  <c r="AE215" i="5" s="1"/>
  <c r="S215" i="5"/>
  <c r="U215" i="5" s="1"/>
  <c r="T215" i="5"/>
  <c r="G218" i="5"/>
  <c r="AI217" i="5"/>
  <c r="AB216" i="5"/>
  <c r="R216" i="5"/>
  <c r="V216" i="5" s="1"/>
  <c r="AO216" i="5" s="1"/>
  <c r="AM218" i="5" l="1"/>
  <c r="Y218" i="5"/>
  <c r="O218" i="5"/>
  <c r="AN216" i="5"/>
  <c r="W215" i="5"/>
  <c r="AJ215" i="5" s="1"/>
  <c r="AF215" i="5"/>
  <c r="AG215" i="5" s="1"/>
  <c r="AK215" i="5" s="1"/>
  <c r="T216" i="5"/>
  <c r="S216" i="5"/>
  <c r="U216" i="5" s="1"/>
  <c r="AD216" i="5"/>
  <c r="AC216" i="5"/>
  <c r="AE216" i="5" s="1"/>
  <c r="G219" i="5"/>
  <c r="AI218" i="5"/>
  <c r="R217" i="5"/>
  <c r="V217" i="5" s="1"/>
  <c r="AO217" i="5" s="1"/>
  <c r="AB217" i="5"/>
  <c r="AJ214" i="5"/>
  <c r="K215" i="5"/>
  <c r="L215" i="5" s="1"/>
  <c r="AM219" i="5" l="1"/>
  <c r="Y219" i="5"/>
  <c r="O219" i="5"/>
  <c r="AN217" i="5"/>
  <c r="W216" i="5"/>
  <c r="K216" i="5"/>
  <c r="L216" i="5" s="1"/>
  <c r="AF216" i="5"/>
  <c r="AG216" i="5" s="1"/>
  <c r="AK216" i="5" s="1"/>
  <c r="AC217" i="5"/>
  <c r="AE217" i="5" s="1"/>
  <c r="AD217" i="5"/>
  <c r="G220" i="5"/>
  <c r="AI219" i="5"/>
  <c r="R218" i="5"/>
  <c r="V218" i="5" s="1"/>
  <c r="AO218" i="5" s="1"/>
  <c r="AB218" i="5"/>
  <c r="T217" i="5"/>
  <c r="S217" i="5"/>
  <c r="U217" i="5" s="1"/>
  <c r="Y220" i="5" l="1"/>
  <c r="AM220" i="5"/>
  <c r="O220" i="5"/>
  <c r="AN218" i="5"/>
  <c r="W217" i="5"/>
  <c r="AF217" i="5"/>
  <c r="AG217" i="5" s="1"/>
  <c r="AK217" i="5" s="1"/>
  <c r="AJ216" i="5"/>
  <c r="K217" i="5"/>
  <c r="L217" i="5" s="1"/>
  <c r="AC218" i="5"/>
  <c r="AE218" i="5" s="1"/>
  <c r="AD218" i="5"/>
  <c r="G221" i="5"/>
  <c r="AI220" i="5"/>
  <c r="R219" i="5"/>
  <c r="V219" i="5" s="1"/>
  <c r="AO219" i="5" s="1"/>
  <c r="AB219" i="5"/>
  <c r="T218" i="5"/>
  <c r="S218" i="5"/>
  <c r="U218" i="5" s="1"/>
  <c r="Y221" i="5" l="1"/>
  <c r="O221" i="5"/>
  <c r="AM221" i="5"/>
  <c r="AN219" i="5"/>
  <c r="W218" i="5"/>
  <c r="AF218" i="5"/>
  <c r="AG218" i="5" s="1"/>
  <c r="AK218" i="5" s="1"/>
  <c r="AD219" i="5"/>
  <c r="AC219" i="5"/>
  <c r="AE219" i="5" s="1"/>
  <c r="S219" i="5"/>
  <c r="U219" i="5" s="1"/>
  <c r="T219" i="5"/>
  <c r="G222" i="5"/>
  <c r="AI221" i="5"/>
  <c r="AB220" i="5"/>
  <c r="R220" i="5"/>
  <c r="V220" i="5" s="1"/>
  <c r="AO220" i="5" s="1"/>
  <c r="AJ217" i="5"/>
  <c r="K218" i="5"/>
  <c r="L218" i="5" s="1"/>
  <c r="Y222" i="5" l="1"/>
  <c r="O222" i="5"/>
  <c r="AM222" i="5"/>
  <c r="W219" i="5"/>
  <c r="AJ219" i="5" s="1"/>
  <c r="AN220" i="5"/>
  <c r="AD220" i="5"/>
  <c r="AC220" i="5"/>
  <c r="AE220" i="5" s="1"/>
  <c r="G223" i="5"/>
  <c r="AI222" i="5"/>
  <c r="R221" i="5"/>
  <c r="V221" i="5" s="1"/>
  <c r="AO221" i="5" s="1"/>
  <c r="AB221" i="5"/>
  <c r="AJ218" i="5"/>
  <c r="K219" i="5"/>
  <c r="L219" i="5" s="1"/>
  <c r="S220" i="5"/>
  <c r="U220" i="5" s="1"/>
  <c r="T220" i="5"/>
  <c r="AF219" i="5"/>
  <c r="AG219" i="5" s="1"/>
  <c r="AK219" i="5" s="1"/>
  <c r="O223" i="5" l="1"/>
  <c r="AM223" i="5"/>
  <c r="Y223" i="5"/>
  <c r="AN221" i="5"/>
  <c r="W220" i="5"/>
  <c r="AJ220" i="5" s="1"/>
  <c r="AF220" i="5"/>
  <c r="AG220" i="5" s="1"/>
  <c r="AK220" i="5" s="1"/>
  <c r="AC221" i="5"/>
  <c r="AE221" i="5" s="1"/>
  <c r="AD221" i="5"/>
  <c r="S221" i="5"/>
  <c r="U221" i="5" s="1"/>
  <c r="T221" i="5"/>
  <c r="G224" i="5"/>
  <c r="AI223" i="5"/>
  <c r="R222" i="5"/>
  <c r="V222" i="5" s="1"/>
  <c r="AO222" i="5" s="1"/>
  <c r="AB222" i="5"/>
  <c r="K220" i="5"/>
  <c r="L220" i="5" s="1"/>
  <c r="O224" i="5" l="1"/>
  <c r="Y224" i="5"/>
  <c r="AM224" i="5"/>
  <c r="AN222" i="5"/>
  <c r="W221" i="5"/>
  <c r="AJ221" i="5" s="1"/>
  <c r="K221" i="5"/>
  <c r="L221" i="5" s="1"/>
  <c r="AC222" i="5"/>
  <c r="AE222" i="5" s="1"/>
  <c r="AD222" i="5"/>
  <c r="S222" i="5"/>
  <c r="U222" i="5" s="1"/>
  <c r="T222" i="5"/>
  <c r="G225" i="5"/>
  <c r="AI224" i="5"/>
  <c r="AB223" i="5"/>
  <c r="R223" i="5"/>
  <c r="V223" i="5" s="1"/>
  <c r="AO223" i="5" s="1"/>
  <c r="AF221" i="5"/>
  <c r="AG221" i="5" s="1"/>
  <c r="AK221" i="5" s="1"/>
  <c r="O225" i="5" l="1"/>
  <c r="Y225" i="5"/>
  <c r="AM225" i="5"/>
  <c r="AN223" i="5"/>
  <c r="W222" i="5"/>
  <c r="AF222" i="5"/>
  <c r="AG222" i="5" s="1"/>
  <c r="AK222" i="5" s="1"/>
  <c r="T223" i="5"/>
  <c r="S223" i="5"/>
  <c r="U223" i="5" s="1"/>
  <c r="AD223" i="5"/>
  <c r="AC223" i="5"/>
  <c r="AE223" i="5" s="1"/>
  <c r="G226" i="5"/>
  <c r="AI225" i="5"/>
  <c r="AB224" i="5"/>
  <c r="R224" i="5"/>
  <c r="V224" i="5" s="1"/>
  <c r="AO224" i="5" s="1"/>
  <c r="K222" i="5"/>
  <c r="L222" i="5" s="1"/>
  <c r="AM226" i="5" l="1"/>
  <c r="O226" i="5"/>
  <c r="Y226" i="5"/>
  <c r="AN224" i="5"/>
  <c r="W223" i="5"/>
  <c r="T224" i="5"/>
  <c r="S224" i="5"/>
  <c r="U224" i="5" s="1"/>
  <c r="AF223" i="5"/>
  <c r="AG223" i="5" s="1"/>
  <c r="AK223" i="5" s="1"/>
  <c r="AJ222" i="5"/>
  <c r="K223" i="5"/>
  <c r="L223" i="5" s="1"/>
  <c r="AD224" i="5"/>
  <c r="AC224" i="5"/>
  <c r="AE224" i="5" s="1"/>
  <c r="G227" i="5"/>
  <c r="AI226" i="5"/>
  <c r="R225" i="5"/>
  <c r="V225" i="5" s="1"/>
  <c r="AO225" i="5" s="1"/>
  <c r="AB225" i="5"/>
  <c r="AM227" i="5" l="1"/>
  <c r="Y227" i="5"/>
  <c r="O227" i="5"/>
  <c r="AN225" i="5"/>
  <c r="W224" i="5"/>
  <c r="AF224" i="5"/>
  <c r="AG224" i="5" s="1"/>
  <c r="AK224" i="5" s="1"/>
  <c r="T225" i="5"/>
  <c r="S225" i="5"/>
  <c r="U225" i="5" s="1"/>
  <c r="AC225" i="5"/>
  <c r="AE225" i="5" s="1"/>
  <c r="AD225" i="5"/>
  <c r="G228" i="5"/>
  <c r="AI227" i="5"/>
  <c r="R226" i="5"/>
  <c r="V226" i="5" s="1"/>
  <c r="AO226" i="5" s="1"/>
  <c r="AB226" i="5"/>
  <c r="AJ223" i="5"/>
  <c r="K224" i="5"/>
  <c r="L224" i="5" s="1"/>
  <c r="AM228" i="5" l="1"/>
  <c r="Y228" i="5"/>
  <c r="O228" i="5"/>
  <c r="AN226" i="5"/>
  <c r="W225" i="5"/>
  <c r="AJ225" i="5" s="1"/>
  <c r="K225" i="5"/>
  <c r="L225" i="5" s="1"/>
  <c r="AJ224" i="5"/>
  <c r="AD226" i="5"/>
  <c r="AC226" i="5"/>
  <c r="AE226" i="5" s="1"/>
  <c r="G229" i="5"/>
  <c r="AI228" i="5"/>
  <c r="R227" i="5"/>
  <c r="V227" i="5" s="1"/>
  <c r="AO227" i="5" s="1"/>
  <c r="AB227" i="5"/>
  <c r="T226" i="5"/>
  <c r="S226" i="5"/>
  <c r="U226" i="5" s="1"/>
  <c r="AF225" i="5"/>
  <c r="AG225" i="5" s="1"/>
  <c r="AK225" i="5" s="1"/>
  <c r="AM229" i="5" l="1"/>
  <c r="Y229" i="5"/>
  <c r="O229" i="5"/>
  <c r="AN227" i="5"/>
  <c r="W226" i="5"/>
  <c r="AF226" i="5"/>
  <c r="AG226" i="5" s="1"/>
  <c r="AK226" i="5" s="1"/>
  <c r="K226" i="5"/>
  <c r="L226" i="5" s="1"/>
  <c r="T227" i="5"/>
  <c r="S227" i="5"/>
  <c r="U227" i="5" s="1"/>
  <c r="AD227" i="5"/>
  <c r="AC227" i="5"/>
  <c r="AE227" i="5" s="1"/>
  <c r="G230" i="5"/>
  <c r="AI229" i="5"/>
  <c r="AB228" i="5"/>
  <c r="R228" i="5"/>
  <c r="V228" i="5" s="1"/>
  <c r="AO228" i="5" s="1"/>
  <c r="AM230" i="5" l="1"/>
  <c r="Y230" i="5"/>
  <c r="O230" i="5"/>
  <c r="AN228" i="5"/>
  <c r="W227" i="5"/>
  <c r="AJ227" i="5" s="1"/>
  <c r="AF227" i="5"/>
  <c r="AG227" i="5" s="1"/>
  <c r="AK227" i="5" s="1"/>
  <c r="T228" i="5"/>
  <c r="S228" i="5"/>
  <c r="U228" i="5" s="1"/>
  <c r="AD228" i="5"/>
  <c r="AC228" i="5"/>
  <c r="AE228" i="5" s="1"/>
  <c r="AJ226" i="5"/>
  <c r="K227" i="5"/>
  <c r="L227" i="5" s="1"/>
  <c r="G231" i="5"/>
  <c r="AI230" i="5"/>
  <c r="R229" i="5"/>
  <c r="V229" i="5" s="1"/>
  <c r="AO229" i="5" s="1"/>
  <c r="AB229" i="5"/>
  <c r="AM231" i="5" l="1"/>
  <c r="Y231" i="5"/>
  <c r="O231" i="5"/>
  <c r="AN229" i="5"/>
  <c r="W228" i="5"/>
  <c r="K228" i="5"/>
  <c r="L228" i="5" s="1"/>
  <c r="AF228" i="5"/>
  <c r="AG228" i="5" s="1"/>
  <c r="AK228" i="5" s="1"/>
  <c r="S229" i="5"/>
  <c r="U229" i="5" s="1"/>
  <c r="T229" i="5"/>
  <c r="G232" i="5"/>
  <c r="AI231" i="5"/>
  <c r="R230" i="5"/>
  <c r="V230" i="5" s="1"/>
  <c r="AO230" i="5" s="1"/>
  <c r="AB230" i="5"/>
  <c r="AD229" i="5"/>
  <c r="AC229" i="5"/>
  <c r="AE229" i="5" s="1"/>
  <c r="Y232" i="5" l="1"/>
  <c r="AM232" i="5"/>
  <c r="O232" i="5"/>
  <c r="AN230" i="5"/>
  <c r="W229" i="5"/>
  <c r="AJ229" i="5" s="1"/>
  <c r="AF229" i="5"/>
  <c r="AG229" i="5" s="1"/>
  <c r="AK229" i="5" s="1"/>
  <c r="AD230" i="5"/>
  <c r="AC230" i="5"/>
  <c r="AE230" i="5" s="1"/>
  <c r="AJ228" i="5"/>
  <c r="K229" i="5"/>
  <c r="L229" i="5" s="1"/>
  <c r="T230" i="5"/>
  <c r="S230" i="5"/>
  <c r="U230" i="5" s="1"/>
  <c r="G233" i="5"/>
  <c r="AI232" i="5"/>
  <c r="AB231" i="5"/>
  <c r="R231" i="5"/>
  <c r="V231" i="5" s="1"/>
  <c r="AO231" i="5" s="1"/>
  <c r="Y233" i="5" l="1"/>
  <c r="O233" i="5"/>
  <c r="AM233" i="5"/>
  <c r="AN231" i="5"/>
  <c r="W230" i="5"/>
  <c r="AF230" i="5"/>
  <c r="AG230" i="5" s="1"/>
  <c r="AK230" i="5" s="1"/>
  <c r="K230" i="5"/>
  <c r="L230" i="5" s="1"/>
  <c r="G234" i="5"/>
  <c r="AI233" i="5"/>
  <c r="AB232" i="5"/>
  <c r="R232" i="5"/>
  <c r="V232" i="5" s="1"/>
  <c r="AO232" i="5" s="1"/>
  <c r="AC231" i="5"/>
  <c r="AE231" i="5" s="1"/>
  <c r="AD231" i="5"/>
  <c r="S231" i="5"/>
  <c r="U231" i="5" s="1"/>
  <c r="T231" i="5"/>
  <c r="Y234" i="5" l="1"/>
  <c r="O234" i="5"/>
  <c r="AM234" i="5"/>
  <c r="AN232" i="5"/>
  <c r="W231" i="5"/>
  <c r="AJ231" i="5" s="1"/>
  <c r="AF231" i="5"/>
  <c r="AG231" i="5" s="1"/>
  <c r="AK231" i="5" s="1"/>
  <c r="AJ230" i="5"/>
  <c r="K231" i="5"/>
  <c r="L231" i="5" s="1"/>
  <c r="AC232" i="5"/>
  <c r="AE232" i="5" s="1"/>
  <c r="AD232" i="5"/>
  <c r="T232" i="5"/>
  <c r="S232" i="5"/>
  <c r="U232" i="5" s="1"/>
  <c r="G235" i="5"/>
  <c r="AI234" i="5"/>
  <c r="AB233" i="5"/>
  <c r="R233" i="5"/>
  <c r="V233" i="5" s="1"/>
  <c r="AO233" i="5" s="1"/>
  <c r="O235" i="5" l="1"/>
  <c r="AM235" i="5"/>
  <c r="Y235" i="5"/>
  <c r="AN233" i="5"/>
  <c r="W232" i="5"/>
  <c r="AJ232" i="5" s="1"/>
  <c r="K232" i="5"/>
  <c r="L232" i="5" s="1"/>
  <c r="AF232" i="5"/>
  <c r="AG232" i="5" s="1"/>
  <c r="AK232" i="5" s="1"/>
  <c r="S233" i="5"/>
  <c r="U233" i="5" s="1"/>
  <c r="T233" i="5"/>
  <c r="AC233" i="5"/>
  <c r="AE233" i="5" s="1"/>
  <c r="AD233" i="5"/>
  <c r="G236" i="5"/>
  <c r="AI235" i="5"/>
  <c r="AB234" i="5"/>
  <c r="R234" i="5"/>
  <c r="V234" i="5" s="1"/>
  <c r="AO234" i="5" s="1"/>
  <c r="O236" i="5" l="1"/>
  <c r="Y236" i="5"/>
  <c r="AM236" i="5"/>
  <c r="AN234" i="5"/>
  <c r="W233" i="5"/>
  <c r="AJ233" i="5" s="1"/>
  <c r="K233" i="5"/>
  <c r="L233" i="5" s="1"/>
  <c r="AF233" i="5"/>
  <c r="AG233" i="5" s="1"/>
  <c r="AK233" i="5" s="1"/>
  <c r="T234" i="5"/>
  <c r="S234" i="5"/>
  <c r="U234" i="5" s="1"/>
  <c r="AD234" i="5"/>
  <c r="AC234" i="5"/>
  <c r="AE234" i="5" s="1"/>
  <c r="G237" i="5"/>
  <c r="AI236" i="5"/>
  <c r="AB235" i="5"/>
  <c r="R235" i="5"/>
  <c r="V235" i="5" s="1"/>
  <c r="AO235" i="5" s="1"/>
  <c r="O237" i="5" l="1"/>
  <c r="AM237" i="5"/>
  <c r="Y237" i="5"/>
  <c r="AN235" i="5"/>
  <c r="W234" i="5"/>
  <c r="AJ234" i="5" s="1"/>
  <c r="AF234" i="5"/>
  <c r="AG234" i="5" s="1"/>
  <c r="AK234" i="5" s="1"/>
  <c r="K234" i="5"/>
  <c r="L234" i="5" s="1"/>
  <c r="AD235" i="5"/>
  <c r="AC235" i="5"/>
  <c r="AE235" i="5" s="1"/>
  <c r="G238" i="5"/>
  <c r="AI237" i="5"/>
  <c r="AB236" i="5"/>
  <c r="R236" i="5"/>
  <c r="V236" i="5" s="1"/>
  <c r="AO236" i="5" s="1"/>
  <c r="T235" i="5"/>
  <c r="S235" i="5"/>
  <c r="U235" i="5" s="1"/>
  <c r="AM238" i="5" l="1"/>
  <c r="O238" i="5"/>
  <c r="Y238" i="5"/>
  <c r="AN236" i="5"/>
  <c r="W235" i="5"/>
  <c r="AF235" i="5"/>
  <c r="AG235" i="5" s="1"/>
  <c r="AK235" i="5" s="1"/>
  <c r="K235" i="5"/>
  <c r="L235" i="5" s="1"/>
  <c r="S236" i="5"/>
  <c r="U236" i="5" s="1"/>
  <c r="T236" i="5"/>
  <c r="AD236" i="5"/>
  <c r="AC236" i="5"/>
  <c r="AE236" i="5" s="1"/>
  <c r="G239" i="5"/>
  <c r="AI238" i="5"/>
  <c r="AB237" i="5"/>
  <c r="R237" i="5"/>
  <c r="V237" i="5" s="1"/>
  <c r="AO237" i="5" s="1"/>
  <c r="AM239" i="5" l="1"/>
  <c r="O239" i="5"/>
  <c r="Y239" i="5"/>
  <c r="AN237" i="5"/>
  <c r="W236" i="5"/>
  <c r="AJ236" i="5" s="1"/>
  <c r="AF236" i="5"/>
  <c r="AG236" i="5" s="1"/>
  <c r="AK236" i="5" s="1"/>
  <c r="T237" i="5"/>
  <c r="S237" i="5"/>
  <c r="U237" i="5" s="1"/>
  <c r="AD237" i="5"/>
  <c r="AC237" i="5"/>
  <c r="AE237" i="5" s="1"/>
  <c r="G240" i="5"/>
  <c r="AI239" i="5"/>
  <c r="AB238" i="5"/>
  <c r="R238" i="5"/>
  <c r="V238" i="5" s="1"/>
  <c r="AO238" i="5" s="1"/>
  <c r="AJ235" i="5"/>
  <c r="K236" i="5"/>
  <c r="L236" i="5" s="1"/>
  <c r="AM240" i="5" l="1"/>
  <c r="Y240" i="5"/>
  <c r="O240" i="5"/>
  <c r="AN238" i="5"/>
  <c r="W237" i="5"/>
  <c r="K237" i="5"/>
  <c r="L237" i="5" s="1"/>
  <c r="AF237" i="5"/>
  <c r="AG237" i="5" s="1"/>
  <c r="AK237" i="5" s="1"/>
  <c r="AC238" i="5"/>
  <c r="AE238" i="5" s="1"/>
  <c r="AD238" i="5"/>
  <c r="G241" i="5"/>
  <c r="AI240" i="5"/>
  <c r="R239" i="5"/>
  <c r="V239" i="5" s="1"/>
  <c r="AO239" i="5" s="1"/>
  <c r="AB239" i="5"/>
  <c r="T238" i="5"/>
  <c r="S238" i="5"/>
  <c r="U238" i="5" s="1"/>
  <c r="AM241" i="5" l="1"/>
  <c r="Y241" i="5"/>
  <c r="O241" i="5"/>
  <c r="AN239" i="5"/>
  <c r="W238" i="5"/>
  <c r="AJ238" i="5" s="1"/>
  <c r="AF238" i="5"/>
  <c r="AG238" i="5" s="1"/>
  <c r="AK238" i="5" s="1"/>
  <c r="AJ237" i="5"/>
  <c r="K238" i="5"/>
  <c r="L238" i="5" s="1"/>
  <c r="AD239" i="5"/>
  <c r="AC239" i="5"/>
  <c r="AE239" i="5" s="1"/>
  <c r="T239" i="5"/>
  <c r="S239" i="5"/>
  <c r="U239" i="5" s="1"/>
  <c r="G242" i="5"/>
  <c r="AI241" i="5"/>
  <c r="R240" i="5"/>
  <c r="V240" i="5" s="1"/>
  <c r="AO240" i="5" s="1"/>
  <c r="AB240" i="5"/>
  <c r="AM242" i="5" l="1"/>
  <c r="O242" i="5"/>
  <c r="Y242" i="5"/>
  <c r="AN240" i="5"/>
  <c r="W239" i="5"/>
  <c r="K239" i="5"/>
  <c r="L239" i="5" s="1"/>
  <c r="AF239" i="5"/>
  <c r="AG239" i="5" s="1"/>
  <c r="AK239" i="5" s="1"/>
  <c r="AC240" i="5"/>
  <c r="AE240" i="5" s="1"/>
  <c r="AD240" i="5"/>
  <c r="S240" i="5"/>
  <c r="U240" i="5" s="1"/>
  <c r="T240" i="5"/>
  <c r="G243" i="5"/>
  <c r="AI242" i="5"/>
  <c r="AB241" i="5"/>
  <c r="R241" i="5"/>
  <c r="V241" i="5" s="1"/>
  <c r="AO241" i="5" s="1"/>
  <c r="AM243" i="5" l="1"/>
  <c r="Y243" i="5"/>
  <c r="O243" i="5"/>
  <c r="AN241" i="5"/>
  <c r="W240" i="5"/>
  <c r="AJ240" i="5" s="1"/>
  <c r="K240" i="5"/>
  <c r="L240" i="5" s="1"/>
  <c r="AF240" i="5"/>
  <c r="AG240" i="5" s="1"/>
  <c r="AK240" i="5" s="1"/>
  <c r="AJ239" i="5"/>
  <c r="T241" i="5"/>
  <c r="S241" i="5"/>
  <c r="U241" i="5" s="1"/>
  <c r="G244" i="5"/>
  <c r="AI243" i="5"/>
  <c r="AB242" i="5"/>
  <c r="R242" i="5"/>
  <c r="V242" i="5" s="1"/>
  <c r="AO242" i="5" s="1"/>
  <c r="AD241" i="5"/>
  <c r="AC241" i="5"/>
  <c r="AE241" i="5" s="1"/>
  <c r="Y244" i="5" l="1"/>
  <c r="AM244" i="5"/>
  <c r="O244" i="5"/>
  <c r="AN242" i="5"/>
  <c r="W241" i="5"/>
  <c r="AJ241" i="5" s="1"/>
  <c r="K241" i="5"/>
  <c r="L241" i="5" s="1"/>
  <c r="AF241" i="5"/>
  <c r="AG241" i="5" s="1"/>
  <c r="AK241" i="5" s="1"/>
  <c r="T242" i="5"/>
  <c r="S242" i="5"/>
  <c r="U242" i="5" s="1"/>
  <c r="G245" i="5"/>
  <c r="AI244" i="5"/>
  <c r="R243" i="5"/>
  <c r="V243" i="5" s="1"/>
  <c r="AO243" i="5" s="1"/>
  <c r="AB243" i="5"/>
  <c r="AC242" i="5"/>
  <c r="AE242" i="5" s="1"/>
  <c r="AD242" i="5"/>
  <c r="Y245" i="5" l="1"/>
  <c r="O245" i="5"/>
  <c r="AM245" i="5"/>
  <c r="AN243" i="5"/>
  <c r="W242" i="5"/>
  <c r="AJ242" i="5" s="1"/>
  <c r="AF242" i="5"/>
  <c r="AG242" i="5" s="1"/>
  <c r="AK242" i="5" s="1"/>
  <c r="K242" i="5"/>
  <c r="L242" i="5" s="1"/>
  <c r="AC243" i="5"/>
  <c r="AE243" i="5" s="1"/>
  <c r="AD243" i="5"/>
  <c r="S243" i="5"/>
  <c r="U243" i="5" s="1"/>
  <c r="T243" i="5"/>
  <c r="G246" i="5"/>
  <c r="AI245" i="5"/>
  <c r="R244" i="5"/>
  <c r="V244" i="5" s="1"/>
  <c r="AO244" i="5" s="1"/>
  <c r="AB244" i="5"/>
  <c r="Y246" i="5" l="1"/>
  <c r="O246" i="5"/>
  <c r="AM246" i="5"/>
  <c r="AN244" i="5"/>
  <c r="W243" i="5"/>
  <c r="AF243" i="5"/>
  <c r="AG243" i="5" s="1"/>
  <c r="AK243" i="5" s="1"/>
  <c r="K243" i="5"/>
  <c r="L243" i="5" s="1"/>
  <c r="S244" i="5"/>
  <c r="U244" i="5" s="1"/>
  <c r="T244" i="5"/>
  <c r="AD244" i="5"/>
  <c r="AC244" i="5"/>
  <c r="AE244" i="5" s="1"/>
  <c r="G247" i="5"/>
  <c r="AI246" i="5"/>
  <c r="R245" i="5"/>
  <c r="V245" i="5" s="1"/>
  <c r="AO245" i="5" s="1"/>
  <c r="AB245" i="5"/>
  <c r="O247" i="5" l="1"/>
  <c r="AM247" i="5"/>
  <c r="Y247" i="5"/>
  <c r="AN245" i="5"/>
  <c r="W244" i="5"/>
  <c r="AF244" i="5"/>
  <c r="AG244" i="5" s="1"/>
  <c r="AK244" i="5" s="1"/>
  <c r="AJ243" i="5"/>
  <c r="K244" i="5"/>
  <c r="L244" i="5" s="1"/>
  <c r="S245" i="5"/>
  <c r="U245" i="5" s="1"/>
  <c r="T245" i="5"/>
  <c r="AC245" i="5"/>
  <c r="AE245" i="5" s="1"/>
  <c r="AD245" i="5"/>
  <c r="G248" i="5"/>
  <c r="AI247" i="5"/>
  <c r="AB246" i="5"/>
  <c r="R246" i="5"/>
  <c r="V246" i="5" s="1"/>
  <c r="AO246" i="5" s="1"/>
  <c r="O248" i="5" l="1"/>
  <c r="Y248" i="5"/>
  <c r="AM248" i="5"/>
  <c r="AN246" i="5"/>
  <c r="W245" i="5"/>
  <c r="AJ245" i="5" s="1"/>
  <c r="K245" i="5"/>
  <c r="L245" i="5" s="1"/>
  <c r="AJ244" i="5"/>
  <c r="AC246" i="5"/>
  <c r="AE246" i="5" s="1"/>
  <c r="AD246" i="5"/>
  <c r="T246" i="5"/>
  <c r="S246" i="5"/>
  <c r="U246" i="5" s="1"/>
  <c r="AF245" i="5"/>
  <c r="AG245" i="5" s="1"/>
  <c r="AK245" i="5" s="1"/>
  <c r="G249" i="5"/>
  <c r="AI248" i="5"/>
  <c r="AB247" i="5"/>
  <c r="R247" i="5"/>
  <c r="V247" i="5" s="1"/>
  <c r="AO247" i="5" s="1"/>
  <c r="Y249" i="5" l="1"/>
  <c r="AM249" i="5"/>
  <c r="O249" i="5"/>
  <c r="AN247" i="5"/>
  <c r="W246" i="5"/>
  <c r="AD247" i="5"/>
  <c r="AC247" i="5"/>
  <c r="AE247" i="5" s="1"/>
  <c r="K246" i="5"/>
  <c r="L246" i="5" s="1"/>
  <c r="S247" i="5"/>
  <c r="U247" i="5" s="1"/>
  <c r="T247" i="5"/>
  <c r="G250" i="5"/>
  <c r="AI249" i="5"/>
  <c r="AB248" i="5"/>
  <c r="R248" i="5"/>
  <c r="V248" i="5" s="1"/>
  <c r="AO248" i="5" s="1"/>
  <c r="AF246" i="5"/>
  <c r="AG246" i="5" s="1"/>
  <c r="AK246" i="5" s="1"/>
  <c r="AM250" i="5" l="1"/>
  <c r="O250" i="5"/>
  <c r="Y250" i="5"/>
  <c r="AN248" i="5"/>
  <c r="W247" i="5"/>
  <c r="AJ247" i="5" s="1"/>
  <c r="AF247" i="5"/>
  <c r="AG247" i="5" s="1"/>
  <c r="AK247" i="5" s="1"/>
  <c r="AC248" i="5"/>
  <c r="AE248" i="5" s="1"/>
  <c r="AD248" i="5"/>
  <c r="AJ246" i="5"/>
  <c r="K247" i="5"/>
  <c r="L247" i="5" s="1"/>
  <c r="S248" i="5"/>
  <c r="U248" i="5" s="1"/>
  <c r="T248" i="5"/>
  <c r="G251" i="5"/>
  <c r="AI250" i="5"/>
  <c r="AB249" i="5"/>
  <c r="R249" i="5"/>
  <c r="V249" i="5" s="1"/>
  <c r="AO249" i="5" s="1"/>
  <c r="AM251" i="5" l="1"/>
  <c r="Y251" i="5"/>
  <c r="O251" i="5"/>
  <c r="AN249" i="5"/>
  <c r="W248" i="5"/>
  <c r="AJ248" i="5" s="1"/>
  <c r="K248" i="5"/>
  <c r="L248" i="5" s="1"/>
  <c r="AD249" i="5"/>
  <c r="AC249" i="5"/>
  <c r="AE249" i="5" s="1"/>
  <c r="AF248" i="5"/>
  <c r="AG248" i="5" s="1"/>
  <c r="AK248" i="5" s="1"/>
  <c r="T249" i="5"/>
  <c r="S249" i="5"/>
  <c r="U249" i="5" s="1"/>
  <c r="G252" i="5"/>
  <c r="AI251" i="5"/>
  <c r="AB250" i="5"/>
  <c r="R250" i="5"/>
  <c r="V250" i="5" s="1"/>
  <c r="AO250" i="5" s="1"/>
  <c r="AM252" i="5" l="1"/>
  <c r="Y252" i="5"/>
  <c r="O252" i="5"/>
  <c r="AN250" i="5"/>
  <c r="W249" i="5"/>
  <c r="AJ249" i="5" s="1"/>
  <c r="K249" i="5"/>
  <c r="L249" i="5" s="1"/>
  <c r="AF249" i="5"/>
  <c r="AG249" i="5" s="1"/>
  <c r="AK249" i="5" s="1"/>
  <c r="G253" i="5"/>
  <c r="AI252" i="5"/>
  <c r="AB251" i="5"/>
  <c r="R251" i="5"/>
  <c r="V251" i="5" s="1"/>
  <c r="AO251" i="5" s="1"/>
  <c r="AC250" i="5"/>
  <c r="AE250" i="5" s="1"/>
  <c r="AD250" i="5"/>
  <c r="T250" i="5"/>
  <c r="S250" i="5"/>
  <c r="U250" i="5" s="1"/>
  <c r="AM253" i="5" l="1"/>
  <c r="Y253" i="5"/>
  <c r="O253" i="5"/>
  <c r="AN251" i="5"/>
  <c r="W250" i="5"/>
  <c r="AJ250" i="5" s="1"/>
  <c r="K250" i="5"/>
  <c r="L250" i="5" s="1"/>
  <c r="AF250" i="5"/>
  <c r="AG250" i="5" s="1"/>
  <c r="AK250" i="5" s="1"/>
  <c r="T251" i="5"/>
  <c r="S251" i="5"/>
  <c r="U251" i="5" s="1"/>
  <c r="AD251" i="5"/>
  <c r="AC251" i="5"/>
  <c r="AE251" i="5" s="1"/>
  <c r="G254" i="5"/>
  <c r="AI253" i="5"/>
  <c r="R252" i="5"/>
  <c r="V252" i="5" s="1"/>
  <c r="AO252" i="5" s="1"/>
  <c r="AB252" i="5"/>
  <c r="O254" i="5" l="1"/>
  <c r="AM254" i="5"/>
  <c r="Y254" i="5"/>
  <c r="AN252" i="5"/>
  <c r="W251" i="5"/>
  <c r="AJ251" i="5" s="1"/>
  <c r="AF251" i="5"/>
  <c r="AG251" i="5" s="1"/>
  <c r="AK251" i="5" s="1"/>
  <c r="K251" i="5"/>
  <c r="L251" i="5" s="1"/>
  <c r="AC252" i="5"/>
  <c r="AE252" i="5" s="1"/>
  <c r="AD252" i="5"/>
  <c r="G255" i="5"/>
  <c r="AI254" i="5"/>
  <c r="AB253" i="5"/>
  <c r="R253" i="5"/>
  <c r="V253" i="5" s="1"/>
  <c r="AO253" i="5" s="1"/>
  <c r="T252" i="5"/>
  <c r="S252" i="5"/>
  <c r="U252" i="5" s="1"/>
  <c r="AM255" i="5" l="1"/>
  <c r="Y255" i="5"/>
  <c r="O255" i="5"/>
  <c r="AN253" i="5"/>
  <c r="W252" i="5"/>
  <c r="K252" i="5"/>
  <c r="L252" i="5" s="1"/>
  <c r="AF252" i="5"/>
  <c r="AG252" i="5" s="1"/>
  <c r="AK252" i="5" s="1"/>
  <c r="S253" i="5"/>
  <c r="U253" i="5" s="1"/>
  <c r="T253" i="5"/>
  <c r="AD253" i="5"/>
  <c r="AC253" i="5"/>
  <c r="AE253" i="5" s="1"/>
  <c r="G256" i="5"/>
  <c r="AI255" i="5"/>
  <c r="AB254" i="5"/>
  <c r="R254" i="5"/>
  <c r="V254" i="5" s="1"/>
  <c r="AO254" i="5" s="1"/>
  <c r="Y256" i="5" l="1"/>
  <c r="AM256" i="5"/>
  <c r="O256" i="5"/>
  <c r="AN254" i="5"/>
  <c r="W253" i="5"/>
  <c r="AJ253" i="5" s="1"/>
  <c r="G257" i="5"/>
  <c r="AI256" i="5"/>
  <c r="AB255" i="5"/>
  <c r="R255" i="5"/>
  <c r="V255" i="5" s="1"/>
  <c r="AO255" i="5" s="1"/>
  <c r="AD254" i="5"/>
  <c r="AC254" i="5"/>
  <c r="AE254" i="5" s="1"/>
  <c r="AF253" i="5"/>
  <c r="AG253" i="5" s="1"/>
  <c r="AK253" i="5" s="1"/>
  <c r="S254" i="5"/>
  <c r="U254" i="5" s="1"/>
  <c r="T254" i="5"/>
  <c r="AJ252" i="5"/>
  <c r="K253" i="5"/>
  <c r="L253" i="5" s="1"/>
  <c r="Y257" i="5" l="1"/>
  <c r="O257" i="5"/>
  <c r="AM257" i="5"/>
  <c r="AN255" i="5"/>
  <c r="W254" i="5"/>
  <c r="S255" i="5"/>
  <c r="U255" i="5" s="1"/>
  <c r="T255" i="5"/>
  <c r="AF254" i="5"/>
  <c r="AG254" i="5" s="1"/>
  <c r="AK254" i="5" s="1"/>
  <c r="AD255" i="5"/>
  <c r="AC255" i="5"/>
  <c r="AE255" i="5" s="1"/>
  <c r="K254" i="5"/>
  <c r="L254" i="5" s="1"/>
  <c r="G258" i="5"/>
  <c r="AI257" i="5"/>
  <c r="R256" i="5"/>
  <c r="V256" i="5" s="1"/>
  <c r="AO256" i="5" s="1"/>
  <c r="AB256" i="5"/>
  <c r="Y258" i="5" l="1"/>
  <c r="O258" i="5"/>
  <c r="AM258" i="5"/>
  <c r="AN256" i="5"/>
  <c r="W255" i="5"/>
  <c r="AJ255" i="5" s="1"/>
  <c r="AF255" i="5"/>
  <c r="AG255" i="5" s="1"/>
  <c r="AK255" i="5" s="1"/>
  <c r="AD256" i="5"/>
  <c r="AC256" i="5"/>
  <c r="AE256" i="5" s="1"/>
  <c r="G259" i="5"/>
  <c r="AI258" i="5"/>
  <c r="AB257" i="5"/>
  <c r="R257" i="5"/>
  <c r="V257" i="5" s="1"/>
  <c r="AO257" i="5" s="1"/>
  <c r="S256" i="5"/>
  <c r="U256" i="5" s="1"/>
  <c r="T256" i="5"/>
  <c r="AJ254" i="5"/>
  <c r="K255" i="5"/>
  <c r="L255" i="5" s="1"/>
  <c r="O259" i="5" l="1"/>
  <c r="Y259" i="5"/>
  <c r="AM259" i="5"/>
  <c r="AN257" i="5"/>
  <c r="W256" i="5"/>
  <c r="AJ256" i="5" s="1"/>
  <c r="K256" i="5"/>
  <c r="L256" i="5" s="1"/>
  <c r="AF256" i="5"/>
  <c r="AG256" i="5" s="1"/>
  <c r="AK256" i="5" s="1"/>
  <c r="T257" i="5"/>
  <c r="S257" i="5"/>
  <c r="U257" i="5" s="1"/>
  <c r="AD257" i="5"/>
  <c r="AC257" i="5"/>
  <c r="AE257" i="5" s="1"/>
  <c r="G260" i="5"/>
  <c r="AI259" i="5"/>
  <c r="R258" i="5"/>
  <c r="V258" i="5" s="1"/>
  <c r="AO258" i="5" s="1"/>
  <c r="AB258" i="5"/>
  <c r="O260" i="5" l="1"/>
  <c r="Y260" i="5"/>
  <c r="AM260" i="5"/>
  <c r="AN258" i="5"/>
  <c r="W257" i="5"/>
  <c r="AJ257" i="5" s="1"/>
  <c r="AF257" i="5"/>
  <c r="AG257" i="5" s="1"/>
  <c r="AK257" i="5" s="1"/>
  <c r="K257" i="5"/>
  <c r="L257" i="5" s="1"/>
  <c r="S258" i="5"/>
  <c r="U258" i="5" s="1"/>
  <c r="T258" i="5"/>
  <c r="AC258" i="5"/>
  <c r="AE258" i="5" s="1"/>
  <c r="AD258" i="5"/>
  <c r="G261" i="5"/>
  <c r="AI260" i="5"/>
  <c r="R259" i="5"/>
  <c r="V259" i="5" s="1"/>
  <c r="AO259" i="5" s="1"/>
  <c r="AB259" i="5"/>
  <c r="O261" i="5" l="1"/>
  <c r="AM261" i="5"/>
  <c r="Y261" i="5"/>
  <c r="AN259" i="5"/>
  <c r="W258" i="5"/>
  <c r="K258" i="5"/>
  <c r="L258" i="5" s="1"/>
  <c r="AF258" i="5"/>
  <c r="AG258" i="5" s="1"/>
  <c r="AK258" i="5" s="1"/>
  <c r="AD259" i="5"/>
  <c r="AC259" i="5"/>
  <c r="AE259" i="5" s="1"/>
  <c r="G262" i="5"/>
  <c r="AI261" i="5"/>
  <c r="R260" i="5"/>
  <c r="V260" i="5" s="1"/>
  <c r="AO260" i="5" s="1"/>
  <c r="AB260" i="5"/>
  <c r="T259" i="5"/>
  <c r="S259" i="5"/>
  <c r="U259" i="5" s="1"/>
  <c r="AM262" i="5" l="1"/>
  <c r="O262" i="5"/>
  <c r="Y262" i="5"/>
  <c r="AN260" i="5"/>
  <c r="W259" i="5"/>
  <c r="K259" i="5"/>
  <c r="L259" i="5" s="1"/>
  <c r="AJ258" i="5"/>
  <c r="T260" i="5"/>
  <c r="S260" i="5"/>
  <c r="U260" i="5" s="1"/>
  <c r="AD260" i="5"/>
  <c r="AC260" i="5"/>
  <c r="AE260" i="5" s="1"/>
  <c r="G263" i="5"/>
  <c r="AI262" i="5"/>
  <c r="AB261" i="5"/>
  <c r="R261" i="5"/>
  <c r="V261" i="5" s="1"/>
  <c r="AO261" i="5" s="1"/>
  <c r="AF259" i="5"/>
  <c r="AG259" i="5" s="1"/>
  <c r="AK259" i="5" s="1"/>
  <c r="AM263" i="5" l="1"/>
  <c r="Y263" i="5"/>
  <c r="O263" i="5"/>
  <c r="AN261" i="5"/>
  <c r="W260" i="5"/>
  <c r="AJ260" i="5" s="1"/>
  <c r="AF260" i="5"/>
  <c r="AG260" i="5" s="1"/>
  <c r="AK260" i="5" s="1"/>
  <c r="G264" i="5"/>
  <c r="AI263" i="5"/>
  <c r="R262" i="5"/>
  <c r="V262" i="5" s="1"/>
  <c r="AO262" i="5" s="1"/>
  <c r="AB262" i="5"/>
  <c r="AD261" i="5"/>
  <c r="AC261" i="5"/>
  <c r="AE261" i="5" s="1"/>
  <c r="AJ259" i="5"/>
  <c r="K260" i="5"/>
  <c r="L260" i="5" s="1"/>
  <c r="T261" i="5"/>
  <c r="S261" i="5"/>
  <c r="U261" i="5" s="1"/>
  <c r="AM264" i="5" l="1"/>
  <c r="Y264" i="5"/>
  <c r="O264" i="5"/>
  <c r="AN262" i="5"/>
  <c r="W261" i="5"/>
  <c r="AF261" i="5"/>
  <c r="AG261" i="5" s="1"/>
  <c r="AK261" i="5" s="1"/>
  <c r="K261" i="5"/>
  <c r="L261" i="5" s="1"/>
  <c r="T262" i="5"/>
  <c r="S262" i="5"/>
  <c r="U262" i="5" s="1"/>
  <c r="AD262" i="5"/>
  <c r="AC262" i="5"/>
  <c r="AE262" i="5" s="1"/>
  <c r="G265" i="5"/>
  <c r="AI264" i="5"/>
  <c r="AB263" i="5"/>
  <c r="R263" i="5"/>
  <c r="V263" i="5" s="1"/>
  <c r="AO263" i="5" s="1"/>
  <c r="AM265" i="5" l="1"/>
  <c r="Y265" i="5"/>
  <c r="O265" i="5"/>
  <c r="AN263" i="5"/>
  <c r="W262" i="5"/>
  <c r="AF262" i="5"/>
  <c r="AG262" i="5" s="1"/>
  <c r="AK262" i="5" s="1"/>
  <c r="AC263" i="5"/>
  <c r="AE263" i="5" s="1"/>
  <c r="AD263" i="5"/>
  <c r="S263" i="5"/>
  <c r="U263" i="5" s="1"/>
  <c r="T263" i="5"/>
  <c r="G266" i="5"/>
  <c r="AI265" i="5"/>
  <c r="AB264" i="5"/>
  <c r="R264" i="5"/>
  <c r="V264" i="5" s="1"/>
  <c r="AO264" i="5" s="1"/>
  <c r="AJ261" i="5"/>
  <c r="K262" i="5"/>
  <c r="L262" i="5" s="1"/>
  <c r="AM266" i="5" l="1"/>
  <c r="O266" i="5"/>
  <c r="Y266" i="5"/>
  <c r="AN264" i="5"/>
  <c r="W263" i="5"/>
  <c r="AJ263" i="5" s="1"/>
  <c r="AF263" i="5"/>
  <c r="AG263" i="5" s="1"/>
  <c r="AK263" i="5" s="1"/>
  <c r="AJ262" i="5"/>
  <c r="K263" i="5"/>
  <c r="L263" i="5" s="1"/>
  <c r="AD264" i="5"/>
  <c r="AC264" i="5"/>
  <c r="AE264" i="5" s="1"/>
  <c r="G267" i="5"/>
  <c r="AI266" i="5"/>
  <c r="R265" i="5"/>
  <c r="V265" i="5" s="1"/>
  <c r="AO265" i="5" s="1"/>
  <c r="AB265" i="5"/>
  <c r="S264" i="5"/>
  <c r="U264" i="5" s="1"/>
  <c r="T264" i="5"/>
  <c r="AN265" i="5" l="1"/>
  <c r="W264" i="5"/>
  <c r="K264" i="5"/>
  <c r="L264" i="5" s="1"/>
  <c r="AB266" i="5"/>
  <c r="R266" i="5"/>
  <c r="V266" i="5" s="1"/>
  <c r="AO266" i="5" s="1"/>
  <c r="T265" i="5"/>
  <c r="S265" i="5"/>
  <c r="U265" i="5" s="1"/>
  <c r="AF264" i="5"/>
  <c r="AG264" i="5" s="1"/>
  <c r="AK264" i="5" s="1"/>
  <c r="AC265" i="5"/>
  <c r="AE265" i="5" s="1"/>
  <c r="AD265" i="5"/>
  <c r="AN266" i="5" l="1"/>
  <c r="W265" i="5"/>
  <c r="AF265" i="5"/>
  <c r="AG265" i="5" s="1"/>
  <c r="AK265" i="5" s="1"/>
  <c r="AJ264" i="5"/>
  <c r="K265" i="5"/>
  <c r="L265" i="5" s="1"/>
  <c r="T266" i="5"/>
  <c r="S266" i="5"/>
  <c r="U266" i="5" s="1"/>
  <c r="AD266" i="5"/>
  <c r="AC266" i="5"/>
  <c r="AE266" i="5" s="1"/>
  <c r="W266" i="5" l="1"/>
  <c r="AF266" i="5"/>
  <c r="AG266" i="5" s="1"/>
  <c r="AK266" i="5" s="1"/>
  <c r="AJ265" i="5"/>
  <c r="K266" i="5"/>
  <c r="L266" i="5" s="1"/>
  <c r="AJ266" i="5" l="1"/>
  <c r="K267" i="5"/>
  <c r="L267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<sst xmlns="http://schemas.openxmlformats.org/spreadsheetml/2006/main" count="82" uniqueCount="49">
  <si>
    <t>current price</t>
  </si>
  <si>
    <t>Position</t>
  </si>
  <si>
    <t>Shares</t>
  </si>
  <si>
    <t>Implied Vol</t>
  </si>
  <si>
    <t>Expiration</t>
  </si>
  <si>
    <t>Strike</t>
  </si>
  <si>
    <t>Type</t>
  </si>
  <si>
    <t>E</t>
  </si>
  <si>
    <t>disc rate</t>
  </si>
  <si>
    <t>D1</t>
  </si>
  <si>
    <t>D2</t>
  </si>
  <si>
    <t>ln (S/k)</t>
  </si>
  <si>
    <t>t</t>
  </si>
  <si>
    <t>sig^2/2</t>
  </si>
  <si>
    <t>N(D1)</t>
  </si>
  <si>
    <t>N(D2)</t>
  </si>
  <si>
    <t>p/u</t>
  </si>
  <si>
    <t>position</t>
  </si>
  <si>
    <t>Delta</t>
  </si>
  <si>
    <t>Gamma</t>
  </si>
  <si>
    <t>Vega</t>
  </si>
  <si>
    <t>Theta</t>
  </si>
  <si>
    <t>Rho</t>
  </si>
  <si>
    <t>Option Greeks Excel Formulas - Macroption</t>
  </si>
  <si>
    <t>Current Position</t>
  </si>
  <si>
    <t>Initial valuation</t>
  </si>
  <si>
    <t>Current Price</t>
  </si>
  <si>
    <t>C1</t>
  </si>
  <si>
    <t>C2</t>
  </si>
  <si>
    <t>Scenario P&amp;L</t>
  </si>
  <si>
    <t>Scenario Pos Val</t>
  </si>
  <si>
    <t>Call</t>
  </si>
  <si>
    <t>Put</t>
  </si>
  <si>
    <t>Price Bumper</t>
  </si>
  <si>
    <t>Vol Bumper2</t>
  </si>
  <si>
    <t>Stock Price</t>
  </si>
  <si>
    <t>Call Valuation</t>
  </si>
  <si>
    <t>Put Valuation</t>
  </si>
  <si>
    <t>N'(D1)</t>
  </si>
  <si>
    <t>Vega Call</t>
  </si>
  <si>
    <t>Vol Bumper Call</t>
  </si>
  <si>
    <t>Gamma Call</t>
  </si>
  <si>
    <t>X</t>
  </si>
  <si>
    <t>Mean</t>
  </si>
  <si>
    <t>Geomean</t>
  </si>
  <si>
    <t>Exp(-30x)</t>
  </si>
  <si>
    <t>Timetoexpiration</t>
  </si>
  <si>
    <t>K=K(0)e(rT)</t>
  </si>
  <si>
    <t>Days to Epiration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</si>
</sst>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0"/>
    <numFmt numFmtId="165" formatCode="0.000"/>
    <numFmt numFmtId="175" formatCode="0E+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2"/>
    <xf numFmtId="14" fontId="0" fillId="0" borderId="0" xfId="0" applyNumberFormat="1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44" fontId="0" fillId="0" borderId="0" xfId="1" applyFont="1"/>
    <xf numFmtId="44" fontId="0" fillId="0" borderId="0" xfId="0" applyNumberFormat="1"/>
    <xf numFmtId="14" fontId="2" fillId="0" borderId="0" xfId="0" applyNumberFormat="1" applyFont="1"/>
    <xf numFmtId="0" fontId="2" fillId="2" borderId="0" xfId="0" applyFont="1" applyFill="1"/>
    <xf numFmtId="44" fontId="2" fillId="2" borderId="0" xfId="0" applyNumberFormat="1" applyFont="1" applyFill="1"/>
    <xf numFmtId="0" fontId="0" fillId="3" borderId="0" xfId="0" applyFill="1"/>
    <xf numFmtId="0" fontId="0" fillId="4" borderId="0" xfId="0" applyFill="1"/>
    <xf numFmtId="2" fontId="0" fillId="3" borderId="0" xfId="0" applyNumberFormat="1" applyFill="1"/>
    <xf numFmtId="2" fontId="0" fillId="4" borderId="0" xfId="0" applyNumberFormat="1" applyFill="1"/>
    <xf numFmtId="0" fontId="4" fillId="0" borderId="0" xfId="0" applyFont="1"/>
    <xf numFmtId="44" fontId="0" fillId="3" borderId="0" xfId="0" applyNumberFormat="1" applyFill="1"/>
    <xf numFmtId="44" fontId="0" fillId="4" borderId="0" xfId="0" applyNumberFormat="1" applyFill="1"/>
    <xf numFmtId="0" fontId="0" fillId="0" borderId="0" xfId="0" quotePrefix="1"/>
    <xf numFmtId="165" fontId="0" fillId="0" borderId="0" xfId="0" applyNumberFormat="1"/>
    <xf numFmtId="2" fontId="0" fillId="4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/>
    <xf numFmtId="0" fontId="0" fillId="5" borderId="0" xfId="0" applyFill="1"/>
    <xf numFmtId="0" fontId="0" fillId="6" borderId="0" xfId="0" applyFill="1"/>
    <xf numFmtId="164" fontId="5" fillId="7" borderId="0" xfId="0" applyNumberFormat="1" applyFont="1" applyFill="1"/>
    <xf numFmtId="0" fontId="5" fillId="7" borderId="0" xfId="0" applyFont="1" applyFill="1"/>
    <xf numFmtId="175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</a:t>
            </a:r>
            <a:r>
              <a:rPr lang="en-US" baseline="0"/>
              <a:t> Call Profiles wrt Stockprice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'Scenarios &amp; Pics'!$AJ$15</c:f>
              <c:strCache>
                <c:ptCount val="1"/>
                <c:pt idx="0">
                  <c:v>Call Valuation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'Scenarios &amp; Pics'!$AI$16:$AI$266</c:f>
              <c:numCache>
                <c:formatCode>_("$"* #,##0.00_);_("$"* \(#,##0.00\);_("$"* "-"??_);_(@_)</c:formatCode>
                <c:ptCount val="251"/>
                <c:pt idx="0">
                  <c:v>40</c:v>
                </c:pt>
                <c:pt idx="1">
                  <c:v>40.5</c:v>
                </c:pt>
                <c:pt idx="2">
                  <c:v>41</c:v>
                </c:pt>
                <c:pt idx="3">
                  <c:v>41.5</c:v>
                </c:pt>
                <c:pt idx="4">
                  <c:v>42</c:v>
                </c:pt>
                <c:pt idx="5">
                  <c:v>42.5</c:v>
                </c:pt>
                <c:pt idx="6">
                  <c:v>43</c:v>
                </c:pt>
                <c:pt idx="7">
                  <c:v>43.5</c:v>
                </c:pt>
                <c:pt idx="8">
                  <c:v>44</c:v>
                </c:pt>
                <c:pt idx="9">
                  <c:v>44.5</c:v>
                </c:pt>
                <c:pt idx="10">
                  <c:v>45</c:v>
                </c:pt>
                <c:pt idx="11">
                  <c:v>45.5</c:v>
                </c:pt>
                <c:pt idx="12">
                  <c:v>46</c:v>
                </c:pt>
                <c:pt idx="13">
                  <c:v>46.5</c:v>
                </c:pt>
                <c:pt idx="14">
                  <c:v>47</c:v>
                </c:pt>
                <c:pt idx="15">
                  <c:v>47.5</c:v>
                </c:pt>
                <c:pt idx="16">
                  <c:v>48</c:v>
                </c:pt>
                <c:pt idx="17">
                  <c:v>48.5</c:v>
                </c:pt>
                <c:pt idx="18">
                  <c:v>49</c:v>
                </c:pt>
                <c:pt idx="19">
                  <c:v>49.5</c:v>
                </c:pt>
                <c:pt idx="20">
                  <c:v>50</c:v>
                </c:pt>
                <c:pt idx="21">
                  <c:v>50.5</c:v>
                </c:pt>
                <c:pt idx="22">
                  <c:v>51</c:v>
                </c:pt>
                <c:pt idx="23">
                  <c:v>51.5</c:v>
                </c:pt>
                <c:pt idx="24">
                  <c:v>52</c:v>
                </c:pt>
                <c:pt idx="25">
                  <c:v>52.5</c:v>
                </c:pt>
                <c:pt idx="26">
                  <c:v>53</c:v>
                </c:pt>
                <c:pt idx="27">
                  <c:v>53.5</c:v>
                </c:pt>
                <c:pt idx="28">
                  <c:v>54</c:v>
                </c:pt>
                <c:pt idx="29">
                  <c:v>54.5</c:v>
                </c:pt>
                <c:pt idx="30">
                  <c:v>55</c:v>
                </c:pt>
                <c:pt idx="31">
                  <c:v>55.5</c:v>
                </c:pt>
                <c:pt idx="32">
                  <c:v>56</c:v>
                </c:pt>
                <c:pt idx="33">
                  <c:v>56.5</c:v>
                </c:pt>
                <c:pt idx="34">
                  <c:v>57</c:v>
                </c:pt>
                <c:pt idx="35">
                  <c:v>57.5</c:v>
                </c:pt>
                <c:pt idx="36">
                  <c:v>58</c:v>
                </c:pt>
                <c:pt idx="37">
                  <c:v>58.5</c:v>
                </c:pt>
                <c:pt idx="38">
                  <c:v>59</c:v>
                </c:pt>
                <c:pt idx="39">
                  <c:v>59.5</c:v>
                </c:pt>
                <c:pt idx="40">
                  <c:v>60</c:v>
                </c:pt>
                <c:pt idx="41">
                  <c:v>60.5</c:v>
                </c:pt>
                <c:pt idx="42">
                  <c:v>61</c:v>
                </c:pt>
                <c:pt idx="43">
                  <c:v>61.5</c:v>
                </c:pt>
                <c:pt idx="44">
                  <c:v>62</c:v>
                </c:pt>
                <c:pt idx="45">
                  <c:v>62.5</c:v>
                </c:pt>
                <c:pt idx="46">
                  <c:v>63</c:v>
                </c:pt>
                <c:pt idx="47">
                  <c:v>63.5</c:v>
                </c:pt>
                <c:pt idx="48">
                  <c:v>64</c:v>
                </c:pt>
                <c:pt idx="49">
                  <c:v>64.5</c:v>
                </c:pt>
                <c:pt idx="50">
                  <c:v>65</c:v>
                </c:pt>
                <c:pt idx="51">
                  <c:v>65.5</c:v>
                </c:pt>
                <c:pt idx="52">
                  <c:v>66</c:v>
                </c:pt>
                <c:pt idx="53">
                  <c:v>66.5</c:v>
                </c:pt>
                <c:pt idx="54">
                  <c:v>67</c:v>
                </c:pt>
                <c:pt idx="55">
                  <c:v>67.5</c:v>
                </c:pt>
                <c:pt idx="56">
                  <c:v>68</c:v>
                </c:pt>
                <c:pt idx="57">
                  <c:v>68.5</c:v>
                </c:pt>
                <c:pt idx="58">
                  <c:v>69</c:v>
                </c:pt>
                <c:pt idx="59">
                  <c:v>69.5</c:v>
                </c:pt>
                <c:pt idx="60">
                  <c:v>70</c:v>
                </c:pt>
                <c:pt idx="61">
                  <c:v>70.5</c:v>
                </c:pt>
                <c:pt idx="62">
                  <c:v>71</c:v>
                </c:pt>
                <c:pt idx="63">
                  <c:v>71.5</c:v>
                </c:pt>
                <c:pt idx="64">
                  <c:v>72</c:v>
                </c:pt>
                <c:pt idx="65">
                  <c:v>72.5</c:v>
                </c:pt>
                <c:pt idx="66">
                  <c:v>73</c:v>
                </c:pt>
                <c:pt idx="67">
                  <c:v>73.5</c:v>
                </c:pt>
                <c:pt idx="68">
                  <c:v>74</c:v>
                </c:pt>
                <c:pt idx="69">
                  <c:v>74.5</c:v>
                </c:pt>
                <c:pt idx="70">
                  <c:v>75</c:v>
                </c:pt>
                <c:pt idx="71">
                  <c:v>75.5</c:v>
                </c:pt>
                <c:pt idx="72">
                  <c:v>76</c:v>
                </c:pt>
                <c:pt idx="73">
                  <c:v>76.5</c:v>
                </c:pt>
                <c:pt idx="74">
                  <c:v>77</c:v>
                </c:pt>
                <c:pt idx="75">
                  <c:v>77.5</c:v>
                </c:pt>
                <c:pt idx="76">
                  <c:v>78</c:v>
                </c:pt>
                <c:pt idx="77">
                  <c:v>78.5</c:v>
                </c:pt>
                <c:pt idx="78">
                  <c:v>79</c:v>
                </c:pt>
                <c:pt idx="79">
                  <c:v>79.5</c:v>
                </c:pt>
                <c:pt idx="80">
                  <c:v>80</c:v>
                </c:pt>
                <c:pt idx="81">
                  <c:v>80.5</c:v>
                </c:pt>
                <c:pt idx="82">
                  <c:v>81</c:v>
                </c:pt>
                <c:pt idx="83">
                  <c:v>81.5</c:v>
                </c:pt>
                <c:pt idx="84">
                  <c:v>82</c:v>
                </c:pt>
                <c:pt idx="85">
                  <c:v>82.5</c:v>
                </c:pt>
                <c:pt idx="86">
                  <c:v>83</c:v>
                </c:pt>
                <c:pt idx="87">
                  <c:v>83.5</c:v>
                </c:pt>
                <c:pt idx="88">
                  <c:v>84</c:v>
                </c:pt>
                <c:pt idx="89">
                  <c:v>84.5</c:v>
                </c:pt>
                <c:pt idx="90">
                  <c:v>85</c:v>
                </c:pt>
                <c:pt idx="91">
                  <c:v>85.5</c:v>
                </c:pt>
                <c:pt idx="92">
                  <c:v>86</c:v>
                </c:pt>
                <c:pt idx="93">
                  <c:v>86.5</c:v>
                </c:pt>
                <c:pt idx="94">
                  <c:v>87</c:v>
                </c:pt>
                <c:pt idx="95">
                  <c:v>87.5</c:v>
                </c:pt>
                <c:pt idx="96">
                  <c:v>88</c:v>
                </c:pt>
                <c:pt idx="97">
                  <c:v>88.5</c:v>
                </c:pt>
                <c:pt idx="98">
                  <c:v>89</c:v>
                </c:pt>
                <c:pt idx="99">
                  <c:v>89.5</c:v>
                </c:pt>
                <c:pt idx="100">
                  <c:v>90</c:v>
                </c:pt>
                <c:pt idx="101">
                  <c:v>90.5</c:v>
                </c:pt>
                <c:pt idx="102">
                  <c:v>91</c:v>
                </c:pt>
                <c:pt idx="103">
                  <c:v>91.5</c:v>
                </c:pt>
                <c:pt idx="104">
                  <c:v>92</c:v>
                </c:pt>
                <c:pt idx="105">
                  <c:v>92.5</c:v>
                </c:pt>
                <c:pt idx="106">
                  <c:v>93</c:v>
                </c:pt>
                <c:pt idx="107">
                  <c:v>93.5</c:v>
                </c:pt>
                <c:pt idx="108">
                  <c:v>94</c:v>
                </c:pt>
                <c:pt idx="109">
                  <c:v>94.5</c:v>
                </c:pt>
                <c:pt idx="110">
                  <c:v>95</c:v>
                </c:pt>
                <c:pt idx="111">
                  <c:v>95.5</c:v>
                </c:pt>
                <c:pt idx="112">
                  <c:v>96</c:v>
                </c:pt>
                <c:pt idx="113">
                  <c:v>96.5</c:v>
                </c:pt>
                <c:pt idx="114">
                  <c:v>97</c:v>
                </c:pt>
                <c:pt idx="115">
                  <c:v>97.5</c:v>
                </c:pt>
                <c:pt idx="116">
                  <c:v>98</c:v>
                </c:pt>
                <c:pt idx="117">
                  <c:v>98.5</c:v>
                </c:pt>
                <c:pt idx="118">
                  <c:v>99</c:v>
                </c:pt>
                <c:pt idx="119">
                  <c:v>99.5</c:v>
                </c:pt>
                <c:pt idx="120">
                  <c:v>100</c:v>
                </c:pt>
                <c:pt idx="121">
                  <c:v>100.5</c:v>
                </c:pt>
                <c:pt idx="122">
                  <c:v>101</c:v>
                </c:pt>
                <c:pt idx="123">
                  <c:v>101.5</c:v>
                </c:pt>
                <c:pt idx="124">
                  <c:v>102</c:v>
                </c:pt>
                <c:pt idx="125">
                  <c:v>102.5</c:v>
                </c:pt>
                <c:pt idx="126">
                  <c:v>103</c:v>
                </c:pt>
                <c:pt idx="127">
                  <c:v>103.5</c:v>
                </c:pt>
                <c:pt idx="128">
                  <c:v>104</c:v>
                </c:pt>
                <c:pt idx="129">
                  <c:v>104.5</c:v>
                </c:pt>
                <c:pt idx="130">
                  <c:v>105</c:v>
                </c:pt>
                <c:pt idx="131">
                  <c:v>105.5</c:v>
                </c:pt>
                <c:pt idx="132">
                  <c:v>106</c:v>
                </c:pt>
                <c:pt idx="133">
                  <c:v>106.5</c:v>
                </c:pt>
                <c:pt idx="134">
                  <c:v>107</c:v>
                </c:pt>
                <c:pt idx="135">
                  <c:v>107.5</c:v>
                </c:pt>
                <c:pt idx="136">
                  <c:v>108</c:v>
                </c:pt>
                <c:pt idx="137">
                  <c:v>108.5</c:v>
                </c:pt>
                <c:pt idx="138">
                  <c:v>109</c:v>
                </c:pt>
                <c:pt idx="139">
                  <c:v>109.5</c:v>
                </c:pt>
                <c:pt idx="140">
                  <c:v>110</c:v>
                </c:pt>
                <c:pt idx="141">
                  <c:v>110.5</c:v>
                </c:pt>
                <c:pt idx="142">
                  <c:v>111</c:v>
                </c:pt>
                <c:pt idx="143">
                  <c:v>111.5</c:v>
                </c:pt>
                <c:pt idx="144">
                  <c:v>112</c:v>
                </c:pt>
                <c:pt idx="145">
                  <c:v>112.5</c:v>
                </c:pt>
                <c:pt idx="146">
                  <c:v>113</c:v>
                </c:pt>
                <c:pt idx="147">
                  <c:v>113.5</c:v>
                </c:pt>
                <c:pt idx="148">
                  <c:v>114</c:v>
                </c:pt>
                <c:pt idx="149">
                  <c:v>114.5</c:v>
                </c:pt>
                <c:pt idx="150">
                  <c:v>115</c:v>
                </c:pt>
                <c:pt idx="151">
                  <c:v>115.5</c:v>
                </c:pt>
                <c:pt idx="152">
                  <c:v>116</c:v>
                </c:pt>
                <c:pt idx="153">
                  <c:v>116.5</c:v>
                </c:pt>
                <c:pt idx="154">
                  <c:v>117</c:v>
                </c:pt>
                <c:pt idx="155">
                  <c:v>117.5</c:v>
                </c:pt>
                <c:pt idx="156">
                  <c:v>118</c:v>
                </c:pt>
                <c:pt idx="157">
                  <c:v>118.5</c:v>
                </c:pt>
                <c:pt idx="158">
                  <c:v>119</c:v>
                </c:pt>
                <c:pt idx="159">
                  <c:v>119.5</c:v>
                </c:pt>
                <c:pt idx="160">
                  <c:v>120</c:v>
                </c:pt>
                <c:pt idx="161">
                  <c:v>120.5</c:v>
                </c:pt>
                <c:pt idx="162">
                  <c:v>121</c:v>
                </c:pt>
                <c:pt idx="163">
                  <c:v>121.5</c:v>
                </c:pt>
                <c:pt idx="164">
                  <c:v>122</c:v>
                </c:pt>
                <c:pt idx="165">
                  <c:v>122.5</c:v>
                </c:pt>
                <c:pt idx="166">
                  <c:v>123</c:v>
                </c:pt>
                <c:pt idx="167">
                  <c:v>123.5</c:v>
                </c:pt>
                <c:pt idx="168">
                  <c:v>124</c:v>
                </c:pt>
                <c:pt idx="169">
                  <c:v>124.5</c:v>
                </c:pt>
                <c:pt idx="170">
                  <c:v>125</c:v>
                </c:pt>
                <c:pt idx="171">
                  <c:v>125.5</c:v>
                </c:pt>
                <c:pt idx="172">
                  <c:v>126</c:v>
                </c:pt>
                <c:pt idx="173">
                  <c:v>126.5</c:v>
                </c:pt>
                <c:pt idx="174">
                  <c:v>127</c:v>
                </c:pt>
                <c:pt idx="175">
                  <c:v>127.5</c:v>
                </c:pt>
                <c:pt idx="176">
                  <c:v>128</c:v>
                </c:pt>
                <c:pt idx="177">
                  <c:v>128.5</c:v>
                </c:pt>
                <c:pt idx="178">
                  <c:v>129</c:v>
                </c:pt>
                <c:pt idx="179">
                  <c:v>129.5</c:v>
                </c:pt>
                <c:pt idx="180">
                  <c:v>130</c:v>
                </c:pt>
                <c:pt idx="181">
                  <c:v>130.5</c:v>
                </c:pt>
                <c:pt idx="182">
                  <c:v>131</c:v>
                </c:pt>
                <c:pt idx="183">
                  <c:v>131.5</c:v>
                </c:pt>
                <c:pt idx="184">
                  <c:v>132</c:v>
                </c:pt>
                <c:pt idx="185">
                  <c:v>132.5</c:v>
                </c:pt>
                <c:pt idx="186">
                  <c:v>133</c:v>
                </c:pt>
                <c:pt idx="187">
                  <c:v>133.5</c:v>
                </c:pt>
                <c:pt idx="188">
                  <c:v>134</c:v>
                </c:pt>
                <c:pt idx="189">
                  <c:v>134.5</c:v>
                </c:pt>
                <c:pt idx="190">
                  <c:v>135</c:v>
                </c:pt>
                <c:pt idx="191">
                  <c:v>135.5</c:v>
                </c:pt>
                <c:pt idx="192">
                  <c:v>136</c:v>
                </c:pt>
                <c:pt idx="193">
                  <c:v>136.5</c:v>
                </c:pt>
                <c:pt idx="194">
                  <c:v>137</c:v>
                </c:pt>
                <c:pt idx="195">
                  <c:v>137.5</c:v>
                </c:pt>
                <c:pt idx="196">
                  <c:v>138</c:v>
                </c:pt>
                <c:pt idx="197">
                  <c:v>138.5</c:v>
                </c:pt>
                <c:pt idx="198">
                  <c:v>139</c:v>
                </c:pt>
                <c:pt idx="199">
                  <c:v>139.5</c:v>
                </c:pt>
                <c:pt idx="200">
                  <c:v>140</c:v>
                </c:pt>
                <c:pt idx="201">
                  <c:v>140.5</c:v>
                </c:pt>
                <c:pt idx="202">
                  <c:v>141</c:v>
                </c:pt>
                <c:pt idx="203">
                  <c:v>141.5</c:v>
                </c:pt>
                <c:pt idx="204">
                  <c:v>142</c:v>
                </c:pt>
                <c:pt idx="205">
                  <c:v>142.5</c:v>
                </c:pt>
                <c:pt idx="206">
                  <c:v>143</c:v>
                </c:pt>
                <c:pt idx="207">
                  <c:v>143.5</c:v>
                </c:pt>
                <c:pt idx="208">
                  <c:v>144</c:v>
                </c:pt>
                <c:pt idx="209">
                  <c:v>144.5</c:v>
                </c:pt>
                <c:pt idx="210">
                  <c:v>145</c:v>
                </c:pt>
                <c:pt idx="211">
                  <c:v>145.5</c:v>
                </c:pt>
                <c:pt idx="212">
                  <c:v>146</c:v>
                </c:pt>
                <c:pt idx="213">
                  <c:v>146.5</c:v>
                </c:pt>
                <c:pt idx="214">
                  <c:v>147</c:v>
                </c:pt>
                <c:pt idx="215">
                  <c:v>147.5</c:v>
                </c:pt>
                <c:pt idx="216">
                  <c:v>148</c:v>
                </c:pt>
                <c:pt idx="217">
                  <c:v>148.5</c:v>
                </c:pt>
                <c:pt idx="218">
                  <c:v>149</c:v>
                </c:pt>
                <c:pt idx="219">
                  <c:v>149.5</c:v>
                </c:pt>
                <c:pt idx="220">
                  <c:v>150</c:v>
                </c:pt>
                <c:pt idx="221">
                  <c:v>150.5</c:v>
                </c:pt>
                <c:pt idx="222">
                  <c:v>151</c:v>
                </c:pt>
                <c:pt idx="223">
                  <c:v>151.5</c:v>
                </c:pt>
                <c:pt idx="224">
                  <c:v>152</c:v>
                </c:pt>
                <c:pt idx="225">
                  <c:v>152.5</c:v>
                </c:pt>
                <c:pt idx="226">
                  <c:v>153</c:v>
                </c:pt>
                <c:pt idx="227">
                  <c:v>153.5</c:v>
                </c:pt>
                <c:pt idx="228">
                  <c:v>154</c:v>
                </c:pt>
                <c:pt idx="229">
                  <c:v>154.5</c:v>
                </c:pt>
                <c:pt idx="230">
                  <c:v>155</c:v>
                </c:pt>
                <c:pt idx="231">
                  <c:v>155.5</c:v>
                </c:pt>
                <c:pt idx="232">
                  <c:v>156</c:v>
                </c:pt>
                <c:pt idx="233">
                  <c:v>156.5</c:v>
                </c:pt>
                <c:pt idx="234">
                  <c:v>157</c:v>
                </c:pt>
                <c:pt idx="235">
                  <c:v>157.5</c:v>
                </c:pt>
                <c:pt idx="236">
                  <c:v>158</c:v>
                </c:pt>
                <c:pt idx="237">
                  <c:v>158.5</c:v>
                </c:pt>
                <c:pt idx="238">
                  <c:v>159</c:v>
                </c:pt>
                <c:pt idx="239">
                  <c:v>159.5</c:v>
                </c:pt>
                <c:pt idx="240">
                  <c:v>160</c:v>
                </c:pt>
                <c:pt idx="241">
                  <c:v>160.5</c:v>
                </c:pt>
                <c:pt idx="242">
                  <c:v>161</c:v>
                </c:pt>
                <c:pt idx="243">
                  <c:v>161.5</c:v>
                </c:pt>
                <c:pt idx="244">
                  <c:v>162</c:v>
                </c:pt>
                <c:pt idx="245">
                  <c:v>162.5</c:v>
                </c:pt>
                <c:pt idx="246">
                  <c:v>163</c:v>
                </c:pt>
                <c:pt idx="247">
                  <c:v>163.5</c:v>
                </c:pt>
                <c:pt idx="248">
                  <c:v>164</c:v>
                </c:pt>
                <c:pt idx="249">
                  <c:v>164.5</c:v>
                </c:pt>
                <c:pt idx="250">
                  <c:v>165</c:v>
                </c:pt>
              </c:numCache>
            </c:numRef>
          </c:cat>
          <c:val>
            <c:numRef>
              <c:f>'Scenarios &amp; Pics'!$AJ$16:$AJ$266</c:f>
              <c:numCache>
                <c:formatCode>General</c:formatCode>
                <c:ptCount val="251"/>
                <c:pt idx="0">
                  <c:v>6.3372370136633905E-38</c:v>
                </c:pt>
                <c:pt idx="1">
                  <c:v>5.8698313595443261E-37</c:v>
                </c:pt>
                <c:pt idx="2">
                  <c:v>5.1384905055127957E-36</c:v>
                </c:pt>
                <c:pt idx="3">
                  <c:v>4.2587338283815912E-35</c:v>
                </c:pt>
                <c:pt idx="4">
                  <c:v>3.3471917269583493E-34</c:v>
                </c:pt>
                <c:pt idx="5">
                  <c:v>2.4987739271870309E-33</c:v>
                </c:pt>
                <c:pt idx="6">
                  <c:v>1.7745294940343147E-32</c:v>
                </c:pt>
                <c:pt idx="7">
                  <c:v>1.200568123342677E-31</c:v>
                </c:pt>
                <c:pt idx="8">
                  <c:v>7.7490833659299118E-31</c:v>
                </c:pt>
                <c:pt idx="9">
                  <c:v>4.7781831522083375E-30</c:v>
                </c:pt>
                <c:pt idx="10">
                  <c:v>2.8183227215849082E-29</c:v>
                </c:pt>
                <c:pt idx="11">
                  <c:v>1.5921327731554909E-28</c:v>
                </c:pt>
                <c:pt idx="12">
                  <c:v>8.6248843882042079E-28</c:v>
                </c:pt>
                <c:pt idx="13">
                  <c:v>4.4855752145176691E-27</c:v>
                </c:pt>
                <c:pt idx="14">
                  <c:v>2.2421300873973621E-26</c:v>
                </c:pt>
                <c:pt idx="15">
                  <c:v>1.0783272764274448E-25</c:v>
                </c:pt>
                <c:pt idx="16">
                  <c:v>4.9950518704586197E-25</c:v>
                </c:pt>
                <c:pt idx="17">
                  <c:v>2.230824982121946E-24</c:v>
                </c:pt>
                <c:pt idx="18">
                  <c:v>9.6149762174432706E-24</c:v>
                </c:pt>
                <c:pt idx="19">
                  <c:v>4.0030834053803661E-23</c:v>
                </c:pt>
                <c:pt idx="20">
                  <c:v>1.6113774055828581E-22</c:v>
                </c:pt>
                <c:pt idx="21">
                  <c:v>6.2767556519083356E-22</c:v>
                </c:pt>
                <c:pt idx="22">
                  <c:v>2.3679624459436672E-21</c:v>
                </c:pt>
                <c:pt idx="23">
                  <c:v>8.6590470116377353E-21</c:v>
                </c:pt>
                <c:pt idx="24">
                  <c:v>3.0715912190711705E-20</c:v>
                </c:pt>
                <c:pt idx="25">
                  <c:v>1.0577569083769444E-19</c:v>
                </c:pt>
                <c:pt idx="26">
                  <c:v>3.5388144633910961E-19</c:v>
                </c:pt>
                <c:pt idx="27">
                  <c:v>1.1510367947025778E-18</c:v>
                </c:pt>
                <c:pt idx="28">
                  <c:v>3.6423379393647283E-18</c:v>
                </c:pt>
                <c:pt idx="29">
                  <c:v>1.1220740661337278E-17</c:v>
                </c:pt>
                <c:pt idx="30">
                  <c:v>3.367399188220682E-17</c:v>
                </c:pt>
                <c:pt idx="31">
                  <c:v>9.8508173439736106E-17</c:v>
                </c:pt>
                <c:pt idx="32">
                  <c:v>2.8107286397639453E-16</c:v>
                </c:pt>
                <c:pt idx="33">
                  <c:v>7.826920169533708E-16</c:v>
                </c:pt>
                <c:pt idx="34">
                  <c:v>2.1283194912059829E-15</c:v>
                </c:pt>
                <c:pt idx="35">
                  <c:v>5.6545471588136053E-15</c:v>
                </c:pt>
                <c:pt idx="36">
                  <c:v>1.4686149020523047E-14</c:v>
                </c:pt>
                <c:pt idx="37">
                  <c:v>3.7307336495188861E-14</c:v>
                </c:pt>
                <c:pt idx="38">
                  <c:v>9.2742174277666459E-14</c:v>
                </c:pt>
                <c:pt idx="39">
                  <c:v>2.2572057672120887E-13</c:v>
                </c:pt>
                <c:pt idx="40">
                  <c:v>5.3812588249703869E-13</c:v>
                </c:pt>
                <c:pt idx="41">
                  <c:v>1.2572381897751358E-12</c:v>
                </c:pt>
                <c:pt idx="42">
                  <c:v>2.8798417339029697E-12</c:v>
                </c:pt>
                <c:pt idx="43">
                  <c:v>6.4703533082022439E-12</c:v>
                </c:pt>
                <c:pt idx="44">
                  <c:v>1.4265314795053501E-11</c:v>
                </c:pt>
                <c:pt idx="45">
                  <c:v>3.0875166136671139E-11</c:v>
                </c:pt>
                <c:pt idx="46">
                  <c:v>6.5627750324785867E-11</c:v>
                </c:pt>
                <c:pt idx="47">
                  <c:v>1.3705250275364127E-10</c:v>
                </c:pt>
                <c:pt idx="48">
                  <c:v>2.8130281556961857E-10</c:v>
                </c:pt>
                <c:pt idx="49">
                  <c:v>5.6768950535663054E-10</c:v>
                </c:pt>
                <c:pt idx="50">
                  <c:v>1.1268214810778085E-9</c:v>
                </c:pt>
                <c:pt idx="51">
                  <c:v>2.2006984326054521E-9</c:v>
                </c:pt>
                <c:pt idx="52">
                  <c:v>4.2303555549158439E-9</c:v>
                </c:pt>
                <c:pt idx="53">
                  <c:v>8.0066358294739539E-9</c:v>
                </c:pt>
                <c:pt idx="54">
                  <c:v>1.4925277791038519E-8</c:v>
                </c:pt>
                <c:pt idx="55">
                  <c:v>2.7411489756353418E-8</c:v>
                </c:pt>
                <c:pt idx="56">
                  <c:v>4.9615346127030268E-8</c:v>
                </c:pt>
                <c:pt idx="57">
                  <c:v>8.8532876622457742E-8</c:v>
                </c:pt>
                <c:pt idx="58">
                  <c:v>1.5578552034657988E-7</c:v>
                </c:pt>
                <c:pt idx="59">
                  <c:v>2.7040161476175718E-7</c:v>
                </c:pt>
                <c:pt idx="60">
                  <c:v>4.6309904410086827E-7</c:v>
                </c:pt>
                <c:pt idx="61">
                  <c:v>7.8278186620014755E-7</c:v>
                </c:pt>
                <c:pt idx="62">
                  <c:v>1.3062520069367798E-6</c:v>
                </c:pt>
                <c:pt idx="63">
                  <c:v>2.1525186139033435E-6</c:v>
                </c:pt>
                <c:pt idx="64">
                  <c:v>3.5035827824990949E-6</c:v>
                </c:pt>
                <c:pt idx="65">
                  <c:v>5.634205174059187E-6</c:v>
                </c:pt>
                <c:pt idx="66">
                  <c:v>8.9539486780655956E-6</c:v>
                </c:pt>
                <c:pt idx="67">
                  <c:v>1.4065744726340446E-5</c:v>
                </c:pt>
                <c:pt idx="68">
                  <c:v>2.1846371148972945E-5</c:v>
                </c:pt>
                <c:pt idx="69">
                  <c:v>3.3555553145330538E-5</c:v>
                </c:pt>
                <c:pt idx="70">
                  <c:v>5.0981895301236216E-5</c:v>
                </c:pt>
                <c:pt idx="71">
                  <c:v>7.6635492500447787E-5</c:v>
                </c:pt>
                <c:pt idx="72">
                  <c:v>1.1399880060364211E-4</c:v>
                </c:pt>
                <c:pt idx="73">
                  <c:v>1.6784909873821668E-4</c:v>
                </c:pt>
                <c:pt idx="74">
                  <c:v>2.4466754180382973E-4</c:v>
                </c:pt>
                <c:pt idx="75">
                  <c:v>3.5315125457801438E-4</c:v>
                </c:pt>
                <c:pt idx="76">
                  <c:v>5.0484600179098033E-4</c:v>
                </c:pt>
                <c:pt idx="77">
                  <c:v>7.1491750412035898E-4</c:v>
                </c:pt>
                <c:pt idx="78">
                  <c:v>1.0030792661115048E-3</c:v>
                </c:pt>
                <c:pt idx="79">
                  <c:v>1.3946936422523093E-3</c:v>
                </c:pt>
                <c:pt idx="80">
                  <c:v>1.9220606046987943E-3</c:v>
                </c:pt>
                <c:pt idx="81">
                  <c:v>2.6259051282323254E-3</c:v>
                </c:pt>
                <c:pt idx="82">
                  <c:v>3.5570691549953459E-3</c:v>
                </c:pt>
                <c:pt idx="83">
                  <c:v>4.7784076835313549E-3</c:v>
                </c:pt>
                <c:pt idx="84">
                  <c:v>6.3668806607606876E-3</c:v>
                </c:pt>
                <c:pt idx="85">
                  <c:v>8.4158231499274483E-3</c:v>
                </c:pt>
                <c:pt idx="86">
                  <c:v>1.1037365911727937E-2</c:v>
                </c:pt>
                <c:pt idx="87">
                  <c:v>1.4364967384662641E-2</c:v>
                </c:pt>
                <c:pt idx="88">
                  <c:v>1.8556006501673661E-2</c:v>
                </c:pt>
                <c:pt idx="89">
                  <c:v>2.3794374343248048E-2</c:v>
                </c:pt>
                <c:pt idx="90">
                  <c:v>3.0292991885433329E-2</c:v>
                </c:pt>
                <c:pt idx="91">
                  <c:v>3.8296171685191505E-2</c:v>
                </c:pt>
                <c:pt idx="92">
                  <c:v>4.8081733899549839E-2</c:v>
                </c:pt>
                <c:pt idx="93">
                  <c:v>5.9962782179816987E-2</c:v>
                </c:pt>
                <c:pt idx="94">
                  <c:v>7.4289043274486932E-2</c:v>
                </c:pt>
                <c:pt idx="95">
                  <c:v>9.1447676066028105E-2</c:v>
                </c:pt>
                <c:pt idx="96">
                  <c:v>0.1118634615685008</c:v>
                </c:pt>
                <c:pt idx="97">
                  <c:v>0.13599829526250673</c:v>
                </c:pt>
                <c:pt idx="98">
                  <c:v>0.16434991698385293</c:v>
                </c:pt>
                <c:pt idx="99">
                  <c:v>0.19744983114918302</c:v>
                </c:pt>
                <c:pt idx="100">
                  <c:v>0.23586039092506894</c:v>
                </c:pt>
                <c:pt idx="101">
                  <c:v>0.28017104336470489</c:v>
                </c:pt>
                <c:pt idx="102">
                  <c:v>0.33099375771968553</c:v>
                </c:pt>
                <c:pt idx="103">
                  <c:v>0.38895768512452022</c:v>
                </c:pt>
                <c:pt idx="104">
                  <c:v>0.4547031236086756</c:v>
                </c:pt>
                <c:pt idx="105">
                  <c:v>0.52887488684237915</c:v>
                </c:pt>
                <c:pt idx="106">
                  <c:v>0.61211519712278673</c:v>
                </c:pt>
                <c:pt idx="107">
                  <c:v>0.70505624189004124</c:v>
                </c:pt>
                <c:pt idx="108">
                  <c:v>0.80831254769314498</c:v>
                </c:pt>
                <c:pt idx="109">
                  <c:v>0.92247333534403708</c:v>
                </c:pt>
                <c:pt idx="110">
                  <c:v>1.0480950245533585</c:v>
                </c:pt>
                <c:pt idx="111">
                  <c:v>1.1856940554133537</c:v>
                </c:pt>
                <c:pt idx="112">
                  <c:v>1.3357401877021822</c:v>
                </c:pt>
                <c:pt idx="113">
                  <c:v>1.4986504273856482</c:v>
                </c:pt>
                <c:pt idx="114">
                  <c:v>1.6747837133627641</c:v>
                </c:pt>
                <c:pt idx="115">
                  <c:v>1.8644364771070556</c:v>
                </c:pt>
                <c:pt idx="116">
                  <c:v>2.0678391642178084</c:v>
                </c:pt>
                <c:pt idx="117">
                  <c:v>2.2851537809471907</c:v>
                </c:pt>
                <c:pt idx="118">
                  <c:v>2.5164725015048717</c:v>
                </c:pt>
                <c:pt idx="119">
                  <c:v>2.7618173443735117</c:v>
                </c:pt>
                <c:pt idx="120">
                  <c:v>3.0211408989744513</c:v>
                </c:pt>
                <c:pt idx="121">
                  <c:v>3.2943280587089987</c:v>
                </c:pt>
                <c:pt idx="122">
                  <c:v>3.5811986934620705</c:v>
                </c:pt>
                <c:pt idx="123">
                  <c:v>3.8815111747495621</c:v>
                </c:pt>
                <c:pt idx="124">
                  <c:v>4.1949666503176957</c:v>
                </c:pt>
                <c:pt idx="125">
                  <c:v>4.521213952494918</c:v>
                </c:pt>
                <c:pt idx="126">
                  <c:v>4.8598550161150769</c:v>
                </c:pt>
                <c:pt idx="127">
                  <c:v>5.2104506773757464</c:v>
                </c:pt>
                <c:pt idx="128">
                  <c:v>5.5725267244144447</c:v>
                </c:pt>
                <c:pt idx="129">
                  <c:v>5.9455800733999808</c:v>
                </c:pt>
                <c:pt idx="130">
                  <c:v>6.3290849501555471</c:v>
                </c:pt>
                <c:pt idx="131">
                  <c:v>6.7224989662871906</c:v>
                </c:pt>
                <c:pt idx="132">
                  <c:v>7.1252689899623363</c:v>
                </c:pt>
                <c:pt idx="133">
                  <c:v>7.536836724315549</c:v>
                </c:pt>
                <c:pt idx="134">
                  <c:v>7.9566439204022146</c:v>
                </c:pt>
                <c:pt idx="135">
                  <c:v>8.384137166136739</c:v>
                </c:pt>
                <c:pt idx="136">
                  <c:v>8.8187722072453738</c:v>
                </c:pt>
                <c:pt idx="137">
                  <c:v>9.2600177704919986</c:v>
                </c:pt>
                <c:pt idx="138">
                  <c:v>9.7073588729121383</c:v>
                </c:pt>
                <c:pt idx="139">
                  <c:v>10.160299613212544</c:v>
                </c:pt>
                <c:pt idx="140">
                  <c:v>10.618365452616132</c:v>
                </c:pt>
                <c:pt idx="141">
                  <c:v>11.081105002094162</c:v>
                </c:pt>
                <c:pt idx="142">
                  <c:v>11.548091341028979</c:v>
                </c:pt>
                <c:pt idx="143">
                  <c:v>12.018922898863394</c:v>
                </c:pt>
                <c:pt idx="144">
                  <c:v>12.493223936231544</c:v>
                </c:pt>
                <c:pt idx="145">
                  <c:v>12.9706446655089</c:v>
                </c:pt>
                <c:pt idx="146">
                  <c:v>13.450861052765774</c:v>
                </c:pt>
                <c:pt idx="147">
                  <c:v>13.933574343901114</c:v>
                </c:pt>
                <c:pt idx="148">
                  <c:v>14.418510357420601</c:v>
                </c:pt>
                <c:pt idx="149">
                  <c:v>14.905418585078749</c:v>
                </c:pt>
                <c:pt idx="150">
                  <c:v>15.394071139590807</c:v>
                </c:pt>
                <c:pt idx="151">
                  <c:v>15.884261586011206</c:v>
                </c:pt>
                <c:pt idx="152">
                  <c:v>16.375803690324915</c:v>
                </c:pt>
                <c:pt idx="153">
                  <c:v>16.868530115457162</c:v>
                </c:pt>
                <c:pt idx="154">
                  <c:v>17.36229109140487</c:v>
                </c:pt>
                <c:pt idx="155">
                  <c:v>17.85695308264809</c:v>
                </c:pt>
                <c:pt idx="156">
                  <c:v>18.352397472505999</c:v>
                </c:pt>
                <c:pt idx="157">
                  <c:v>18.84851928074211</c:v>
                </c:pt>
                <c:pt idx="158">
                  <c:v>19.345225927557763</c:v>
                </c:pt>
                <c:pt idx="159">
                  <c:v>19.842436054187473</c:v>
                </c:pt>
                <c:pt idx="160">
                  <c:v>20.340078407657614</c:v>
                </c:pt>
                <c:pt idx="161">
                  <c:v>20.838090794905668</c:v>
                </c:pt>
                <c:pt idx="162">
                  <c:v>21.336419109390931</c:v>
                </c:pt>
                <c:pt idx="163">
                  <c:v>21.835016431553996</c:v>
                </c:pt>
                <c:pt idx="164">
                  <c:v>22.333842202992884</c:v>
                </c:pt>
                <c:pt idx="165">
                  <c:v>22.832861473000946</c:v>
                </c:pt>
                <c:pt idx="166">
                  <c:v>23.332044215135994</c:v>
                </c:pt>
                <c:pt idx="167">
                  <c:v>23.831364710739152</c:v>
                </c:pt>
                <c:pt idx="168">
                  <c:v>24.330800995769224</c:v>
                </c:pt>
                <c:pt idx="169">
                  <c:v>24.830334366940662</c:v>
                </c:pt>
                <c:pt idx="170">
                  <c:v>25.329948942924972</c:v>
                </c:pt>
                <c:pt idx="171">
                  <c:v>25.829631276272465</c:v>
                </c:pt>
                <c:pt idx="172">
                  <c:v>26.329370011712186</c:v>
                </c:pt>
                <c:pt idx="173">
                  <c:v>26.829155586571929</c:v>
                </c:pt>
                <c:pt idx="174">
                  <c:v>27.328979969208405</c:v>
                </c:pt>
                <c:pt idx="175">
                  <c:v>27.828836431534654</c:v>
                </c:pt>
                <c:pt idx="176">
                  <c:v>28.328719351962889</c:v>
                </c:pt>
                <c:pt idx="177">
                  <c:v>28.828624045334095</c:v>
                </c:pt>
                <c:pt idx="178">
                  <c:v>29.328546616671503</c:v>
                </c:pt>
                <c:pt idx="179">
                  <c:v>29.828483835864091</c:v>
                </c:pt>
                <c:pt idx="180">
                  <c:v>30.328433030652974</c:v>
                </c:pt>
                <c:pt idx="181">
                  <c:v>30.828391995552877</c:v>
                </c:pt>
                <c:pt idx="182">
                  <c:v>31.328358914588037</c:v>
                </c:pt>
                <c:pt idx="183">
                  <c:v>31.82833229595542</c:v>
                </c:pt>
                <c:pt idx="184">
                  <c:v>32.328310916944787</c:v>
                </c:pt>
                <c:pt idx="185">
                  <c:v>32.828293777646408</c:v>
                </c:pt>
                <c:pt idx="186">
                  <c:v>33.328280062158811</c:v>
                </c:pt>
                <c:pt idx="187">
                  <c:v>33.828269106175782</c:v>
                </c:pt>
                <c:pt idx="188">
                  <c:v>34.328260369980171</c:v>
                </c:pt>
                <c:pt idx="189">
                  <c:v>34.828253416004372</c:v>
                </c:pt>
                <c:pt idx="190">
                  <c:v>35.328247890236185</c:v>
                </c:pt>
                <c:pt idx="191">
                  <c:v>35.82824350685182</c:v>
                </c:pt>
                <c:pt idx="192">
                  <c:v>36.328240035549044</c:v>
                </c:pt>
                <c:pt idx="193">
                  <c:v>36.828237291132353</c:v>
                </c:pt>
                <c:pt idx="194">
                  <c:v>37.328235124971584</c:v>
                </c:pt>
                <c:pt idx="195">
                  <c:v>37.828233418013752</c:v>
                </c:pt>
                <c:pt idx="196">
                  <c:v>38.328232075079924</c:v>
                </c:pt>
                <c:pt idx="197">
                  <c:v>38.828231020220926</c:v>
                </c:pt>
                <c:pt idx="198">
                  <c:v>39.32823019294527</c:v>
                </c:pt>
                <c:pt idx="199">
                  <c:v>39.82822954516142</c:v>
                </c:pt>
                <c:pt idx="200">
                  <c:v>40.328229038705047</c:v>
                </c:pt>
                <c:pt idx="201">
                  <c:v>40.828228643344119</c:v>
                </c:pt>
                <c:pt idx="202">
                  <c:v>41.328228335172199</c:v>
                </c:pt>
                <c:pt idx="203">
                  <c:v>41.828228095317783</c:v>
                </c:pt>
                <c:pt idx="204">
                  <c:v>42.328227908909554</c:v>
                </c:pt>
                <c:pt idx="205">
                  <c:v>42.828227764248098</c:v>
                </c:pt>
                <c:pt idx="206">
                  <c:v>43.328227652144804</c:v>
                </c:pt>
                <c:pt idx="207">
                  <c:v>43.828227565394897</c:v>
                </c:pt>
                <c:pt idx="208">
                  <c:v>44.328227498358288</c:v>
                </c:pt>
                <c:pt idx="209">
                  <c:v>44.828227446626897</c:v>
                </c:pt>
                <c:pt idx="210">
                  <c:v>45.328227406760831</c:v>
                </c:pt>
                <c:pt idx="211">
                  <c:v>45.828227376080108</c:v>
                </c:pt>
                <c:pt idx="212">
                  <c:v>46.328227352499823</c:v>
                </c:pt>
                <c:pt idx="213">
                  <c:v>46.828227334400651</c:v>
                </c:pt>
                <c:pt idx="214">
                  <c:v>47.32822732052658</c:v>
                </c:pt>
                <c:pt idx="215">
                  <c:v>47.828227309905031</c:v>
                </c:pt>
                <c:pt idx="216">
                  <c:v>48.328227301783812</c:v>
                </c:pt>
                <c:pt idx="217">
                  <c:v>48.828227295582138</c:v>
                </c:pt>
                <c:pt idx="218">
                  <c:v>49.328227290852212</c:v>
                </c:pt>
                <c:pt idx="219">
                  <c:v>49.828227287249192</c:v>
                </c:pt>
                <c:pt idx="220">
                  <c:v>50.328227284507889</c:v>
                </c:pt>
                <c:pt idx="221">
                  <c:v>50.828227282424749</c:v>
                </c:pt>
                <c:pt idx="222">
                  <c:v>51.32822728084362</c:v>
                </c:pt>
                <c:pt idx="223">
                  <c:v>51.828227279644892</c:v>
                </c:pt>
                <c:pt idx="224">
                  <c:v>52.328227278737174</c:v>
                </c:pt>
                <c:pt idx="225">
                  <c:v>52.828227278050576</c:v>
                </c:pt>
                <c:pt idx="226">
                  <c:v>53.328227277531838</c:v>
                </c:pt>
                <c:pt idx="227">
                  <c:v>53.828227277140343</c:v>
                </c:pt>
                <c:pt idx="228">
                  <c:v>54.328227276845226</c:v>
                </c:pt>
                <c:pt idx="229">
                  <c:v>54.828227276622968</c:v>
                </c:pt>
                <c:pt idx="230">
                  <c:v>55.328227276455806</c:v>
                </c:pt>
                <c:pt idx="231">
                  <c:v>55.828227276330196</c:v>
                </c:pt>
                <c:pt idx="232">
                  <c:v>56.328227276235879</c:v>
                </c:pt>
                <c:pt idx="233">
                  <c:v>56.82822727616518</c:v>
                </c:pt>
                <c:pt idx="234">
                  <c:v>57.328227276112202</c:v>
                </c:pt>
                <c:pt idx="235">
                  <c:v>57.828227276072568</c:v>
                </c:pt>
                <c:pt idx="236">
                  <c:v>58.328227276042938</c:v>
                </c:pt>
                <c:pt idx="237">
                  <c:v>58.828227276020812</c:v>
                </c:pt>
                <c:pt idx="238">
                  <c:v>59.328227276004299</c:v>
                </c:pt>
                <c:pt idx="239">
                  <c:v>59.828227275991992</c:v>
                </c:pt>
                <c:pt idx="240">
                  <c:v>60.32822727598284</c:v>
                </c:pt>
                <c:pt idx="241">
                  <c:v>60.828227275976005</c:v>
                </c:pt>
                <c:pt idx="242">
                  <c:v>61.328227275970946</c:v>
                </c:pt>
                <c:pt idx="243">
                  <c:v>61.828227275967194</c:v>
                </c:pt>
                <c:pt idx="244">
                  <c:v>62.328227275964394</c:v>
                </c:pt>
                <c:pt idx="245">
                  <c:v>62.82822727596232</c:v>
                </c:pt>
                <c:pt idx="246">
                  <c:v>63.328227275960785</c:v>
                </c:pt>
                <c:pt idx="247">
                  <c:v>63.828227275959662</c:v>
                </c:pt>
                <c:pt idx="248">
                  <c:v>64.328227275958795</c:v>
                </c:pt>
                <c:pt idx="249">
                  <c:v>64.828227275958199</c:v>
                </c:pt>
                <c:pt idx="250">
                  <c:v>65.32822727595773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B5-46A9-B625-E0601E6F663A}"/>
            </c:ext>
          </c:extLst>
        </c:ser>
        <c:ser>
          <c:idx val="1"/>
          <c:order val="1"/>
          <c:tx>
            <c:strRef>
              <c:f>'Scenarios &amp; Pics'!$AK$15</c:f>
              <c:strCache>
                <c:ptCount val="1"/>
                <c:pt idx="0">
                  <c:v>Put Valuation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'Scenarios &amp; Pics'!$AI$16:$AI$266</c:f>
              <c:numCache>
                <c:formatCode>_("$"* #,##0.00_);_("$"* \(#,##0.00\);_("$"* "-"??_);_(@_)</c:formatCode>
                <c:ptCount val="251"/>
                <c:pt idx="0">
                  <c:v>40</c:v>
                </c:pt>
                <c:pt idx="1">
                  <c:v>40.5</c:v>
                </c:pt>
                <c:pt idx="2">
                  <c:v>41</c:v>
                </c:pt>
                <c:pt idx="3">
                  <c:v>41.5</c:v>
                </c:pt>
                <c:pt idx="4">
                  <c:v>42</c:v>
                </c:pt>
                <c:pt idx="5">
                  <c:v>42.5</c:v>
                </c:pt>
                <c:pt idx="6">
                  <c:v>43</c:v>
                </c:pt>
                <c:pt idx="7">
                  <c:v>43.5</c:v>
                </c:pt>
                <c:pt idx="8">
                  <c:v>44</c:v>
                </c:pt>
                <c:pt idx="9">
                  <c:v>44.5</c:v>
                </c:pt>
                <c:pt idx="10">
                  <c:v>45</c:v>
                </c:pt>
                <c:pt idx="11">
                  <c:v>45.5</c:v>
                </c:pt>
                <c:pt idx="12">
                  <c:v>46</c:v>
                </c:pt>
                <c:pt idx="13">
                  <c:v>46.5</c:v>
                </c:pt>
                <c:pt idx="14">
                  <c:v>47</c:v>
                </c:pt>
                <c:pt idx="15">
                  <c:v>47.5</c:v>
                </c:pt>
                <c:pt idx="16">
                  <c:v>48</c:v>
                </c:pt>
                <c:pt idx="17">
                  <c:v>48.5</c:v>
                </c:pt>
                <c:pt idx="18">
                  <c:v>49</c:v>
                </c:pt>
                <c:pt idx="19">
                  <c:v>49.5</c:v>
                </c:pt>
                <c:pt idx="20">
                  <c:v>50</c:v>
                </c:pt>
                <c:pt idx="21">
                  <c:v>50.5</c:v>
                </c:pt>
                <c:pt idx="22">
                  <c:v>51</c:v>
                </c:pt>
                <c:pt idx="23">
                  <c:v>51.5</c:v>
                </c:pt>
                <c:pt idx="24">
                  <c:v>52</c:v>
                </c:pt>
                <c:pt idx="25">
                  <c:v>52.5</c:v>
                </c:pt>
                <c:pt idx="26">
                  <c:v>53</c:v>
                </c:pt>
                <c:pt idx="27">
                  <c:v>53.5</c:v>
                </c:pt>
                <c:pt idx="28">
                  <c:v>54</c:v>
                </c:pt>
                <c:pt idx="29">
                  <c:v>54.5</c:v>
                </c:pt>
                <c:pt idx="30">
                  <c:v>55</c:v>
                </c:pt>
                <c:pt idx="31">
                  <c:v>55.5</c:v>
                </c:pt>
                <c:pt idx="32">
                  <c:v>56</c:v>
                </c:pt>
                <c:pt idx="33">
                  <c:v>56.5</c:v>
                </c:pt>
                <c:pt idx="34">
                  <c:v>57</c:v>
                </c:pt>
                <c:pt idx="35">
                  <c:v>57.5</c:v>
                </c:pt>
                <c:pt idx="36">
                  <c:v>58</c:v>
                </c:pt>
                <c:pt idx="37">
                  <c:v>58.5</c:v>
                </c:pt>
                <c:pt idx="38">
                  <c:v>59</c:v>
                </c:pt>
                <c:pt idx="39">
                  <c:v>59.5</c:v>
                </c:pt>
                <c:pt idx="40">
                  <c:v>60</c:v>
                </c:pt>
                <c:pt idx="41">
                  <c:v>60.5</c:v>
                </c:pt>
                <c:pt idx="42">
                  <c:v>61</c:v>
                </c:pt>
                <c:pt idx="43">
                  <c:v>61.5</c:v>
                </c:pt>
                <c:pt idx="44">
                  <c:v>62</c:v>
                </c:pt>
                <c:pt idx="45">
                  <c:v>62.5</c:v>
                </c:pt>
                <c:pt idx="46">
                  <c:v>63</c:v>
                </c:pt>
                <c:pt idx="47">
                  <c:v>63.5</c:v>
                </c:pt>
                <c:pt idx="48">
                  <c:v>64</c:v>
                </c:pt>
                <c:pt idx="49">
                  <c:v>64.5</c:v>
                </c:pt>
                <c:pt idx="50">
                  <c:v>65</c:v>
                </c:pt>
                <c:pt idx="51">
                  <c:v>65.5</c:v>
                </c:pt>
                <c:pt idx="52">
                  <c:v>66</c:v>
                </c:pt>
                <c:pt idx="53">
                  <c:v>66.5</c:v>
                </c:pt>
                <c:pt idx="54">
                  <c:v>67</c:v>
                </c:pt>
                <c:pt idx="55">
                  <c:v>67.5</c:v>
                </c:pt>
                <c:pt idx="56">
                  <c:v>68</c:v>
                </c:pt>
                <c:pt idx="57">
                  <c:v>68.5</c:v>
                </c:pt>
                <c:pt idx="58">
                  <c:v>69</c:v>
                </c:pt>
                <c:pt idx="59">
                  <c:v>69.5</c:v>
                </c:pt>
                <c:pt idx="60">
                  <c:v>70</c:v>
                </c:pt>
                <c:pt idx="61">
                  <c:v>70.5</c:v>
                </c:pt>
                <c:pt idx="62">
                  <c:v>71</c:v>
                </c:pt>
                <c:pt idx="63">
                  <c:v>71.5</c:v>
                </c:pt>
                <c:pt idx="64">
                  <c:v>72</c:v>
                </c:pt>
                <c:pt idx="65">
                  <c:v>72.5</c:v>
                </c:pt>
                <c:pt idx="66">
                  <c:v>73</c:v>
                </c:pt>
                <c:pt idx="67">
                  <c:v>73.5</c:v>
                </c:pt>
                <c:pt idx="68">
                  <c:v>74</c:v>
                </c:pt>
                <c:pt idx="69">
                  <c:v>74.5</c:v>
                </c:pt>
                <c:pt idx="70">
                  <c:v>75</c:v>
                </c:pt>
                <c:pt idx="71">
                  <c:v>75.5</c:v>
                </c:pt>
                <c:pt idx="72">
                  <c:v>76</c:v>
                </c:pt>
                <c:pt idx="73">
                  <c:v>76.5</c:v>
                </c:pt>
                <c:pt idx="74">
                  <c:v>77</c:v>
                </c:pt>
                <c:pt idx="75">
                  <c:v>77.5</c:v>
                </c:pt>
                <c:pt idx="76">
                  <c:v>78</c:v>
                </c:pt>
                <c:pt idx="77">
                  <c:v>78.5</c:v>
                </c:pt>
                <c:pt idx="78">
                  <c:v>79</c:v>
                </c:pt>
                <c:pt idx="79">
                  <c:v>79.5</c:v>
                </c:pt>
                <c:pt idx="80">
                  <c:v>80</c:v>
                </c:pt>
                <c:pt idx="81">
                  <c:v>80.5</c:v>
                </c:pt>
                <c:pt idx="82">
                  <c:v>81</c:v>
                </c:pt>
                <c:pt idx="83">
                  <c:v>81.5</c:v>
                </c:pt>
                <c:pt idx="84">
                  <c:v>82</c:v>
                </c:pt>
                <c:pt idx="85">
                  <c:v>82.5</c:v>
                </c:pt>
                <c:pt idx="86">
                  <c:v>83</c:v>
                </c:pt>
                <c:pt idx="87">
                  <c:v>83.5</c:v>
                </c:pt>
                <c:pt idx="88">
                  <c:v>84</c:v>
                </c:pt>
                <c:pt idx="89">
                  <c:v>84.5</c:v>
                </c:pt>
                <c:pt idx="90">
                  <c:v>85</c:v>
                </c:pt>
                <c:pt idx="91">
                  <c:v>85.5</c:v>
                </c:pt>
                <c:pt idx="92">
                  <c:v>86</c:v>
                </c:pt>
                <c:pt idx="93">
                  <c:v>86.5</c:v>
                </c:pt>
                <c:pt idx="94">
                  <c:v>87</c:v>
                </c:pt>
                <c:pt idx="95">
                  <c:v>87.5</c:v>
                </c:pt>
                <c:pt idx="96">
                  <c:v>88</c:v>
                </c:pt>
                <c:pt idx="97">
                  <c:v>88.5</c:v>
                </c:pt>
                <c:pt idx="98">
                  <c:v>89</c:v>
                </c:pt>
                <c:pt idx="99">
                  <c:v>89.5</c:v>
                </c:pt>
                <c:pt idx="100">
                  <c:v>90</c:v>
                </c:pt>
                <c:pt idx="101">
                  <c:v>90.5</c:v>
                </c:pt>
                <c:pt idx="102">
                  <c:v>91</c:v>
                </c:pt>
                <c:pt idx="103">
                  <c:v>91.5</c:v>
                </c:pt>
                <c:pt idx="104">
                  <c:v>92</c:v>
                </c:pt>
                <c:pt idx="105">
                  <c:v>92.5</c:v>
                </c:pt>
                <c:pt idx="106">
                  <c:v>93</c:v>
                </c:pt>
                <c:pt idx="107">
                  <c:v>93.5</c:v>
                </c:pt>
                <c:pt idx="108">
                  <c:v>94</c:v>
                </c:pt>
                <c:pt idx="109">
                  <c:v>94.5</c:v>
                </c:pt>
                <c:pt idx="110">
                  <c:v>95</c:v>
                </c:pt>
                <c:pt idx="111">
                  <c:v>95.5</c:v>
                </c:pt>
                <c:pt idx="112">
                  <c:v>96</c:v>
                </c:pt>
                <c:pt idx="113">
                  <c:v>96.5</c:v>
                </c:pt>
                <c:pt idx="114">
                  <c:v>97</c:v>
                </c:pt>
                <c:pt idx="115">
                  <c:v>97.5</c:v>
                </c:pt>
                <c:pt idx="116">
                  <c:v>98</c:v>
                </c:pt>
                <c:pt idx="117">
                  <c:v>98.5</c:v>
                </c:pt>
                <c:pt idx="118">
                  <c:v>99</c:v>
                </c:pt>
                <c:pt idx="119">
                  <c:v>99.5</c:v>
                </c:pt>
                <c:pt idx="120">
                  <c:v>100</c:v>
                </c:pt>
                <c:pt idx="121">
                  <c:v>100.5</c:v>
                </c:pt>
                <c:pt idx="122">
                  <c:v>101</c:v>
                </c:pt>
                <c:pt idx="123">
                  <c:v>101.5</c:v>
                </c:pt>
                <c:pt idx="124">
                  <c:v>102</c:v>
                </c:pt>
                <c:pt idx="125">
                  <c:v>102.5</c:v>
                </c:pt>
                <c:pt idx="126">
                  <c:v>103</c:v>
                </c:pt>
                <c:pt idx="127">
                  <c:v>103.5</c:v>
                </c:pt>
                <c:pt idx="128">
                  <c:v>104</c:v>
                </c:pt>
                <c:pt idx="129">
                  <c:v>104.5</c:v>
                </c:pt>
                <c:pt idx="130">
                  <c:v>105</c:v>
                </c:pt>
                <c:pt idx="131">
                  <c:v>105.5</c:v>
                </c:pt>
                <c:pt idx="132">
                  <c:v>106</c:v>
                </c:pt>
                <c:pt idx="133">
                  <c:v>106.5</c:v>
                </c:pt>
                <c:pt idx="134">
                  <c:v>107</c:v>
                </c:pt>
                <c:pt idx="135">
                  <c:v>107.5</c:v>
                </c:pt>
                <c:pt idx="136">
                  <c:v>108</c:v>
                </c:pt>
                <c:pt idx="137">
                  <c:v>108.5</c:v>
                </c:pt>
                <c:pt idx="138">
                  <c:v>109</c:v>
                </c:pt>
                <c:pt idx="139">
                  <c:v>109.5</c:v>
                </c:pt>
                <c:pt idx="140">
                  <c:v>110</c:v>
                </c:pt>
                <c:pt idx="141">
                  <c:v>110.5</c:v>
                </c:pt>
                <c:pt idx="142">
                  <c:v>111</c:v>
                </c:pt>
                <c:pt idx="143">
                  <c:v>111.5</c:v>
                </c:pt>
                <c:pt idx="144">
                  <c:v>112</c:v>
                </c:pt>
                <c:pt idx="145">
                  <c:v>112.5</c:v>
                </c:pt>
                <c:pt idx="146">
                  <c:v>113</c:v>
                </c:pt>
                <c:pt idx="147">
                  <c:v>113.5</c:v>
                </c:pt>
                <c:pt idx="148">
                  <c:v>114</c:v>
                </c:pt>
                <c:pt idx="149">
                  <c:v>114.5</c:v>
                </c:pt>
                <c:pt idx="150">
                  <c:v>115</c:v>
                </c:pt>
                <c:pt idx="151">
                  <c:v>115.5</c:v>
                </c:pt>
                <c:pt idx="152">
                  <c:v>116</c:v>
                </c:pt>
                <c:pt idx="153">
                  <c:v>116.5</c:v>
                </c:pt>
                <c:pt idx="154">
                  <c:v>117</c:v>
                </c:pt>
                <c:pt idx="155">
                  <c:v>117.5</c:v>
                </c:pt>
                <c:pt idx="156">
                  <c:v>118</c:v>
                </c:pt>
                <c:pt idx="157">
                  <c:v>118.5</c:v>
                </c:pt>
                <c:pt idx="158">
                  <c:v>119</c:v>
                </c:pt>
                <c:pt idx="159">
                  <c:v>119.5</c:v>
                </c:pt>
                <c:pt idx="160">
                  <c:v>120</c:v>
                </c:pt>
                <c:pt idx="161">
                  <c:v>120.5</c:v>
                </c:pt>
                <c:pt idx="162">
                  <c:v>121</c:v>
                </c:pt>
                <c:pt idx="163">
                  <c:v>121.5</c:v>
                </c:pt>
                <c:pt idx="164">
                  <c:v>122</c:v>
                </c:pt>
                <c:pt idx="165">
                  <c:v>122.5</c:v>
                </c:pt>
                <c:pt idx="166">
                  <c:v>123</c:v>
                </c:pt>
                <c:pt idx="167">
                  <c:v>123.5</c:v>
                </c:pt>
                <c:pt idx="168">
                  <c:v>124</c:v>
                </c:pt>
                <c:pt idx="169">
                  <c:v>124.5</c:v>
                </c:pt>
                <c:pt idx="170">
                  <c:v>125</c:v>
                </c:pt>
                <c:pt idx="171">
                  <c:v>125.5</c:v>
                </c:pt>
                <c:pt idx="172">
                  <c:v>126</c:v>
                </c:pt>
                <c:pt idx="173">
                  <c:v>126.5</c:v>
                </c:pt>
                <c:pt idx="174">
                  <c:v>127</c:v>
                </c:pt>
                <c:pt idx="175">
                  <c:v>127.5</c:v>
                </c:pt>
                <c:pt idx="176">
                  <c:v>128</c:v>
                </c:pt>
                <c:pt idx="177">
                  <c:v>128.5</c:v>
                </c:pt>
                <c:pt idx="178">
                  <c:v>129</c:v>
                </c:pt>
                <c:pt idx="179">
                  <c:v>129.5</c:v>
                </c:pt>
                <c:pt idx="180">
                  <c:v>130</c:v>
                </c:pt>
                <c:pt idx="181">
                  <c:v>130.5</c:v>
                </c:pt>
                <c:pt idx="182">
                  <c:v>131</c:v>
                </c:pt>
                <c:pt idx="183">
                  <c:v>131.5</c:v>
                </c:pt>
                <c:pt idx="184">
                  <c:v>132</c:v>
                </c:pt>
                <c:pt idx="185">
                  <c:v>132.5</c:v>
                </c:pt>
                <c:pt idx="186">
                  <c:v>133</c:v>
                </c:pt>
                <c:pt idx="187">
                  <c:v>133.5</c:v>
                </c:pt>
                <c:pt idx="188">
                  <c:v>134</c:v>
                </c:pt>
                <c:pt idx="189">
                  <c:v>134.5</c:v>
                </c:pt>
                <c:pt idx="190">
                  <c:v>135</c:v>
                </c:pt>
                <c:pt idx="191">
                  <c:v>135.5</c:v>
                </c:pt>
                <c:pt idx="192">
                  <c:v>136</c:v>
                </c:pt>
                <c:pt idx="193">
                  <c:v>136.5</c:v>
                </c:pt>
                <c:pt idx="194">
                  <c:v>137</c:v>
                </c:pt>
                <c:pt idx="195">
                  <c:v>137.5</c:v>
                </c:pt>
                <c:pt idx="196">
                  <c:v>138</c:v>
                </c:pt>
                <c:pt idx="197">
                  <c:v>138.5</c:v>
                </c:pt>
                <c:pt idx="198">
                  <c:v>139</c:v>
                </c:pt>
                <c:pt idx="199">
                  <c:v>139.5</c:v>
                </c:pt>
                <c:pt idx="200">
                  <c:v>140</c:v>
                </c:pt>
                <c:pt idx="201">
                  <c:v>140.5</c:v>
                </c:pt>
                <c:pt idx="202">
                  <c:v>141</c:v>
                </c:pt>
                <c:pt idx="203">
                  <c:v>141.5</c:v>
                </c:pt>
                <c:pt idx="204">
                  <c:v>142</c:v>
                </c:pt>
                <c:pt idx="205">
                  <c:v>142.5</c:v>
                </c:pt>
                <c:pt idx="206">
                  <c:v>143</c:v>
                </c:pt>
                <c:pt idx="207">
                  <c:v>143.5</c:v>
                </c:pt>
                <c:pt idx="208">
                  <c:v>144</c:v>
                </c:pt>
                <c:pt idx="209">
                  <c:v>144.5</c:v>
                </c:pt>
                <c:pt idx="210">
                  <c:v>145</c:v>
                </c:pt>
                <c:pt idx="211">
                  <c:v>145.5</c:v>
                </c:pt>
                <c:pt idx="212">
                  <c:v>146</c:v>
                </c:pt>
                <c:pt idx="213">
                  <c:v>146.5</c:v>
                </c:pt>
                <c:pt idx="214">
                  <c:v>147</c:v>
                </c:pt>
                <c:pt idx="215">
                  <c:v>147.5</c:v>
                </c:pt>
                <c:pt idx="216">
                  <c:v>148</c:v>
                </c:pt>
                <c:pt idx="217">
                  <c:v>148.5</c:v>
                </c:pt>
                <c:pt idx="218">
                  <c:v>149</c:v>
                </c:pt>
                <c:pt idx="219">
                  <c:v>149.5</c:v>
                </c:pt>
                <c:pt idx="220">
                  <c:v>150</c:v>
                </c:pt>
                <c:pt idx="221">
                  <c:v>150.5</c:v>
                </c:pt>
                <c:pt idx="222">
                  <c:v>151</c:v>
                </c:pt>
                <c:pt idx="223">
                  <c:v>151.5</c:v>
                </c:pt>
                <c:pt idx="224">
                  <c:v>152</c:v>
                </c:pt>
                <c:pt idx="225">
                  <c:v>152.5</c:v>
                </c:pt>
                <c:pt idx="226">
                  <c:v>153</c:v>
                </c:pt>
                <c:pt idx="227">
                  <c:v>153.5</c:v>
                </c:pt>
                <c:pt idx="228">
                  <c:v>154</c:v>
                </c:pt>
                <c:pt idx="229">
                  <c:v>154.5</c:v>
                </c:pt>
                <c:pt idx="230">
                  <c:v>155</c:v>
                </c:pt>
                <c:pt idx="231">
                  <c:v>155.5</c:v>
                </c:pt>
                <c:pt idx="232">
                  <c:v>156</c:v>
                </c:pt>
                <c:pt idx="233">
                  <c:v>156.5</c:v>
                </c:pt>
                <c:pt idx="234">
                  <c:v>157</c:v>
                </c:pt>
                <c:pt idx="235">
                  <c:v>157.5</c:v>
                </c:pt>
                <c:pt idx="236">
                  <c:v>158</c:v>
                </c:pt>
                <c:pt idx="237">
                  <c:v>158.5</c:v>
                </c:pt>
                <c:pt idx="238">
                  <c:v>159</c:v>
                </c:pt>
                <c:pt idx="239">
                  <c:v>159.5</c:v>
                </c:pt>
                <c:pt idx="240">
                  <c:v>160</c:v>
                </c:pt>
                <c:pt idx="241">
                  <c:v>160.5</c:v>
                </c:pt>
                <c:pt idx="242">
                  <c:v>161</c:v>
                </c:pt>
                <c:pt idx="243">
                  <c:v>161.5</c:v>
                </c:pt>
                <c:pt idx="244">
                  <c:v>162</c:v>
                </c:pt>
                <c:pt idx="245">
                  <c:v>162.5</c:v>
                </c:pt>
                <c:pt idx="246">
                  <c:v>163</c:v>
                </c:pt>
                <c:pt idx="247">
                  <c:v>163.5</c:v>
                </c:pt>
                <c:pt idx="248">
                  <c:v>164</c:v>
                </c:pt>
                <c:pt idx="249">
                  <c:v>164.5</c:v>
                </c:pt>
                <c:pt idx="250">
                  <c:v>165</c:v>
                </c:pt>
              </c:numCache>
            </c:numRef>
          </c:cat>
          <c:val>
            <c:numRef>
              <c:f>'Scenarios &amp; Pics'!$AK$16:$AK$267</c:f>
              <c:numCache>
                <c:formatCode>_("$"* #,##0.00_);_("$"* \(#,##0.00\);_("$"* "-"??_);_(@_)</c:formatCode>
                <c:ptCount val="252"/>
                <c:pt idx="0">
                  <c:v>59.671772724043535</c:v>
                </c:pt>
                <c:pt idx="1">
                  <c:v>59.171772724043535</c:v>
                </c:pt>
                <c:pt idx="2">
                  <c:v>58.671772724043535</c:v>
                </c:pt>
                <c:pt idx="3">
                  <c:v>58.171772724043535</c:v>
                </c:pt>
                <c:pt idx="4">
                  <c:v>57.671772724043535</c:v>
                </c:pt>
                <c:pt idx="5">
                  <c:v>57.171772724043535</c:v>
                </c:pt>
                <c:pt idx="6">
                  <c:v>56.671772724043535</c:v>
                </c:pt>
                <c:pt idx="7">
                  <c:v>56.171772724043535</c:v>
                </c:pt>
                <c:pt idx="8">
                  <c:v>55.671772724043535</c:v>
                </c:pt>
                <c:pt idx="9">
                  <c:v>55.171772724043535</c:v>
                </c:pt>
                <c:pt idx="10">
                  <c:v>54.671772724043535</c:v>
                </c:pt>
                <c:pt idx="11">
                  <c:v>54.171772724043535</c:v>
                </c:pt>
                <c:pt idx="12">
                  <c:v>53.671772724043535</c:v>
                </c:pt>
                <c:pt idx="13">
                  <c:v>53.171772724043535</c:v>
                </c:pt>
                <c:pt idx="14">
                  <c:v>52.671772724043535</c:v>
                </c:pt>
                <c:pt idx="15">
                  <c:v>52.171772724043535</c:v>
                </c:pt>
                <c:pt idx="16">
                  <c:v>51.671772724043535</c:v>
                </c:pt>
                <c:pt idx="17">
                  <c:v>51.171772724043535</c:v>
                </c:pt>
                <c:pt idx="18">
                  <c:v>50.671772724043535</c:v>
                </c:pt>
                <c:pt idx="19">
                  <c:v>50.171772724043535</c:v>
                </c:pt>
                <c:pt idx="20">
                  <c:v>49.671772724043535</c:v>
                </c:pt>
                <c:pt idx="21">
                  <c:v>49.171772724043535</c:v>
                </c:pt>
                <c:pt idx="22">
                  <c:v>48.671772724043535</c:v>
                </c:pt>
                <c:pt idx="23">
                  <c:v>48.171772724043535</c:v>
                </c:pt>
                <c:pt idx="24">
                  <c:v>47.671772724043535</c:v>
                </c:pt>
                <c:pt idx="25">
                  <c:v>47.171772724043535</c:v>
                </c:pt>
                <c:pt idx="26">
                  <c:v>46.671772724043535</c:v>
                </c:pt>
                <c:pt idx="27">
                  <c:v>46.171772724043535</c:v>
                </c:pt>
                <c:pt idx="28">
                  <c:v>45.671772724043535</c:v>
                </c:pt>
                <c:pt idx="29">
                  <c:v>45.171772724043535</c:v>
                </c:pt>
                <c:pt idx="30">
                  <c:v>44.671772724043535</c:v>
                </c:pt>
                <c:pt idx="31">
                  <c:v>44.171772724043535</c:v>
                </c:pt>
                <c:pt idx="32">
                  <c:v>43.671772724043535</c:v>
                </c:pt>
                <c:pt idx="33">
                  <c:v>43.171772724043535</c:v>
                </c:pt>
                <c:pt idx="34">
                  <c:v>42.671772724043535</c:v>
                </c:pt>
                <c:pt idx="35">
                  <c:v>42.171772724043549</c:v>
                </c:pt>
                <c:pt idx="36">
                  <c:v>41.671772724043564</c:v>
                </c:pt>
                <c:pt idx="37">
                  <c:v>41.171772724043606</c:v>
                </c:pt>
                <c:pt idx="38">
                  <c:v>40.671772724043706</c:v>
                </c:pt>
                <c:pt idx="39">
                  <c:v>40.171772724043961</c:v>
                </c:pt>
                <c:pt idx="40">
                  <c:v>39.67177272404453</c:v>
                </c:pt>
                <c:pt idx="41">
                  <c:v>39.171772724045852</c:v>
                </c:pt>
                <c:pt idx="42">
                  <c:v>38.671772724048779</c:v>
                </c:pt>
                <c:pt idx="43">
                  <c:v>38.171772724055188</c:v>
                </c:pt>
                <c:pt idx="44">
                  <c:v>37.671772724068944</c:v>
                </c:pt>
                <c:pt idx="45">
                  <c:v>37.171772724097963</c:v>
                </c:pt>
                <c:pt idx="46">
                  <c:v>36.67177272415806</c:v>
                </c:pt>
                <c:pt idx="47">
                  <c:v>36.171772724280316</c:v>
                </c:pt>
                <c:pt idx="48">
                  <c:v>35.671772724524715</c:v>
                </c:pt>
                <c:pt idx="49">
                  <c:v>35.171772725005084</c:v>
                </c:pt>
                <c:pt idx="50">
                  <c:v>34.671772725933693</c:v>
                </c:pt>
                <c:pt idx="51">
                  <c:v>34.171772727699746</c:v>
                </c:pt>
                <c:pt idx="52">
                  <c:v>33.671772731005404</c:v>
                </c:pt>
                <c:pt idx="53">
                  <c:v>33.171772737097001</c:v>
                </c:pt>
                <c:pt idx="54">
                  <c:v>32.671772748152236</c:v>
                </c:pt>
                <c:pt idx="55">
                  <c:v>32.17177276791756</c:v>
                </c:pt>
                <c:pt idx="56">
                  <c:v>31.671772802741202</c:v>
                </c:pt>
                <c:pt idx="57">
                  <c:v>31.171772863220866</c:v>
                </c:pt>
                <c:pt idx="58">
                  <c:v>30.671772966791579</c:v>
                </c:pt>
                <c:pt idx="59">
                  <c:v>30.171773141728536</c:v>
                </c:pt>
                <c:pt idx="60">
                  <c:v>29.671773433246116</c:v>
                </c:pt>
                <c:pt idx="61">
                  <c:v>29.171773912653762</c:v>
                </c:pt>
                <c:pt idx="62">
                  <c:v>28.671774690901813</c:v>
                </c:pt>
                <c:pt idx="63">
                  <c:v>28.17177593833425</c:v>
                </c:pt>
                <c:pt idx="64">
                  <c:v>27.671777913085336</c:v>
                </c:pt>
                <c:pt idx="65">
                  <c:v>27.17178100133161</c:v>
                </c:pt>
                <c:pt idx="66">
                  <c:v>26.671785773559506</c:v>
                </c:pt>
                <c:pt idx="67">
                  <c:v>26.171793062143834</c:v>
                </c:pt>
                <c:pt idx="68">
                  <c:v>25.671804066857362</c:v>
                </c:pt>
                <c:pt idx="69">
                  <c:v>25.171820496436141</c:v>
                </c:pt>
                <c:pt idx="70">
                  <c:v>24.671844755983429</c:v>
                </c:pt>
                <c:pt idx="71">
                  <c:v>24.171880191756571</c:v>
                </c:pt>
                <c:pt idx="72">
                  <c:v>23.671931406674773</c:v>
                </c:pt>
                <c:pt idx="73">
                  <c:v>23.17200466160746</c:v>
                </c:pt>
                <c:pt idx="74">
                  <c:v>22.6721083790259</c:v>
                </c:pt>
                <c:pt idx="75">
                  <c:v>22.172253766764868</c:v>
                </c:pt>
                <c:pt idx="76">
                  <c:v>21.672455580269585</c:v>
                </c:pt>
                <c:pt idx="77">
                  <c:v>21.172733041596004</c:v>
                </c:pt>
                <c:pt idx="78">
                  <c:v>20.673110932391452</c:v>
                </c:pt>
                <c:pt idx="79">
                  <c:v>20.17362087590999</c:v>
                </c:pt>
                <c:pt idx="80">
                  <c:v>19.674302819644808</c:v>
                </c:pt>
                <c:pt idx="81">
                  <c:v>19.175206725258533</c:v>
                </c:pt>
                <c:pt idx="82">
                  <c:v>18.676394466092248</c:v>
                </c:pt>
                <c:pt idx="83">
                  <c:v>18.177941924646106</c:v>
                </c:pt>
                <c:pt idx="84">
                  <c:v>17.679941273147847</c:v>
                </c:pt>
                <c:pt idx="85">
                  <c:v>17.182503409868261</c:v>
                </c:pt>
                <c:pt idx="86">
                  <c:v>16.685760512515657</c:v>
                </c:pt>
                <c:pt idx="87">
                  <c:v>16.189868658267898</c:v>
                </c:pt>
                <c:pt idx="88">
                  <c:v>15.695010448294084</c:v>
                </c:pt>
                <c:pt idx="89">
                  <c:v>15.201397563574602</c:v>
                </c:pt>
                <c:pt idx="90">
                  <c:v>14.709273169091873</c:v>
                </c:pt>
                <c:pt idx="91">
                  <c:v>14.218914075696205</c:v>
                </c:pt>
                <c:pt idx="92">
                  <c:v>13.730632563793463</c:v>
                </c:pt>
                <c:pt idx="93">
                  <c:v>13.244777771028708</c:v>
                </c:pt>
                <c:pt idx="94">
                  <c:v>12.761736547826999</c:v>
                </c:pt>
                <c:pt idx="95">
                  <c:v>12.281933690324692</c:v>
                </c:pt>
                <c:pt idx="96">
                  <c:v>11.80583147003675</c:v>
                </c:pt>
                <c:pt idx="97">
                  <c:v>11.333928393507662</c:v>
                </c:pt>
                <c:pt idx="98">
                  <c:v>10.866757142927284</c:v>
                </c:pt>
                <c:pt idx="99">
                  <c:v>10.404881669784842</c:v>
                </c:pt>
                <c:pt idx="100">
                  <c:v>9.9488934374134175</c:v>
                </c:pt>
                <c:pt idx="101">
                  <c:v>9.4994068338998261</c:v>
                </c:pt>
                <c:pt idx="102">
                  <c:v>9.0570538033223897</c:v>
                </c:pt>
                <c:pt idx="103">
                  <c:v>8.6224777695659469</c:v>
                </c:pt>
                <c:pt idx="104">
                  <c:v>8.1963269519511925</c:v>
                </c:pt>
                <c:pt idx="105">
                  <c:v>7.7792471945303134</c:v>
                </c:pt>
                <c:pt idx="106">
                  <c:v>7.3718744501486242</c:v>
                </c:pt>
                <c:pt idx="107">
                  <c:v>6.9748270753942876</c:v>
                </c:pt>
                <c:pt idx="108">
                  <c:v>6.5886981026742433</c:v>
                </c:pt>
                <c:pt idx="109">
                  <c:v>6.2140476603975401</c:v>
                </c:pt>
                <c:pt idx="110">
                  <c:v>5.8513957113900972</c:v>
                </c:pt>
                <c:pt idx="111">
                  <c:v>5.5012152732234085</c:v>
                </c:pt>
                <c:pt idx="112">
                  <c:v>5.1639262723748942</c:v>
                </c:pt>
                <c:pt idx="113">
                  <c:v>4.8398901675356001</c:v>
                </c:pt>
                <c:pt idx="114">
                  <c:v>4.5294054566245308</c:v>
                </c:pt>
                <c:pt idx="115">
                  <c:v>4.2327041579973894</c:v>
                </c:pt>
                <c:pt idx="116">
                  <c:v>3.9499493299089892</c:v>
                </c:pt>
                <c:pt idx="117">
                  <c:v>3.6812336645197945</c:v>
                </c:pt>
                <c:pt idx="118">
                  <c:v>3.426579164665057</c:v>
                </c:pt>
                <c:pt idx="119">
                  <c:v>3.1859378842300146</c:v>
                </c:pt>
                <c:pt idx="120">
                  <c:v>2.9591936872239302</c:v>
                </c:pt>
                <c:pt idx="121">
                  <c:v>2.7461649573301372</c:v>
                </c:pt>
                <c:pt idx="122">
                  <c:v>2.5466081694997342</c:v>
                </c:pt>
                <c:pt idx="123">
                  <c:v>2.3602222185618444</c:v>
                </c:pt>
                <c:pt idx="124">
                  <c:v>2.1866533871769462</c:v>
                </c:pt>
                <c:pt idx="125">
                  <c:v>2.025500826926077</c:v>
                </c:pt>
                <c:pt idx="126">
                  <c:v>1.8763224218995447</c:v>
                </c:pt>
                <c:pt idx="127">
                  <c:v>1.7386409036676582</c:v>
                </c:pt>
                <c:pt idx="128">
                  <c:v>1.6119500896895289</c:v>
                </c:pt>
                <c:pt idx="129">
                  <c:v>1.4957211236463479</c:v>
                </c:pt>
                <c:pt idx="130">
                  <c:v>1.389408605387743</c:v>
                </c:pt>
                <c:pt idx="131">
                  <c:v>1.292456509618944</c:v>
                </c:pt>
                <c:pt idx="132">
                  <c:v>1.2043038055683439</c:v>
                </c:pt>
                <c:pt idx="133">
                  <c:v>1.1243897040920814</c:v>
                </c:pt>
                <c:pt idx="134">
                  <c:v>1.0521584734521099</c:v>
                </c:pt>
                <c:pt idx="135">
                  <c:v>0.98706377983857863</c:v>
                </c:pt>
                <c:pt idx="136">
                  <c:v>0.92857252314601624</c:v>
                </c:pt>
                <c:pt idx="137">
                  <c:v>0.87616815217221244</c:v>
                </c:pt>
                <c:pt idx="138">
                  <c:v>0.8293534559705904</c:v>
                </c:pt>
                <c:pt idx="139">
                  <c:v>0.78765283931880958</c:v>
                </c:pt>
                <c:pt idx="140">
                  <c:v>0.75061409999739226</c:v>
                </c:pt>
                <c:pt idx="141">
                  <c:v>0.717809733713068</c:v>
                </c:pt>
                <c:pt idx="142">
                  <c:v>0.68883779901737796</c:v>
                </c:pt>
                <c:pt idx="143">
                  <c:v>0.6633223794945593</c:v>
                </c:pt>
                <c:pt idx="144">
                  <c:v>0.6409136838894085</c:v>
                </c:pt>
                <c:pt idx="145">
                  <c:v>0.62128782683707584</c:v>
                </c:pt>
                <c:pt idx="146">
                  <c:v>0.60414633357373759</c:v>
                </c:pt>
                <c:pt idx="147">
                  <c:v>0.58921541161805635</c:v>
                </c:pt>
                <c:pt idx="148">
                  <c:v>0.57624503108090153</c:v>
                </c:pt>
                <c:pt idx="149">
                  <c:v>0.56500785316471536</c:v>
                </c:pt>
                <c:pt idx="150">
                  <c:v>0.55529804372056901</c:v>
                </c:pt>
                <c:pt idx="151">
                  <c:v>0.54693000560357063</c:v>
                </c:pt>
                <c:pt idx="152">
                  <c:v>0.53973706015418088</c:v>
                </c:pt>
                <c:pt idx="153">
                  <c:v>0.53357010456885234</c:v>
                </c:pt>
                <c:pt idx="154">
                  <c:v>0.52829626832182441</c:v>
                </c:pt>
                <c:pt idx="155">
                  <c:v>0.52379758826226919</c:v>
                </c:pt>
                <c:pt idx="156">
                  <c:v>0.51996971861291286</c:v>
                </c:pt>
                <c:pt idx="157">
                  <c:v>0.51672068890268008</c:v>
                </c:pt>
                <c:pt idx="158">
                  <c:v>0.51396971992092233</c:v>
                </c:pt>
                <c:pt idx="159">
                  <c:v>0.51164610511388275</c:v>
                </c:pt>
                <c:pt idx="160">
                  <c:v>0.5096881624744185</c:v>
                </c:pt>
                <c:pt idx="161">
                  <c:v>0.50804225990718521</c:v>
                </c:pt>
                <c:pt idx="162">
                  <c:v>0.50666191528084425</c:v>
                </c:pt>
                <c:pt idx="163">
                  <c:v>0.50550697089568075</c:v>
                </c:pt>
                <c:pt idx="164">
                  <c:v>0.50454284088138479</c:v>
                </c:pt>
                <c:pt idx="165">
                  <c:v>0.5037398290745756</c:v>
                </c:pt>
                <c:pt idx="166">
                  <c:v>0.50307251418620069</c:v>
                </c:pt>
                <c:pt idx="167">
                  <c:v>0.50251919852968285</c:v>
                </c:pt>
                <c:pt idx="168">
                  <c:v>0.50206141621455913</c:v>
                </c:pt>
                <c:pt idx="169">
                  <c:v>0.50168349649479183</c:v>
                </c:pt>
                <c:pt idx="170">
                  <c:v>0.50137217786976862</c:v>
                </c:pt>
                <c:pt idx="171">
                  <c:v>0.50111626854774727</c:v>
                </c:pt>
                <c:pt idx="172">
                  <c:v>0.50090634897485131</c:v>
                </c:pt>
                <c:pt idx="173">
                  <c:v>0.50073451229101806</c:v>
                </c:pt>
                <c:pt idx="174">
                  <c:v>0.50059413877762893</c:v>
                </c:pt>
                <c:pt idx="175">
                  <c:v>0.50047970060069247</c:v>
                </c:pt>
                <c:pt idx="176">
                  <c:v>0.50038659341112179</c:v>
                </c:pt>
                <c:pt idx="177">
                  <c:v>0.50031099163490467</c:v>
                </c:pt>
                <c:pt idx="178">
                  <c:v>0.50024972455867101</c:v>
                </c:pt>
                <c:pt idx="179">
                  <c:v>0.50020017058562871</c:v>
                </c:pt>
                <c:pt idx="180">
                  <c:v>0.50016016729864532</c:v>
                </c:pt>
                <c:pt idx="181">
                  <c:v>0.50012793521642607</c:v>
                </c:pt>
                <c:pt idx="182">
                  <c:v>0.50010201336255022</c:v>
                </c:pt>
                <c:pt idx="183">
                  <c:v>0.50008120498614517</c:v>
                </c:pt>
                <c:pt idx="184">
                  <c:v>0.50006453197212863</c:v>
                </c:pt>
                <c:pt idx="185">
                  <c:v>0.50005119666371911</c:v>
                </c:pt>
                <c:pt idx="186">
                  <c:v>0.50004054998373704</c:v>
                </c:pt>
                <c:pt idx="187">
                  <c:v>0.50003206489128615</c:v>
                </c:pt>
                <c:pt idx="188">
                  <c:v>0.5000253143410589</c:v>
                </c:pt>
                <c:pt idx="189">
                  <c:v>0.50001995303179569</c:v>
                </c:pt>
                <c:pt idx="190">
                  <c:v>0.50001570233217763</c:v>
                </c:pt>
                <c:pt idx="191">
                  <c:v>0.50001233786315424</c:v>
                </c:pt>
                <c:pt idx="192">
                  <c:v>0.50000967929491935</c:v>
                </c:pt>
                <c:pt idx="193">
                  <c:v>0.50000758198430617</c:v>
                </c:pt>
                <c:pt idx="194">
                  <c:v>0.5000059301374904</c:v>
                </c:pt>
                <c:pt idx="195">
                  <c:v>0.50000463123308236</c:v>
                </c:pt>
                <c:pt idx="196">
                  <c:v>0.50000361148426009</c:v>
                </c:pt>
                <c:pt idx="197">
                  <c:v>0.50000281215440623</c:v>
                </c:pt>
                <c:pt idx="198">
                  <c:v>0.50000218657328332</c:v>
                </c:pt>
                <c:pt idx="199">
                  <c:v>0.50000169772505387</c:v>
                </c:pt>
                <c:pt idx="200">
                  <c:v>0.50000131630366695</c:v>
                </c:pt>
                <c:pt idx="201">
                  <c:v>0.5000010191476747</c:v>
                </c:pt>
                <c:pt idx="202">
                  <c:v>0.50000078798370851</c:v>
                </c:pt>
                <c:pt idx="203">
                  <c:v>0.50000060841966842</c:v>
                </c:pt>
                <c:pt idx="204">
                  <c:v>0.50000046913930873</c:v>
                </c:pt>
                <c:pt idx="205">
                  <c:v>0.50000036125976521</c:v>
                </c:pt>
                <c:pt idx="206">
                  <c:v>0.50000027781976542</c:v>
                </c:pt>
                <c:pt idx="207">
                  <c:v>0.50000021337268663</c:v>
                </c:pt>
                <c:pt idx="208">
                  <c:v>0.50000016366402633</c:v>
                </c:pt>
                <c:pt idx="209">
                  <c:v>0.50000012537554994</c:v>
                </c:pt>
                <c:pt idx="210">
                  <c:v>0.50000009592321248</c:v>
                </c:pt>
                <c:pt idx="211">
                  <c:v>0.50000007329799701</c:v>
                </c:pt>
                <c:pt idx="212">
                  <c:v>0.5000000559402622</c:v>
                </c:pt>
                <c:pt idx="213">
                  <c:v>0.50000004264092013</c:v>
                </c:pt>
                <c:pt idx="214">
                  <c:v>0.50000003246418601</c:v>
                </c:pt>
                <c:pt idx="215">
                  <c:v>0.50000002468678417</c:v>
                </c:pt>
                <c:pt idx="216">
                  <c:v>0.50000001875048383</c:v>
                </c:pt>
                <c:pt idx="217">
                  <c:v>0.50000001422506557</c:v>
                </c:pt>
                <c:pt idx="218">
                  <c:v>0.50000001077938805</c:v>
                </c:pt>
                <c:pt idx="219">
                  <c:v>0.50000000815907697</c:v>
                </c:pt>
                <c:pt idx="220">
                  <c:v>0.5000000061687615</c:v>
                </c:pt>
                <c:pt idx="221">
                  <c:v>0.50000000465877292</c:v>
                </c:pt>
                <c:pt idx="222">
                  <c:v>0.50000000351457174</c:v>
                </c:pt>
                <c:pt idx="223">
                  <c:v>0.50000000264844857</c:v>
                </c:pt>
                <c:pt idx="224">
                  <c:v>0.50000000199366923</c:v>
                </c:pt>
                <c:pt idx="225">
                  <c:v>0.50000000149915991</c:v>
                </c:pt>
                <c:pt idx="226">
                  <c:v>0.50000000112612497</c:v>
                </c:pt>
                <c:pt idx="227">
                  <c:v>0.50000000084503426</c:v>
                </c:pt>
                <c:pt idx="228">
                  <c:v>0.50000000063346306</c:v>
                </c:pt>
                <c:pt idx="229">
                  <c:v>0.50000000047435833</c:v>
                </c:pt>
                <c:pt idx="230">
                  <c:v>0.50000000035487346</c:v>
                </c:pt>
                <c:pt idx="231">
                  <c:v>0.50000000026523139</c:v>
                </c:pt>
                <c:pt idx="232">
                  <c:v>0.50000000019804247</c:v>
                </c:pt>
                <c:pt idx="233">
                  <c:v>0.50000000014773605</c:v>
                </c:pt>
                <c:pt idx="234">
                  <c:v>0.5000000001101057</c:v>
                </c:pt>
                <c:pt idx="235">
                  <c:v>0.50000000008193979</c:v>
                </c:pt>
                <c:pt idx="236">
                  <c:v>0.50000000006093615</c:v>
                </c:pt>
                <c:pt idx="237">
                  <c:v>0.5000000000453042</c:v>
                </c:pt>
                <c:pt idx="238">
                  <c:v>0.50000000003362288</c:v>
                </c:pt>
                <c:pt idx="239">
                  <c:v>0.50000000002495426</c:v>
                </c:pt>
                <c:pt idx="240">
                  <c:v>0.50000000001850253</c:v>
                </c:pt>
                <c:pt idx="241">
                  <c:v>0.50000000001369926</c:v>
                </c:pt>
                <c:pt idx="242">
                  <c:v>0.50000000001011813</c:v>
                </c:pt>
                <c:pt idx="243">
                  <c:v>0.50000000000750333</c:v>
                </c:pt>
                <c:pt idx="244">
                  <c:v>0.50000000000551381</c:v>
                </c:pt>
                <c:pt idx="245">
                  <c:v>0.50000000000409273</c:v>
                </c:pt>
                <c:pt idx="246">
                  <c:v>0.5000000000030127</c:v>
                </c:pt>
                <c:pt idx="247">
                  <c:v>0.50000000000221689</c:v>
                </c:pt>
                <c:pt idx="248">
                  <c:v>0.50000000000162004</c:v>
                </c:pt>
                <c:pt idx="249">
                  <c:v>0.50000000000119371</c:v>
                </c:pt>
                <c:pt idx="250">
                  <c:v>0.50000000000090949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B5-46A9-B625-E0601E6F6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477696"/>
        <c:axId val="463479616"/>
      </c:lineChart>
      <c:catAx>
        <c:axId val="463477696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79616"/>
        <c:crosses val="autoZero"/>
        <c:auto val="1"/>
        <c:lblAlgn val="ctr"/>
        <c:lblOffset val="100"/>
        <c:noMultiLvlLbl val="0"/>
      </c:catAx>
      <c:valAx>
        <c:axId val="46347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7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and Vega vs Stockprice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'Scenarios &amp; Pics'!$AN$15</c:f>
              <c:strCache>
                <c:ptCount val="1"/>
                <c:pt idx="0">
                  <c:v>Vega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'Scenarios &amp; Pics'!$AM$16:$AM$266</c:f>
              <c:numCache>
                <c:formatCode>_("$"* #,##0.00_);_("$"* \(#,##0.00\);_("$"* "-"??_);_(@_)</c:formatCode>
                <c:ptCount val="251"/>
                <c:pt idx="0">
                  <c:v>40</c:v>
                </c:pt>
                <c:pt idx="1">
                  <c:v>40.5</c:v>
                </c:pt>
                <c:pt idx="2">
                  <c:v>41</c:v>
                </c:pt>
                <c:pt idx="3">
                  <c:v>41.5</c:v>
                </c:pt>
                <c:pt idx="4">
                  <c:v>42</c:v>
                </c:pt>
                <c:pt idx="5">
                  <c:v>42.5</c:v>
                </c:pt>
                <c:pt idx="6">
                  <c:v>43</c:v>
                </c:pt>
                <c:pt idx="7">
                  <c:v>43.5</c:v>
                </c:pt>
                <c:pt idx="8">
                  <c:v>44</c:v>
                </c:pt>
                <c:pt idx="9">
                  <c:v>44.5</c:v>
                </c:pt>
                <c:pt idx="10">
                  <c:v>45</c:v>
                </c:pt>
                <c:pt idx="11">
                  <c:v>45.5</c:v>
                </c:pt>
                <c:pt idx="12">
                  <c:v>46</c:v>
                </c:pt>
                <c:pt idx="13">
                  <c:v>46.5</c:v>
                </c:pt>
                <c:pt idx="14">
                  <c:v>47</c:v>
                </c:pt>
                <c:pt idx="15">
                  <c:v>47.5</c:v>
                </c:pt>
                <c:pt idx="16">
                  <c:v>48</c:v>
                </c:pt>
                <c:pt idx="17">
                  <c:v>48.5</c:v>
                </c:pt>
                <c:pt idx="18">
                  <c:v>49</c:v>
                </c:pt>
                <c:pt idx="19">
                  <c:v>49.5</c:v>
                </c:pt>
                <c:pt idx="20">
                  <c:v>50</c:v>
                </c:pt>
                <c:pt idx="21">
                  <c:v>50.5</c:v>
                </c:pt>
                <c:pt idx="22">
                  <c:v>51</c:v>
                </c:pt>
                <c:pt idx="23">
                  <c:v>51.5</c:v>
                </c:pt>
                <c:pt idx="24">
                  <c:v>52</c:v>
                </c:pt>
                <c:pt idx="25">
                  <c:v>52.5</c:v>
                </c:pt>
                <c:pt idx="26">
                  <c:v>53</c:v>
                </c:pt>
                <c:pt idx="27">
                  <c:v>53.5</c:v>
                </c:pt>
                <c:pt idx="28">
                  <c:v>54</c:v>
                </c:pt>
                <c:pt idx="29">
                  <c:v>54.5</c:v>
                </c:pt>
                <c:pt idx="30">
                  <c:v>55</c:v>
                </c:pt>
                <c:pt idx="31">
                  <c:v>55.5</c:v>
                </c:pt>
                <c:pt idx="32">
                  <c:v>56</c:v>
                </c:pt>
                <c:pt idx="33">
                  <c:v>56.5</c:v>
                </c:pt>
                <c:pt idx="34">
                  <c:v>57</c:v>
                </c:pt>
                <c:pt idx="35">
                  <c:v>57.5</c:v>
                </c:pt>
                <c:pt idx="36">
                  <c:v>58</c:v>
                </c:pt>
                <c:pt idx="37">
                  <c:v>58.5</c:v>
                </c:pt>
                <c:pt idx="38">
                  <c:v>59</c:v>
                </c:pt>
                <c:pt idx="39">
                  <c:v>59.5</c:v>
                </c:pt>
                <c:pt idx="40">
                  <c:v>60</c:v>
                </c:pt>
                <c:pt idx="41">
                  <c:v>60.5</c:v>
                </c:pt>
                <c:pt idx="42">
                  <c:v>61</c:v>
                </c:pt>
                <c:pt idx="43">
                  <c:v>61.5</c:v>
                </c:pt>
                <c:pt idx="44">
                  <c:v>62</c:v>
                </c:pt>
                <c:pt idx="45">
                  <c:v>62.5</c:v>
                </c:pt>
                <c:pt idx="46">
                  <c:v>63</c:v>
                </c:pt>
                <c:pt idx="47">
                  <c:v>63.5</c:v>
                </c:pt>
                <c:pt idx="48">
                  <c:v>64</c:v>
                </c:pt>
                <c:pt idx="49">
                  <c:v>64.5</c:v>
                </c:pt>
                <c:pt idx="50">
                  <c:v>65</c:v>
                </c:pt>
                <c:pt idx="51">
                  <c:v>65.5</c:v>
                </c:pt>
                <c:pt idx="52">
                  <c:v>66</c:v>
                </c:pt>
                <c:pt idx="53">
                  <c:v>66.5</c:v>
                </c:pt>
                <c:pt idx="54">
                  <c:v>67</c:v>
                </c:pt>
                <c:pt idx="55">
                  <c:v>67.5</c:v>
                </c:pt>
                <c:pt idx="56">
                  <c:v>68</c:v>
                </c:pt>
                <c:pt idx="57">
                  <c:v>68.5</c:v>
                </c:pt>
                <c:pt idx="58">
                  <c:v>69</c:v>
                </c:pt>
                <c:pt idx="59">
                  <c:v>69.5</c:v>
                </c:pt>
                <c:pt idx="60">
                  <c:v>70</c:v>
                </c:pt>
                <c:pt idx="61">
                  <c:v>70.5</c:v>
                </c:pt>
                <c:pt idx="62">
                  <c:v>71</c:v>
                </c:pt>
                <c:pt idx="63">
                  <c:v>71.5</c:v>
                </c:pt>
                <c:pt idx="64">
                  <c:v>72</c:v>
                </c:pt>
                <c:pt idx="65">
                  <c:v>72.5</c:v>
                </c:pt>
                <c:pt idx="66">
                  <c:v>73</c:v>
                </c:pt>
                <c:pt idx="67">
                  <c:v>73.5</c:v>
                </c:pt>
                <c:pt idx="68">
                  <c:v>74</c:v>
                </c:pt>
                <c:pt idx="69">
                  <c:v>74.5</c:v>
                </c:pt>
                <c:pt idx="70">
                  <c:v>75</c:v>
                </c:pt>
                <c:pt idx="71">
                  <c:v>75.5</c:v>
                </c:pt>
                <c:pt idx="72">
                  <c:v>76</c:v>
                </c:pt>
                <c:pt idx="73">
                  <c:v>76.5</c:v>
                </c:pt>
                <c:pt idx="74">
                  <c:v>77</c:v>
                </c:pt>
                <c:pt idx="75">
                  <c:v>77.5</c:v>
                </c:pt>
                <c:pt idx="76">
                  <c:v>78</c:v>
                </c:pt>
                <c:pt idx="77">
                  <c:v>78.5</c:v>
                </c:pt>
                <c:pt idx="78">
                  <c:v>79</c:v>
                </c:pt>
                <c:pt idx="79">
                  <c:v>79.5</c:v>
                </c:pt>
                <c:pt idx="80">
                  <c:v>80</c:v>
                </c:pt>
                <c:pt idx="81">
                  <c:v>80.5</c:v>
                </c:pt>
                <c:pt idx="82">
                  <c:v>81</c:v>
                </c:pt>
                <c:pt idx="83">
                  <c:v>81.5</c:v>
                </c:pt>
                <c:pt idx="84">
                  <c:v>82</c:v>
                </c:pt>
                <c:pt idx="85">
                  <c:v>82.5</c:v>
                </c:pt>
                <c:pt idx="86">
                  <c:v>83</c:v>
                </c:pt>
                <c:pt idx="87">
                  <c:v>83.5</c:v>
                </c:pt>
                <c:pt idx="88">
                  <c:v>84</c:v>
                </c:pt>
                <c:pt idx="89">
                  <c:v>84.5</c:v>
                </c:pt>
                <c:pt idx="90">
                  <c:v>85</c:v>
                </c:pt>
                <c:pt idx="91">
                  <c:v>85.5</c:v>
                </c:pt>
                <c:pt idx="92">
                  <c:v>86</c:v>
                </c:pt>
                <c:pt idx="93">
                  <c:v>86.5</c:v>
                </c:pt>
                <c:pt idx="94">
                  <c:v>87</c:v>
                </c:pt>
                <c:pt idx="95">
                  <c:v>87.5</c:v>
                </c:pt>
                <c:pt idx="96">
                  <c:v>88</c:v>
                </c:pt>
                <c:pt idx="97">
                  <c:v>88.5</c:v>
                </c:pt>
                <c:pt idx="98">
                  <c:v>89</c:v>
                </c:pt>
                <c:pt idx="99">
                  <c:v>89.5</c:v>
                </c:pt>
                <c:pt idx="100">
                  <c:v>90</c:v>
                </c:pt>
                <c:pt idx="101">
                  <c:v>90.5</c:v>
                </c:pt>
                <c:pt idx="102">
                  <c:v>91</c:v>
                </c:pt>
                <c:pt idx="103">
                  <c:v>91.5</c:v>
                </c:pt>
                <c:pt idx="104">
                  <c:v>92</c:v>
                </c:pt>
                <c:pt idx="105">
                  <c:v>92.5</c:v>
                </c:pt>
                <c:pt idx="106">
                  <c:v>93</c:v>
                </c:pt>
                <c:pt idx="107">
                  <c:v>93.5</c:v>
                </c:pt>
                <c:pt idx="108">
                  <c:v>94</c:v>
                </c:pt>
                <c:pt idx="109">
                  <c:v>94.5</c:v>
                </c:pt>
                <c:pt idx="110">
                  <c:v>95</c:v>
                </c:pt>
                <c:pt idx="111">
                  <c:v>95.5</c:v>
                </c:pt>
                <c:pt idx="112">
                  <c:v>96</c:v>
                </c:pt>
                <c:pt idx="113">
                  <c:v>96.5</c:v>
                </c:pt>
                <c:pt idx="114">
                  <c:v>97</c:v>
                </c:pt>
                <c:pt idx="115">
                  <c:v>97.5</c:v>
                </c:pt>
                <c:pt idx="116">
                  <c:v>98</c:v>
                </c:pt>
                <c:pt idx="117">
                  <c:v>98.5</c:v>
                </c:pt>
                <c:pt idx="118">
                  <c:v>99</c:v>
                </c:pt>
                <c:pt idx="119">
                  <c:v>99.5</c:v>
                </c:pt>
                <c:pt idx="120">
                  <c:v>100</c:v>
                </c:pt>
                <c:pt idx="121">
                  <c:v>100.5</c:v>
                </c:pt>
                <c:pt idx="122">
                  <c:v>101</c:v>
                </c:pt>
                <c:pt idx="123">
                  <c:v>101.5</c:v>
                </c:pt>
                <c:pt idx="124">
                  <c:v>102</c:v>
                </c:pt>
                <c:pt idx="125">
                  <c:v>102.5</c:v>
                </c:pt>
                <c:pt idx="126">
                  <c:v>103</c:v>
                </c:pt>
                <c:pt idx="127">
                  <c:v>103.5</c:v>
                </c:pt>
                <c:pt idx="128">
                  <c:v>104</c:v>
                </c:pt>
                <c:pt idx="129">
                  <c:v>104.5</c:v>
                </c:pt>
                <c:pt idx="130">
                  <c:v>105</c:v>
                </c:pt>
                <c:pt idx="131">
                  <c:v>105.5</c:v>
                </c:pt>
                <c:pt idx="132">
                  <c:v>106</c:v>
                </c:pt>
                <c:pt idx="133">
                  <c:v>106.5</c:v>
                </c:pt>
                <c:pt idx="134">
                  <c:v>107</c:v>
                </c:pt>
                <c:pt idx="135">
                  <c:v>107.5</c:v>
                </c:pt>
                <c:pt idx="136">
                  <c:v>108</c:v>
                </c:pt>
                <c:pt idx="137">
                  <c:v>108.5</c:v>
                </c:pt>
                <c:pt idx="138">
                  <c:v>109</c:v>
                </c:pt>
                <c:pt idx="139">
                  <c:v>109.5</c:v>
                </c:pt>
                <c:pt idx="140">
                  <c:v>110</c:v>
                </c:pt>
                <c:pt idx="141">
                  <c:v>110.5</c:v>
                </c:pt>
                <c:pt idx="142">
                  <c:v>111</c:v>
                </c:pt>
                <c:pt idx="143">
                  <c:v>111.5</c:v>
                </c:pt>
                <c:pt idx="144">
                  <c:v>112</c:v>
                </c:pt>
                <c:pt idx="145">
                  <c:v>112.5</c:v>
                </c:pt>
                <c:pt idx="146">
                  <c:v>113</c:v>
                </c:pt>
                <c:pt idx="147">
                  <c:v>113.5</c:v>
                </c:pt>
                <c:pt idx="148">
                  <c:v>114</c:v>
                </c:pt>
                <c:pt idx="149">
                  <c:v>114.5</c:v>
                </c:pt>
                <c:pt idx="150">
                  <c:v>115</c:v>
                </c:pt>
                <c:pt idx="151">
                  <c:v>115.5</c:v>
                </c:pt>
                <c:pt idx="152">
                  <c:v>116</c:v>
                </c:pt>
                <c:pt idx="153">
                  <c:v>116.5</c:v>
                </c:pt>
                <c:pt idx="154">
                  <c:v>117</c:v>
                </c:pt>
                <c:pt idx="155">
                  <c:v>117.5</c:v>
                </c:pt>
                <c:pt idx="156">
                  <c:v>118</c:v>
                </c:pt>
                <c:pt idx="157">
                  <c:v>118.5</c:v>
                </c:pt>
                <c:pt idx="158">
                  <c:v>119</c:v>
                </c:pt>
                <c:pt idx="159">
                  <c:v>119.5</c:v>
                </c:pt>
                <c:pt idx="160">
                  <c:v>120</c:v>
                </c:pt>
                <c:pt idx="161">
                  <c:v>120.5</c:v>
                </c:pt>
                <c:pt idx="162">
                  <c:v>121</c:v>
                </c:pt>
                <c:pt idx="163">
                  <c:v>121.5</c:v>
                </c:pt>
                <c:pt idx="164">
                  <c:v>122</c:v>
                </c:pt>
                <c:pt idx="165">
                  <c:v>122.5</c:v>
                </c:pt>
                <c:pt idx="166">
                  <c:v>123</c:v>
                </c:pt>
                <c:pt idx="167">
                  <c:v>123.5</c:v>
                </c:pt>
                <c:pt idx="168">
                  <c:v>124</c:v>
                </c:pt>
                <c:pt idx="169">
                  <c:v>124.5</c:v>
                </c:pt>
                <c:pt idx="170">
                  <c:v>125</c:v>
                </c:pt>
                <c:pt idx="171">
                  <c:v>125.5</c:v>
                </c:pt>
                <c:pt idx="172">
                  <c:v>126</c:v>
                </c:pt>
                <c:pt idx="173">
                  <c:v>126.5</c:v>
                </c:pt>
                <c:pt idx="174">
                  <c:v>127</c:v>
                </c:pt>
                <c:pt idx="175">
                  <c:v>127.5</c:v>
                </c:pt>
                <c:pt idx="176">
                  <c:v>128</c:v>
                </c:pt>
                <c:pt idx="177">
                  <c:v>128.5</c:v>
                </c:pt>
                <c:pt idx="178">
                  <c:v>129</c:v>
                </c:pt>
                <c:pt idx="179">
                  <c:v>129.5</c:v>
                </c:pt>
                <c:pt idx="180">
                  <c:v>130</c:v>
                </c:pt>
                <c:pt idx="181">
                  <c:v>130.5</c:v>
                </c:pt>
                <c:pt idx="182">
                  <c:v>131</c:v>
                </c:pt>
                <c:pt idx="183">
                  <c:v>131.5</c:v>
                </c:pt>
                <c:pt idx="184">
                  <c:v>132</c:v>
                </c:pt>
                <c:pt idx="185">
                  <c:v>132.5</c:v>
                </c:pt>
                <c:pt idx="186">
                  <c:v>133</c:v>
                </c:pt>
                <c:pt idx="187">
                  <c:v>133.5</c:v>
                </c:pt>
                <c:pt idx="188">
                  <c:v>134</c:v>
                </c:pt>
                <c:pt idx="189">
                  <c:v>134.5</c:v>
                </c:pt>
                <c:pt idx="190">
                  <c:v>135</c:v>
                </c:pt>
                <c:pt idx="191">
                  <c:v>135.5</c:v>
                </c:pt>
                <c:pt idx="192">
                  <c:v>136</c:v>
                </c:pt>
                <c:pt idx="193">
                  <c:v>136.5</c:v>
                </c:pt>
                <c:pt idx="194">
                  <c:v>137</c:v>
                </c:pt>
                <c:pt idx="195">
                  <c:v>137.5</c:v>
                </c:pt>
                <c:pt idx="196">
                  <c:v>138</c:v>
                </c:pt>
                <c:pt idx="197">
                  <c:v>138.5</c:v>
                </c:pt>
                <c:pt idx="198">
                  <c:v>139</c:v>
                </c:pt>
                <c:pt idx="199">
                  <c:v>139.5</c:v>
                </c:pt>
                <c:pt idx="200">
                  <c:v>140</c:v>
                </c:pt>
                <c:pt idx="201">
                  <c:v>140.5</c:v>
                </c:pt>
                <c:pt idx="202">
                  <c:v>141</c:v>
                </c:pt>
                <c:pt idx="203">
                  <c:v>141.5</c:v>
                </c:pt>
                <c:pt idx="204">
                  <c:v>142</c:v>
                </c:pt>
                <c:pt idx="205">
                  <c:v>142.5</c:v>
                </c:pt>
                <c:pt idx="206">
                  <c:v>143</c:v>
                </c:pt>
                <c:pt idx="207">
                  <c:v>143.5</c:v>
                </c:pt>
                <c:pt idx="208">
                  <c:v>144</c:v>
                </c:pt>
                <c:pt idx="209">
                  <c:v>144.5</c:v>
                </c:pt>
                <c:pt idx="210">
                  <c:v>145</c:v>
                </c:pt>
                <c:pt idx="211">
                  <c:v>145.5</c:v>
                </c:pt>
                <c:pt idx="212">
                  <c:v>146</c:v>
                </c:pt>
                <c:pt idx="213">
                  <c:v>146.5</c:v>
                </c:pt>
                <c:pt idx="214">
                  <c:v>147</c:v>
                </c:pt>
                <c:pt idx="215">
                  <c:v>147.5</c:v>
                </c:pt>
                <c:pt idx="216">
                  <c:v>148</c:v>
                </c:pt>
                <c:pt idx="217">
                  <c:v>148.5</c:v>
                </c:pt>
                <c:pt idx="218">
                  <c:v>149</c:v>
                </c:pt>
                <c:pt idx="219">
                  <c:v>149.5</c:v>
                </c:pt>
                <c:pt idx="220">
                  <c:v>150</c:v>
                </c:pt>
                <c:pt idx="221">
                  <c:v>150.5</c:v>
                </c:pt>
                <c:pt idx="222">
                  <c:v>151</c:v>
                </c:pt>
                <c:pt idx="223">
                  <c:v>151.5</c:v>
                </c:pt>
                <c:pt idx="224">
                  <c:v>152</c:v>
                </c:pt>
                <c:pt idx="225">
                  <c:v>152.5</c:v>
                </c:pt>
                <c:pt idx="226">
                  <c:v>153</c:v>
                </c:pt>
                <c:pt idx="227">
                  <c:v>153.5</c:v>
                </c:pt>
                <c:pt idx="228">
                  <c:v>154</c:v>
                </c:pt>
                <c:pt idx="229">
                  <c:v>154.5</c:v>
                </c:pt>
                <c:pt idx="230">
                  <c:v>155</c:v>
                </c:pt>
                <c:pt idx="231">
                  <c:v>155.5</c:v>
                </c:pt>
                <c:pt idx="232">
                  <c:v>156</c:v>
                </c:pt>
                <c:pt idx="233">
                  <c:v>156.5</c:v>
                </c:pt>
                <c:pt idx="234">
                  <c:v>157</c:v>
                </c:pt>
                <c:pt idx="235">
                  <c:v>157.5</c:v>
                </c:pt>
                <c:pt idx="236">
                  <c:v>158</c:v>
                </c:pt>
                <c:pt idx="237">
                  <c:v>158.5</c:v>
                </c:pt>
                <c:pt idx="238">
                  <c:v>159</c:v>
                </c:pt>
                <c:pt idx="239">
                  <c:v>159.5</c:v>
                </c:pt>
                <c:pt idx="240">
                  <c:v>160</c:v>
                </c:pt>
                <c:pt idx="241">
                  <c:v>160.5</c:v>
                </c:pt>
                <c:pt idx="242">
                  <c:v>161</c:v>
                </c:pt>
                <c:pt idx="243">
                  <c:v>161.5</c:v>
                </c:pt>
                <c:pt idx="244">
                  <c:v>162</c:v>
                </c:pt>
                <c:pt idx="245">
                  <c:v>162.5</c:v>
                </c:pt>
                <c:pt idx="246">
                  <c:v>163</c:v>
                </c:pt>
                <c:pt idx="247">
                  <c:v>163.5</c:v>
                </c:pt>
                <c:pt idx="248">
                  <c:v>164</c:v>
                </c:pt>
                <c:pt idx="249">
                  <c:v>164.5</c:v>
                </c:pt>
                <c:pt idx="250">
                  <c:v>165</c:v>
                </c:pt>
              </c:numCache>
            </c:numRef>
          </c:xVal>
          <c:yVal>
            <c:numRef>
              <c:f>'Scenarios &amp; Pics'!$AN$16:$AN$266</c:f>
              <c:numCache>
                <c:formatCode>_("$"* #,##0.00_);_("$"* \(#,##0.00\);_("$"* "-"??_);_(@_)</c:formatCode>
                <c:ptCount val="251"/>
                <c:pt idx="0">
                  <c:v>8.376938162068767E-34</c:v>
                </c:pt>
                <c:pt idx="1">
                  <c:v>7.5531026036612536E-33</c:v>
                </c:pt>
                <c:pt idx="2">
                  <c:v>6.4363475266558894E-32</c:v>
                </c:pt>
                <c:pt idx="3">
                  <c:v>5.1925000608280434E-31</c:v>
                </c:pt>
                <c:pt idx="4">
                  <c:v>3.9724164711058593E-30</c:v>
                </c:pt>
                <c:pt idx="5">
                  <c:v>2.8864469995384545E-29</c:v>
                </c:pt>
                <c:pt idx="6">
                  <c:v>1.9951003115020685E-28</c:v>
                </c:pt>
                <c:pt idx="7">
                  <c:v>1.3136929500277113E-27</c:v>
                </c:pt>
                <c:pt idx="8">
                  <c:v>8.2520490465842834E-27</c:v>
                </c:pt>
                <c:pt idx="9">
                  <c:v>4.9517160893294671E-26</c:v>
                </c:pt>
                <c:pt idx="10">
                  <c:v>2.8421070029582799E-25</c:v>
                </c:pt>
                <c:pt idx="11">
                  <c:v>1.5622813288785949E-24</c:v>
                </c:pt>
                <c:pt idx="12">
                  <c:v>8.2344616886210025E-24</c:v>
                </c:pt>
                <c:pt idx="13">
                  <c:v>4.1665056124911701E-23</c:v>
                </c:pt>
                <c:pt idx="14">
                  <c:v>2.0260710306139394E-22</c:v>
                </c:pt>
                <c:pt idx="15">
                  <c:v>9.4787446537533186E-22</c:v>
                </c:pt>
                <c:pt idx="16">
                  <c:v>4.270818808073252E-21</c:v>
                </c:pt>
                <c:pt idx="17">
                  <c:v>1.8551126311801619E-20</c:v>
                </c:pt>
                <c:pt idx="18">
                  <c:v>7.7758440952345297E-20</c:v>
                </c:pt>
                <c:pt idx="19">
                  <c:v>3.1480932825329804E-19</c:v>
                </c:pt>
                <c:pt idx="20">
                  <c:v>1.2321429030805678E-18</c:v>
                </c:pt>
                <c:pt idx="21">
                  <c:v>4.6662205617573163E-18</c:v>
                </c:pt>
                <c:pt idx="22">
                  <c:v>1.7112938191292278E-17</c:v>
                </c:pt>
                <c:pt idx="23">
                  <c:v>6.0826273071238858E-17</c:v>
                </c:pt>
                <c:pt idx="24">
                  <c:v>2.0970344400222504E-16</c:v>
                </c:pt>
                <c:pt idx="25">
                  <c:v>7.0177326291633945E-16</c:v>
                </c:pt>
                <c:pt idx="26">
                  <c:v>2.2813050147187239E-15</c:v>
                </c:pt>
                <c:pt idx="27">
                  <c:v>7.2089699884383545E-15</c:v>
                </c:pt>
                <c:pt idx="28">
                  <c:v>2.2159733340164608E-14</c:v>
                </c:pt>
                <c:pt idx="29">
                  <c:v>6.6304942351033711E-14</c:v>
                </c:pt>
                <c:pt idx="30">
                  <c:v>1.9323990209586167E-13</c:v>
                </c:pt>
                <c:pt idx="31">
                  <c:v>5.4889333478095474E-13</c:v>
                </c:pt>
                <c:pt idx="32">
                  <c:v>1.5204832136232291E-12</c:v>
                </c:pt>
                <c:pt idx="33">
                  <c:v>4.1099072021265632E-12</c:v>
                </c:pt>
                <c:pt idx="34">
                  <c:v>1.0846397728398277E-11</c:v>
                </c:pt>
                <c:pt idx="35">
                  <c:v>2.7962827814577281E-11</c:v>
                </c:pt>
                <c:pt idx="36">
                  <c:v>7.0461265676980053E-11</c:v>
                </c:pt>
                <c:pt idx="37">
                  <c:v>1.7362745267384695E-10</c:v>
                </c:pt>
                <c:pt idx="38">
                  <c:v>4.186037364947522E-10</c:v>
                </c:pt>
                <c:pt idx="39">
                  <c:v>9.8790753507935168E-10</c:v>
                </c:pt>
                <c:pt idx="40">
                  <c:v>2.2833029929303523E-9</c:v>
                </c:pt>
                <c:pt idx="41">
                  <c:v>5.1706418155312362E-9</c:v>
                </c:pt>
                <c:pt idx="42">
                  <c:v>1.1477647895443344E-8</c:v>
                </c:pt>
                <c:pt idx="43">
                  <c:v>2.4984877500638419E-8</c:v>
                </c:pt>
                <c:pt idx="44">
                  <c:v>5.3358111860461271E-8</c:v>
                </c:pt>
                <c:pt idx="45">
                  <c:v>1.1184085075096152E-7</c:v>
                </c:pt>
                <c:pt idx="46">
                  <c:v>2.3017076991339108E-7</c:v>
                </c:pt>
                <c:pt idx="47">
                  <c:v>4.6528356497580811E-7</c:v>
                </c:pt>
                <c:pt idx="48">
                  <c:v>9.2420135879355047E-7</c:v>
                </c:pt>
                <c:pt idx="49">
                  <c:v>1.8044958851563174E-6</c:v>
                </c:pt>
                <c:pt idx="50">
                  <c:v>3.4644981980828323E-6</c:v>
                </c:pt>
                <c:pt idx="51">
                  <c:v>6.5429035755719035E-6</c:v>
                </c:pt>
                <c:pt idx="52">
                  <c:v>1.2158864037269573E-5</c:v>
                </c:pt>
                <c:pt idx="53">
                  <c:v>2.2240803092209125E-5</c:v>
                </c:pt>
                <c:pt idx="54">
                  <c:v>4.0057314570439182E-5</c:v>
                </c:pt>
                <c:pt idx="55">
                  <c:v>7.1059539469442654E-5</c:v>
                </c:pt>
                <c:pt idx="56">
                  <c:v>1.2419494302686542E-4</c:v>
                </c:pt>
                <c:pt idx="57">
                  <c:v>2.1392166893901689E-4</c:v>
                </c:pt>
                <c:pt idx="58">
                  <c:v>3.6324535572648944E-4</c:v>
                </c:pt>
                <c:pt idx="59">
                  <c:v>6.0822139082792226E-4</c:v>
                </c:pt>
                <c:pt idx="60">
                  <c:v>1.004519692604616E-3</c:v>
                </c:pt>
                <c:pt idx="61">
                  <c:v>1.6368398825492428E-3</c:v>
                </c:pt>
                <c:pt idx="62">
                  <c:v>2.6321937954976648E-3</c:v>
                </c:pt>
                <c:pt idx="63">
                  <c:v>4.1783381439132634E-3</c:v>
                </c:pt>
                <c:pt idx="64">
                  <c:v>6.5489366876077511E-3</c:v>
                </c:pt>
                <c:pt idx="65">
                  <c:v>1.0137346273280176E-2</c:v>
                </c:pt>
                <c:pt idx="66">
                  <c:v>1.5501234914103941E-2</c:v>
                </c:pt>
                <c:pt idx="67">
                  <c:v>2.3420524354752382E-2</c:v>
                </c:pt>
                <c:pt idx="68">
                  <c:v>3.4971366745284935E-2</c:v>
                </c:pt>
                <c:pt idx="69">
                  <c:v>5.1618968540158711E-2</c:v>
                </c:pt>
                <c:pt idx="70">
                  <c:v>7.5332010266501395E-2</c:v>
                </c:pt>
                <c:pt idx="71">
                  <c:v>0.10872111907312798</c:v>
                </c:pt>
                <c:pt idx="72">
                  <c:v>0.15520327183361984</c:v>
                </c:pt>
                <c:pt idx="73">
                  <c:v>0.21919308469682058</c:v>
                </c:pt>
                <c:pt idx="74">
                  <c:v>0.30632063679394378</c:v>
                </c:pt>
                <c:pt idx="75">
                  <c:v>0.42367375740640462</c:v>
                </c:pt>
                <c:pt idx="76">
                  <c:v>0.5800605811562326</c:v>
                </c:pt>
                <c:pt idx="77">
                  <c:v>0.78628568399896992</c:v>
                </c:pt>
                <c:pt idx="78">
                  <c:v>1.0554303347869955</c:v>
                </c:pt>
                <c:pt idx="79">
                  <c:v>1.4031244588027658</c:v>
                </c:pt>
                <c:pt idx="80">
                  <c:v>1.8477949818957113</c:v>
                </c:pt>
                <c:pt idx="81">
                  <c:v>2.4108725184329516</c:v>
                </c:pt>
                <c:pt idx="82">
                  <c:v>3.1169361265948501</c:v>
                </c:pt>
                <c:pt idx="83">
                  <c:v>3.9937743416955165</c:v>
                </c:pt>
                <c:pt idx="84">
                  <c:v>5.0723401725702981</c:v>
                </c:pt>
                <c:pt idx="85">
                  <c:v>6.3865784455685155</c:v>
                </c:pt>
                <c:pt idx="86">
                  <c:v>7.9731059971720697</c:v>
                </c:pt>
                <c:pt idx="87">
                  <c:v>9.8707288720273123</c:v>
                </c:pt>
                <c:pt idx="88">
                  <c:v>12.119785909875803</c:v>
                </c:pt>
                <c:pt idx="89">
                  <c:v>14.761314827066901</c:v>
                </c:pt>
                <c:pt idx="90">
                  <c:v>17.836044923941802</c:v>
                </c:pt>
                <c:pt idx="91">
                  <c:v>21.383229568595429</c:v>
                </c:pt>
                <c:pt idx="92">
                  <c:v>25.439341201439774</c:v>
                </c:pt>
                <c:pt idx="93">
                  <c:v>30.036661264058274</c:v>
                </c:pt>
                <c:pt idx="94">
                  <c:v>35.201806607594328</c:v>
                </c:pt>
                <c:pt idx="95">
                  <c:v>40.954241980367918</c:v>
                </c:pt>
                <c:pt idx="96">
                  <c:v>47.304834544715547</c:v>
                </c:pt>
                <c:pt idx="97">
                  <c:v>54.254510498380625</c:v>
                </c:pt>
                <c:pt idx="98">
                  <c:v>61.793075343023361</c:v>
                </c:pt>
                <c:pt idx="99">
                  <c:v>69.898257853105321</c:v>
                </c:pt>
                <c:pt idx="100">
                  <c:v>78.535033217685836</c:v>
                </c:pt>
                <c:pt idx="101">
                  <c:v>87.655273202588177</c:v>
                </c:pt>
                <c:pt idx="102">
                  <c:v>97.197760745640849</c:v>
                </c:pt>
                <c:pt idx="103">
                  <c:v>107.08859356791726</c:v>
                </c:pt>
                <c:pt idx="104">
                  <c:v>117.24198673292216</c:v>
                </c:pt>
                <c:pt idx="105">
                  <c:v>127.56146831394359</c:v>
                </c:pt>
                <c:pt idx="106">
                  <c:v>137.9414462223537</c:v>
                </c:pt>
                <c:pt idx="107">
                  <c:v>148.26910862780949</c:v>
                </c:pt>
                <c:pt idx="108">
                  <c:v>158.42660607157376</c:v>
                </c:pt>
                <c:pt idx="109">
                  <c:v>168.29345107819839</c:v>
                </c:pt>
                <c:pt idx="110">
                  <c:v>177.74906144000749</c:v>
                </c:pt>
                <c:pt idx="111">
                  <c:v>186.67536686691992</c:v>
                </c:pt>
                <c:pt idx="112">
                  <c:v>194.95939566996336</c:v>
                </c:pt>
                <c:pt idx="113">
                  <c:v>202.49575869917774</c:v>
                </c:pt>
                <c:pt idx="114">
                  <c:v>209.18895181165308</c:v>
                </c:pt>
                <c:pt idx="115">
                  <c:v>214.95540544661034</c:v>
                </c:pt>
                <c:pt idx="116">
                  <c:v>219.72522001320758</c:v>
                </c:pt>
                <c:pt idx="117">
                  <c:v>223.44353820280608</c:v>
                </c:pt>
                <c:pt idx="118">
                  <c:v>226.0715193753679</c:v>
                </c:pt>
                <c:pt idx="119">
                  <c:v>227.58689613954195</c:v>
                </c:pt>
                <c:pt idx="120">
                  <c:v>227.98410843495648</c:v>
                </c:pt>
                <c:pt idx="121">
                  <c:v>227.27402514709425</c:v>
                </c:pt>
                <c:pt idx="122">
                  <c:v>225.4832769159201</c:v>
                </c:pt>
                <c:pt idx="123">
                  <c:v>222.65323580668866</c:v>
                </c:pt>
                <c:pt idx="124">
                  <c:v>218.8386874758607</c:v>
                </c:pt>
                <c:pt idx="125">
                  <c:v>214.1062490943977</c:v>
                </c:pt>
                <c:pt idx="126">
                  <c:v>208.53259142439603</c:v>
                </c:pt>
                <c:pt idx="127">
                  <c:v>202.2025260518877</c:v>
                </c:pt>
                <c:pt idx="128">
                  <c:v>195.20701894696307</c:v>
                </c:pt>
                <c:pt idx="129">
                  <c:v>187.6411894447441</c:v>
                </c:pt>
                <c:pt idx="130">
                  <c:v>179.60234969425912</c:v>
                </c:pt>
                <c:pt idx="131">
                  <c:v>171.18813394669664</c:v>
                </c:pt>
                <c:pt idx="132">
                  <c:v>162.4947601288726</c:v>
                </c:pt>
                <c:pt idx="133">
                  <c:v>153.61545836796077</c:v>
                </c:pt>
                <c:pt idx="134">
                  <c:v>144.63909289118891</c:v>
                </c:pt>
                <c:pt idx="135">
                  <c:v>135.64899538857614</c:v>
                </c:pt>
                <c:pt idx="136">
                  <c:v>126.72201982963367</c:v>
                </c:pt>
                <c:pt idx="137">
                  <c:v>117.92782114976006</c:v>
                </c:pt>
                <c:pt idx="138">
                  <c:v>109.3283533964113</c:v>
                </c:pt>
                <c:pt idx="139">
                  <c:v>100.97757701765829</c:v>
                </c:pt>
                <c:pt idx="140">
                  <c:v>92.921360095673563</c:v>
                </c:pt>
                <c:pt idx="141">
                  <c:v>85.197554528137005</c:v>
                </c:pt>
                <c:pt idx="142">
                  <c:v>77.836225443397936</c:v>
                </c:pt>
                <c:pt idx="143">
                  <c:v>70.860010458507702</c:v>
                </c:pt>
                <c:pt idx="144">
                  <c:v>64.284584674844297</c:v>
                </c:pt>
                <c:pt idx="145">
                  <c:v>58.119207448759447</c:v>
                </c:pt>
                <c:pt idx="146">
                  <c:v>52.367327850369698</c:v>
                </c:pt>
                <c:pt idx="147">
                  <c:v>47.027227197782686</c:v>
                </c:pt>
                <c:pt idx="148">
                  <c:v>42.092678988875704</c:v>
                </c:pt>
                <c:pt idx="149">
                  <c:v>37.55360881365047</c:v>
                </c:pt>
                <c:pt idx="150">
                  <c:v>33.396739290889293</c:v>
                </c:pt>
                <c:pt idx="151">
                  <c:v>29.606207619249982</c:v>
                </c:pt>
                <c:pt idx="152">
                  <c:v>26.164145866025716</c:v>
                </c:pt>
                <c:pt idx="153">
                  <c:v>23.051216553956237</c:v>
                </c:pt>
                <c:pt idx="154">
                  <c:v>20.247098382325078</c:v>
                </c:pt>
                <c:pt idx="155">
                  <c:v>17.73091898445746</c:v>
                </c:pt>
                <c:pt idx="156">
                  <c:v>15.481633446934522</c:v>
                </c:pt>
                <c:pt idx="157">
                  <c:v>13.478348877943978</c:v>
                </c:pt>
                <c:pt idx="158">
                  <c:v>11.700596607383281</c:v>
                </c:pt>
                <c:pt idx="159">
                  <c:v>10.128554634249147</c:v>
                </c:pt>
                <c:pt idx="160">
                  <c:v>8.7432237205791665</c:v>
                </c:pt>
                <c:pt idx="161">
                  <c:v>7.5265610851451923</c:v>
                </c:pt>
                <c:pt idx="162">
                  <c:v>6.4615759980904608</c:v>
                </c:pt>
                <c:pt idx="163">
                  <c:v>5.5323917462435777</c:v>
                </c:pt>
                <c:pt idx="164">
                  <c:v>4.7242784556315227</c:v>
                </c:pt>
                <c:pt idx="165">
                  <c:v>4.0236611503234885</c:v>
                </c:pt>
                <c:pt idx="166">
                  <c:v>3.4181072216717387</c:v>
                </c:pt>
                <c:pt idx="167">
                  <c:v>2.8962972038983734</c:v>
                </c:pt>
                <c:pt idx="168">
                  <c:v>2.4479824230644156</c:v>
                </c:pt>
                <c:pt idx="169">
                  <c:v>2.063932726275211</c:v>
                </c:pt>
                <c:pt idx="170">
                  <c:v>1.7358771231970938</c:v>
                </c:pt>
                <c:pt idx="171">
                  <c:v>1.4564397963692315</c:v>
                </c:pt>
                <c:pt idx="172">
                  <c:v>1.2190735714176149</c:v>
                </c:pt>
                <c:pt idx="173">
                  <c:v>1.0179925915500718</c:v>
                </c:pt>
                <c:pt idx="174">
                  <c:v>0.84810561874002977</c:v>
                </c:pt>
                <c:pt idx="175">
                  <c:v>0.70495109084647412</c:v>
                </c:pt>
                <c:pt idx="176">
                  <c:v>0.58463480186906736</c:v>
                </c:pt>
                <c:pt idx="177">
                  <c:v>0.48377084245087199</c:v>
                </c:pt>
                <c:pt idx="178">
                  <c:v>0.39942623929582899</c:v>
                </c:pt>
                <c:pt idx="179">
                  <c:v>0.32906956414625932</c:v>
                </c:pt>
                <c:pt idx="180">
                  <c:v>0.27052364348455665</c:v>
                </c:pt>
                <c:pt idx="181">
                  <c:v>0.22192238685095653</c:v>
                </c:pt>
                <c:pt idx="182">
                  <c:v>0.18167166199793872</c:v>
                </c:pt>
                <c:pt idx="183">
                  <c:v>0.14841407629879372</c:v>
                </c:pt>
                <c:pt idx="184">
                  <c:v>0.12099747315032795</c:v>
                </c:pt>
                <c:pt idx="185">
                  <c:v>9.844691689831285E-2</c:v>
                </c:pt>
                <c:pt idx="186">
                  <c:v>7.9939917557640378E-2</c:v>
                </c:pt>
                <c:pt idx="187">
                  <c:v>6.4784634981532196E-2</c:v>
                </c:pt>
                <c:pt idx="188">
                  <c:v>5.2400799062254935E-2</c:v>
                </c:pt>
                <c:pt idx="189">
                  <c:v>4.2303086163992448E-2</c:v>
                </c:pt>
                <c:pt idx="190">
                  <c:v>3.4086700680007985E-2</c:v>
                </c:pt>
                <c:pt idx="191">
                  <c:v>2.7414922987872379E-2</c:v>
                </c:pt>
                <c:pt idx="192">
                  <c:v>2.2008399985286815E-2</c:v>
                </c:pt>
                <c:pt idx="193">
                  <c:v>1.763597086558491E-2</c:v>
                </c:pt>
                <c:pt idx="194">
                  <c:v>1.4106838060716619E-2</c:v>
                </c:pt>
                <c:pt idx="195">
                  <c:v>1.1263910727811436E-2</c:v>
                </c:pt>
                <c:pt idx="196">
                  <c:v>8.978165312364882E-3</c:v>
                </c:pt>
                <c:pt idx="197">
                  <c:v>7.1438842371363631E-3</c:v>
                </c:pt>
                <c:pt idx="198">
                  <c:v>5.6746493932326326E-3</c:v>
                </c:pt>
                <c:pt idx="199">
                  <c:v>4.4999816849600506E-3</c:v>
                </c:pt>
                <c:pt idx="200">
                  <c:v>3.5625313072541365E-3</c:v>
                </c:pt>
                <c:pt idx="201">
                  <c:v>2.8157356721183694E-3</c:v>
                </c:pt>
                <c:pt idx="202">
                  <c:v>2.2218729484362073E-3</c:v>
                </c:pt>
                <c:pt idx="203">
                  <c:v>1.7504490687993597E-3</c:v>
                </c:pt>
                <c:pt idx="204">
                  <c:v>1.3768648410852633E-3</c:v>
                </c:pt>
                <c:pt idx="205">
                  <c:v>1.0813175500522987E-3</c:v>
                </c:pt>
                <c:pt idx="206">
                  <c:v>8.4789822323875651E-4</c:v>
                </c:pt>
                <c:pt idx="207">
                  <c:v>6.6385164875635118E-4</c:v>
                </c:pt>
                <c:pt idx="208">
                  <c:v>5.1897135422145394E-4</c:v>
                </c:pt>
                <c:pt idx="209">
                  <c:v>4.0510616870000743E-4</c:v>
                </c:pt>
                <c:pt idx="210">
                  <c:v>3.1575877246294476E-4</c:v>
                </c:pt>
                <c:pt idx="211">
                  <c:v>2.4575986721471005E-4</c:v>
                </c:pt>
                <c:pt idx="212">
                  <c:v>1.9100434145632273E-4</c:v>
                </c:pt>
                <c:pt idx="213">
                  <c:v>1.4823812504488067E-4</c:v>
                </c:pt>
                <c:pt idx="214">
                  <c:v>1.1488638101484164E-4</c:v>
                </c:pt>
                <c:pt idx="215">
                  <c:v>8.8915322529794849E-5</c:v>
                </c:pt>
                <c:pt idx="216">
                  <c:v>6.8721313856540537E-5</c:v>
                </c:pt>
                <c:pt idx="217">
                  <c:v>5.3042056466513768E-5</c:v>
                </c:pt>
                <c:pt idx="218">
                  <c:v>4.0885609695497057E-5</c:v>
                </c:pt>
                <c:pt idx="219">
                  <c:v>3.1473780138707786E-5</c:v>
                </c:pt>
                <c:pt idx="220">
                  <c:v>2.4197061267777295E-5</c:v>
                </c:pt>
                <c:pt idx="221">
                  <c:v>1.8578837050097825E-5</c:v>
                </c:pt>
                <c:pt idx="222">
                  <c:v>1.424699975746264E-5</c:v>
                </c:pt>
                <c:pt idx="223">
                  <c:v>1.0911488906438923E-5</c:v>
                </c:pt>
                <c:pt idx="224">
                  <c:v>8.346549095283205E-6</c:v>
                </c:pt>
                <c:pt idx="225">
                  <c:v>6.3767409295773724E-6</c:v>
                </c:pt>
                <c:pt idx="226">
                  <c:v>4.8659309250260451E-6</c:v>
                </c:pt>
                <c:pt idx="227">
                  <c:v>3.708641302756035E-6</c:v>
                </c:pt>
                <c:pt idx="228">
                  <c:v>2.8232656492769441E-6</c:v>
                </c:pt>
                <c:pt idx="229">
                  <c:v>2.1467570468562654E-6</c:v>
                </c:pt>
                <c:pt idx="230">
                  <c:v>1.6304760668477698E-6</c:v>
                </c:pt>
                <c:pt idx="231">
                  <c:v>1.236950721600864E-6</c:v>
                </c:pt>
                <c:pt idx="232">
                  <c:v>9.3735217420879781E-7</c:v>
                </c:pt>
                <c:pt idx="233">
                  <c:v>7.0953122950330532E-7</c:v>
                </c:pt>
                <c:pt idx="234">
                  <c:v>5.3649342706047799E-7</c:v>
                </c:pt>
                <c:pt idx="235">
                  <c:v>4.0521659475647295E-7</c:v>
                </c:pt>
                <c:pt idx="236">
                  <c:v>3.0573534986722071E-7</c:v>
                </c:pt>
                <c:pt idx="237">
                  <c:v>2.3043334444765817E-7</c:v>
                </c:pt>
                <c:pt idx="238">
                  <c:v>1.734969212782538E-7</c:v>
                </c:pt>
                <c:pt idx="239">
                  <c:v>1.3049398190307459E-7</c:v>
                </c:pt>
                <c:pt idx="240">
                  <c:v>9.8049834931304124E-8</c:v>
                </c:pt>
                <c:pt idx="241">
                  <c:v>7.3598043138688151E-8</c:v>
                </c:pt>
                <c:pt idx="242">
                  <c:v>5.5189182752396316E-8</c:v>
                </c:pt>
                <c:pt idx="243">
                  <c:v>4.1344254721657755E-8</c:v>
                </c:pt>
                <c:pt idx="244">
                  <c:v>3.0942473712199333E-8</c:v>
                </c:pt>
                <c:pt idx="245">
                  <c:v>2.3135486604462502E-8</c:v>
                </c:pt>
                <c:pt idx="246">
                  <c:v>1.7281881188798513E-8</c:v>
                </c:pt>
                <c:pt idx="247">
                  <c:v>1.2897250163557178E-8</c:v>
                </c:pt>
                <c:pt idx="248">
                  <c:v>9.6161641253303855E-9</c:v>
                </c:pt>
                <c:pt idx="249">
                  <c:v>7.1632496659579439E-9</c:v>
                </c:pt>
                <c:pt idx="250">
                  <c:v>5.3312195940096792E-9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4B-4BC3-B747-E87518E3BACB}"/>
            </c:ext>
          </c:extLst>
        </c:ser>
        <c:ser>
          <c:idx val="1"/>
          <c:order val="1"/>
          <c:tx>
            <c:strRef>
              <c:f>'Scenarios &amp; Pics'!$AO$15</c:f>
              <c:strCache>
                <c:ptCount val="1"/>
                <c:pt idx="0">
                  <c:v>Gamma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'Scenarios &amp; Pics'!$AM$16:$AM$266</c:f>
              <c:numCache>
                <c:formatCode>_("$"* #,##0.00_);_("$"* \(#,##0.00\);_("$"* "-"??_);_(@_)</c:formatCode>
                <c:ptCount val="251"/>
                <c:pt idx="0">
                  <c:v>40</c:v>
                </c:pt>
                <c:pt idx="1">
                  <c:v>40.5</c:v>
                </c:pt>
                <c:pt idx="2">
                  <c:v>41</c:v>
                </c:pt>
                <c:pt idx="3">
                  <c:v>41.5</c:v>
                </c:pt>
                <c:pt idx="4">
                  <c:v>42</c:v>
                </c:pt>
                <c:pt idx="5">
                  <c:v>42.5</c:v>
                </c:pt>
                <c:pt idx="6">
                  <c:v>43</c:v>
                </c:pt>
                <c:pt idx="7">
                  <c:v>43.5</c:v>
                </c:pt>
                <c:pt idx="8">
                  <c:v>44</c:v>
                </c:pt>
                <c:pt idx="9">
                  <c:v>44.5</c:v>
                </c:pt>
                <c:pt idx="10">
                  <c:v>45</c:v>
                </c:pt>
                <c:pt idx="11">
                  <c:v>45.5</c:v>
                </c:pt>
                <c:pt idx="12">
                  <c:v>46</c:v>
                </c:pt>
                <c:pt idx="13">
                  <c:v>46.5</c:v>
                </c:pt>
                <c:pt idx="14">
                  <c:v>47</c:v>
                </c:pt>
                <c:pt idx="15">
                  <c:v>47.5</c:v>
                </c:pt>
                <c:pt idx="16">
                  <c:v>48</c:v>
                </c:pt>
                <c:pt idx="17">
                  <c:v>48.5</c:v>
                </c:pt>
                <c:pt idx="18">
                  <c:v>49</c:v>
                </c:pt>
                <c:pt idx="19">
                  <c:v>49.5</c:v>
                </c:pt>
                <c:pt idx="20">
                  <c:v>50</c:v>
                </c:pt>
                <c:pt idx="21">
                  <c:v>50.5</c:v>
                </c:pt>
                <c:pt idx="22">
                  <c:v>51</c:v>
                </c:pt>
                <c:pt idx="23">
                  <c:v>51.5</c:v>
                </c:pt>
                <c:pt idx="24">
                  <c:v>52</c:v>
                </c:pt>
                <c:pt idx="25">
                  <c:v>52.5</c:v>
                </c:pt>
                <c:pt idx="26">
                  <c:v>53</c:v>
                </c:pt>
                <c:pt idx="27">
                  <c:v>53.5</c:v>
                </c:pt>
                <c:pt idx="28">
                  <c:v>54</c:v>
                </c:pt>
                <c:pt idx="29">
                  <c:v>54.5</c:v>
                </c:pt>
                <c:pt idx="30">
                  <c:v>55</c:v>
                </c:pt>
                <c:pt idx="31">
                  <c:v>55.5</c:v>
                </c:pt>
                <c:pt idx="32">
                  <c:v>56</c:v>
                </c:pt>
                <c:pt idx="33">
                  <c:v>56.5</c:v>
                </c:pt>
                <c:pt idx="34">
                  <c:v>57</c:v>
                </c:pt>
                <c:pt idx="35">
                  <c:v>57.5</c:v>
                </c:pt>
                <c:pt idx="36">
                  <c:v>58</c:v>
                </c:pt>
                <c:pt idx="37">
                  <c:v>58.5</c:v>
                </c:pt>
                <c:pt idx="38">
                  <c:v>59</c:v>
                </c:pt>
                <c:pt idx="39">
                  <c:v>59.5</c:v>
                </c:pt>
                <c:pt idx="40">
                  <c:v>60</c:v>
                </c:pt>
                <c:pt idx="41">
                  <c:v>60.5</c:v>
                </c:pt>
                <c:pt idx="42">
                  <c:v>61</c:v>
                </c:pt>
                <c:pt idx="43">
                  <c:v>61.5</c:v>
                </c:pt>
                <c:pt idx="44">
                  <c:v>62</c:v>
                </c:pt>
                <c:pt idx="45">
                  <c:v>62.5</c:v>
                </c:pt>
                <c:pt idx="46">
                  <c:v>63</c:v>
                </c:pt>
                <c:pt idx="47">
                  <c:v>63.5</c:v>
                </c:pt>
                <c:pt idx="48">
                  <c:v>64</c:v>
                </c:pt>
                <c:pt idx="49">
                  <c:v>64.5</c:v>
                </c:pt>
                <c:pt idx="50">
                  <c:v>65</c:v>
                </c:pt>
                <c:pt idx="51">
                  <c:v>65.5</c:v>
                </c:pt>
                <c:pt idx="52">
                  <c:v>66</c:v>
                </c:pt>
                <c:pt idx="53">
                  <c:v>66.5</c:v>
                </c:pt>
                <c:pt idx="54">
                  <c:v>67</c:v>
                </c:pt>
                <c:pt idx="55">
                  <c:v>67.5</c:v>
                </c:pt>
                <c:pt idx="56">
                  <c:v>68</c:v>
                </c:pt>
                <c:pt idx="57">
                  <c:v>68.5</c:v>
                </c:pt>
                <c:pt idx="58">
                  <c:v>69</c:v>
                </c:pt>
                <c:pt idx="59">
                  <c:v>69.5</c:v>
                </c:pt>
                <c:pt idx="60">
                  <c:v>70</c:v>
                </c:pt>
                <c:pt idx="61">
                  <c:v>70.5</c:v>
                </c:pt>
                <c:pt idx="62">
                  <c:v>71</c:v>
                </c:pt>
                <c:pt idx="63">
                  <c:v>71.5</c:v>
                </c:pt>
                <c:pt idx="64">
                  <c:v>72</c:v>
                </c:pt>
                <c:pt idx="65">
                  <c:v>72.5</c:v>
                </c:pt>
                <c:pt idx="66">
                  <c:v>73</c:v>
                </c:pt>
                <c:pt idx="67">
                  <c:v>73.5</c:v>
                </c:pt>
                <c:pt idx="68">
                  <c:v>74</c:v>
                </c:pt>
                <c:pt idx="69">
                  <c:v>74.5</c:v>
                </c:pt>
                <c:pt idx="70">
                  <c:v>75</c:v>
                </c:pt>
                <c:pt idx="71">
                  <c:v>75.5</c:v>
                </c:pt>
                <c:pt idx="72">
                  <c:v>76</c:v>
                </c:pt>
                <c:pt idx="73">
                  <c:v>76.5</c:v>
                </c:pt>
                <c:pt idx="74">
                  <c:v>77</c:v>
                </c:pt>
                <c:pt idx="75">
                  <c:v>77.5</c:v>
                </c:pt>
                <c:pt idx="76">
                  <c:v>78</c:v>
                </c:pt>
                <c:pt idx="77">
                  <c:v>78.5</c:v>
                </c:pt>
                <c:pt idx="78">
                  <c:v>79</c:v>
                </c:pt>
                <c:pt idx="79">
                  <c:v>79.5</c:v>
                </c:pt>
                <c:pt idx="80">
                  <c:v>80</c:v>
                </c:pt>
                <c:pt idx="81">
                  <c:v>80.5</c:v>
                </c:pt>
                <c:pt idx="82">
                  <c:v>81</c:v>
                </c:pt>
                <c:pt idx="83">
                  <c:v>81.5</c:v>
                </c:pt>
                <c:pt idx="84">
                  <c:v>82</c:v>
                </c:pt>
                <c:pt idx="85">
                  <c:v>82.5</c:v>
                </c:pt>
                <c:pt idx="86">
                  <c:v>83</c:v>
                </c:pt>
                <c:pt idx="87">
                  <c:v>83.5</c:v>
                </c:pt>
                <c:pt idx="88">
                  <c:v>84</c:v>
                </c:pt>
                <c:pt idx="89">
                  <c:v>84.5</c:v>
                </c:pt>
                <c:pt idx="90">
                  <c:v>85</c:v>
                </c:pt>
                <c:pt idx="91">
                  <c:v>85.5</c:v>
                </c:pt>
                <c:pt idx="92">
                  <c:v>86</c:v>
                </c:pt>
                <c:pt idx="93">
                  <c:v>86.5</c:v>
                </c:pt>
                <c:pt idx="94">
                  <c:v>87</c:v>
                </c:pt>
                <c:pt idx="95">
                  <c:v>87.5</c:v>
                </c:pt>
                <c:pt idx="96">
                  <c:v>88</c:v>
                </c:pt>
                <c:pt idx="97">
                  <c:v>88.5</c:v>
                </c:pt>
                <c:pt idx="98">
                  <c:v>89</c:v>
                </c:pt>
                <c:pt idx="99">
                  <c:v>89.5</c:v>
                </c:pt>
                <c:pt idx="100">
                  <c:v>90</c:v>
                </c:pt>
                <c:pt idx="101">
                  <c:v>90.5</c:v>
                </c:pt>
                <c:pt idx="102">
                  <c:v>91</c:v>
                </c:pt>
                <c:pt idx="103">
                  <c:v>91.5</c:v>
                </c:pt>
                <c:pt idx="104">
                  <c:v>92</c:v>
                </c:pt>
                <c:pt idx="105">
                  <c:v>92.5</c:v>
                </c:pt>
                <c:pt idx="106">
                  <c:v>93</c:v>
                </c:pt>
                <c:pt idx="107">
                  <c:v>93.5</c:v>
                </c:pt>
                <c:pt idx="108">
                  <c:v>94</c:v>
                </c:pt>
                <c:pt idx="109">
                  <c:v>94.5</c:v>
                </c:pt>
                <c:pt idx="110">
                  <c:v>95</c:v>
                </c:pt>
                <c:pt idx="111">
                  <c:v>95.5</c:v>
                </c:pt>
                <c:pt idx="112">
                  <c:v>96</c:v>
                </c:pt>
                <c:pt idx="113">
                  <c:v>96.5</c:v>
                </c:pt>
                <c:pt idx="114">
                  <c:v>97</c:v>
                </c:pt>
                <c:pt idx="115">
                  <c:v>97.5</c:v>
                </c:pt>
                <c:pt idx="116">
                  <c:v>98</c:v>
                </c:pt>
                <c:pt idx="117">
                  <c:v>98.5</c:v>
                </c:pt>
                <c:pt idx="118">
                  <c:v>99</c:v>
                </c:pt>
                <c:pt idx="119">
                  <c:v>99.5</c:v>
                </c:pt>
                <c:pt idx="120">
                  <c:v>100</c:v>
                </c:pt>
                <c:pt idx="121">
                  <c:v>100.5</c:v>
                </c:pt>
                <c:pt idx="122">
                  <c:v>101</c:v>
                </c:pt>
                <c:pt idx="123">
                  <c:v>101.5</c:v>
                </c:pt>
                <c:pt idx="124">
                  <c:v>102</c:v>
                </c:pt>
                <c:pt idx="125">
                  <c:v>102.5</c:v>
                </c:pt>
                <c:pt idx="126">
                  <c:v>103</c:v>
                </c:pt>
                <c:pt idx="127">
                  <c:v>103.5</c:v>
                </c:pt>
                <c:pt idx="128">
                  <c:v>104</c:v>
                </c:pt>
                <c:pt idx="129">
                  <c:v>104.5</c:v>
                </c:pt>
                <c:pt idx="130">
                  <c:v>105</c:v>
                </c:pt>
                <c:pt idx="131">
                  <c:v>105.5</c:v>
                </c:pt>
                <c:pt idx="132">
                  <c:v>106</c:v>
                </c:pt>
                <c:pt idx="133">
                  <c:v>106.5</c:v>
                </c:pt>
                <c:pt idx="134">
                  <c:v>107</c:v>
                </c:pt>
                <c:pt idx="135">
                  <c:v>107.5</c:v>
                </c:pt>
                <c:pt idx="136">
                  <c:v>108</c:v>
                </c:pt>
                <c:pt idx="137">
                  <c:v>108.5</c:v>
                </c:pt>
                <c:pt idx="138">
                  <c:v>109</c:v>
                </c:pt>
                <c:pt idx="139">
                  <c:v>109.5</c:v>
                </c:pt>
                <c:pt idx="140">
                  <c:v>110</c:v>
                </c:pt>
                <c:pt idx="141">
                  <c:v>110.5</c:v>
                </c:pt>
                <c:pt idx="142">
                  <c:v>111</c:v>
                </c:pt>
                <c:pt idx="143">
                  <c:v>111.5</c:v>
                </c:pt>
                <c:pt idx="144">
                  <c:v>112</c:v>
                </c:pt>
                <c:pt idx="145">
                  <c:v>112.5</c:v>
                </c:pt>
                <c:pt idx="146">
                  <c:v>113</c:v>
                </c:pt>
                <c:pt idx="147">
                  <c:v>113.5</c:v>
                </c:pt>
                <c:pt idx="148">
                  <c:v>114</c:v>
                </c:pt>
                <c:pt idx="149">
                  <c:v>114.5</c:v>
                </c:pt>
                <c:pt idx="150">
                  <c:v>115</c:v>
                </c:pt>
                <c:pt idx="151">
                  <c:v>115.5</c:v>
                </c:pt>
                <c:pt idx="152">
                  <c:v>116</c:v>
                </c:pt>
                <c:pt idx="153">
                  <c:v>116.5</c:v>
                </c:pt>
                <c:pt idx="154">
                  <c:v>117</c:v>
                </c:pt>
                <c:pt idx="155">
                  <c:v>117.5</c:v>
                </c:pt>
                <c:pt idx="156">
                  <c:v>118</c:v>
                </c:pt>
                <c:pt idx="157">
                  <c:v>118.5</c:v>
                </c:pt>
                <c:pt idx="158">
                  <c:v>119</c:v>
                </c:pt>
                <c:pt idx="159">
                  <c:v>119.5</c:v>
                </c:pt>
                <c:pt idx="160">
                  <c:v>120</c:v>
                </c:pt>
                <c:pt idx="161">
                  <c:v>120.5</c:v>
                </c:pt>
                <c:pt idx="162">
                  <c:v>121</c:v>
                </c:pt>
                <c:pt idx="163">
                  <c:v>121.5</c:v>
                </c:pt>
                <c:pt idx="164">
                  <c:v>122</c:v>
                </c:pt>
                <c:pt idx="165">
                  <c:v>122.5</c:v>
                </c:pt>
                <c:pt idx="166">
                  <c:v>123</c:v>
                </c:pt>
                <c:pt idx="167">
                  <c:v>123.5</c:v>
                </c:pt>
                <c:pt idx="168">
                  <c:v>124</c:v>
                </c:pt>
                <c:pt idx="169">
                  <c:v>124.5</c:v>
                </c:pt>
                <c:pt idx="170">
                  <c:v>125</c:v>
                </c:pt>
                <c:pt idx="171">
                  <c:v>125.5</c:v>
                </c:pt>
                <c:pt idx="172">
                  <c:v>126</c:v>
                </c:pt>
                <c:pt idx="173">
                  <c:v>126.5</c:v>
                </c:pt>
                <c:pt idx="174">
                  <c:v>127</c:v>
                </c:pt>
                <c:pt idx="175">
                  <c:v>127.5</c:v>
                </c:pt>
                <c:pt idx="176">
                  <c:v>128</c:v>
                </c:pt>
                <c:pt idx="177">
                  <c:v>128.5</c:v>
                </c:pt>
                <c:pt idx="178">
                  <c:v>129</c:v>
                </c:pt>
                <c:pt idx="179">
                  <c:v>129.5</c:v>
                </c:pt>
                <c:pt idx="180">
                  <c:v>130</c:v>
                </c:pt>
                <c:pt idx="181">
                  <c:v>130.5</c:v>
                </c:pt>
                <c:pt idx="182">
                  <c:v>131</c:v>
                </c:pt>
                <c:pt idx="183">
                  <c:v>131.5</c:v>
                </c:pt>
                <c:pt idx="184">
                  <c:v>132</c:v>
                </c:pt>
                <c:pt idx="185">
                  <c:v>132.5</c:v>
                </c:pt>
                <c:pt idx="186">
                  <c:v>133</c:v>
                </c:pt>
                <c:pt idx="187">
                  <c:v>133.5</c:v>
                </c:pt>
                <c:pt idx="188">
                  <c:v>134</c:v>
                </c:pt>
                <c:pt idx="189">
                  <c:v>134.5</c:v>
                </c:pt>
                <c:pt idx="190">
                  <c:v>135</c:v>
                </c:pt>
                <c:pt idx="191">
                  <c:v>135.5</c:v>
                </c:pt>
                <c:pt idx="192">
                  <c:v>136</c:v>
                </c:pt>
                <c:pt idx="193">
                  <c:v>136.5</c:v>
                </c:pt>
                <c:pt idx="194">
                  <c:v>137</c:v>
                </c:pt>
                <c:pt idx="195">
                  <c:v>137.5</c:v>
                </c:pt>
                <c:pt idx="196">
                  <c:v>138</c:v>
                </c:pt>
                <c:pt idx="197">
                  <c:v>138.5</c:v>
                </c:pt>
                <c:pt idx="198">
                  <c:v>139</c:v>
                </c:pt>
                <c:pt idx="199">
                  <c:v>139.5</c:v>
                </c:pt>
                <c:pt idx="200">
                  <c:v>140</c:v>
                </c:pt>
                <c:pt idx="201">
                  <c:v>140.5</c:v>
                </c:pt>
                <c:pt idx="202">
                  <c:v>141</c:v>
                </c:pt>
                <c:pt idx="203">
                  <c:v>141.5</c:v>
                </c:pt>
                <c:pt idx="204">
                  <c:v>142</c:v>
                </c:pt>
                <c:pt idx="205">
                  <c:v>142.5</c:v>
                </c:pt>
                <c:pt idx="206">
                  <c:v>143</c:v>
                </c:pt>
                <c:pt idx="207">
                  <c:v>143.5</c:v>
                </c:pt>
                <c:pt idx="208">
                  <c:v>144</c:v>
                </c:pt>
                <c:pt idx="209">
                  <c:v>144.5</c:v>
                </c:pt>
                <c:pt idx="210">
                  <c:v>145</c:v>
                </c:pt>
                <c:pt idx="211">
                  <c:v>145.5</c:v>
                </c:pt>
                <c:pt idx="212">
                  <c:v>146</c:v>
                </c:pt>
                <c:pt idx="213">
                  <c:v>146.5</c:v>
                </c:pt>
                <c:pt idx="214">
                  <c:v>147</c:v>
                </c:pt>
                <c:pt idx="215">
                  <c:v>147.5</c:v>
                </c:pt>
                <c:pt idx="216">
                  <c:v>148</c:v>
                </c:pt>
                <c:pt idx="217">
                  <c:v>148.5</c:v>
                </c:pt>
                <c:pt idx="218">
                  <c:v>149</c:v>
                </c:pt>
                <c:pt idx="219">
                  <c:v>149.5</c:v>
                </c:pt>
                <c:pt idx="220">
                  <c:v>150</c:v>
                </c:pt>
                <c:pt idx="221">
                  <c:v>150.5</c:v>
                </c:pt>
                <c:pt idx="222">
                  <c:v>151</c:v>
                </c:pt>
                <c:pt idx="223">
                  <c:v>151.5</c:v>
                </c:pt>
                <c:pt idx="224">
                  <c:v>152</c:v>
                </c:pt>
                <c:pt idx="225">
                  <c:v>152.5</c:v>
                </c:pt>
                <c:pt idx="226">
                  <c:v>153</c:v>
                </c:pt>
                <c:pt idx="227">
                  <c:v>153.5</c:v>
                </c:pt>
                <c:pt idx="228">
                  <c:v>154</c:v>
                </c:pt>
                <c:pt idx="229">
                  <c:v>154.5</c:v>
                </c:pt>
                <c:pt idx="230">
                  <c:v>155</c:v>
                </c:pt>
                <c:pt idx="231">
                  <c:v>155.5</c:v>
                </c:pt>
                <c:pt idx="232">
                  <c:v>156</c:v>
                </c:pt>
                <c:pt idx="233">
                  <c:v>156.5</c:v>
                </c:pt>
                <c:pt idx="234">
                  <c:v>157</c:v>
                </c:pt>
                <c:pt idx="235">
                  <c:v>157.5</c:v>
                </c:pt>
                <c:pt idx="236">
                  <c:v>158</c:v>
                </c:pt>
                <c:pt idx="237">
                  <c:v>158.5</c:v>
                </c:pt>
                <c:pt idx="238">
                  <c:v>159</c:v>
                </c:pt>
                <c:pt idx="239">
                  <c:v>159.5</c:v>
                </c:pt>
                <c:pt idx="240">
                  <c:v>160</c:v>
                </c:pt>
                <c:pt idx="241">
                  <c:v>160.5</c:v>
                </c:pt>
                <c:pt idx="242">
                  <c:v>161</c:v>
                </c:pt>
                <c:pt idx="243">
                  <c:v>161.5</c:v>
                </c:pt>
                <c:pt idx="244">
                  <c:v>162</c:v>
                </c:pt>
                <c:pt idx="245">
                  <c:v>162.5</c:v>
                </c:pt>
                <c:pt idx="246">
                  <c:v>163</c:v>
                </c:pt>
                <c:pt idx="247">
                  <c:v>163.5</c:v>
                </c:pt>
                <c:pt idx="248">
                  <c:v>164</c:v>
                </c:pt>
                <c:pt idx="249">
                  <c:v>164.5</c:v>
                </c:pt>
                <c:pt idx="250">
                  <c:v>165</c:v>
                </c:pt>
              </c:numCache>
            </c:numRef>
          </c:xVal>
          <c:yVal>
            <c:numRef>
              <c:f>'Scenarios &amp; Pics'!$AO$16:$AO$266</c:f>
              <c:numCache>
                <c:formatCode>_("$"* #,##0.00_);_("$"* \(#,##0.00\);_("$"* "-"??_);_(@_)</c:formatCode>
                <c:ptCount val="251"/>
                <c:pt idx="0">
                  <c:v>2.5479853576292499E-33</c:v>
                </c:pt>
                <c:pt idx="1">
                  <c:v>2.2410262259504E-32</c:v>
                </c:pt>
                <c:pt idx="2">
                  <c:v>1.8633883380760656E-31</c:v>
                </c:pt>
                <c:pt idx="3">
                  <c:v>1.467276351441224E-30</c:v>
                </c:pt>
                <c:pt idx="4">
                  <c:v>1.09594256383495E-29</c:v>
                </c:pt>
                <c:pt idx="5">
                  <c:v>7.7770936458152599E-29</c:v>
                </c:pt>
                <c:pt idx="6">
                  <c:v>5.2512104827709034E-28</c:v>
                </c:pt>
                <c:pt idx="7">
                  <c:v>3.3786791862253203E-27</c:v>
                </c:pt>
                <c:pt idx="8">
                  <c:v>2.0743787203879226E-26</c:v>
                </c:pt>
                <c:pt idx="9">
                  <c:v>1.2169348130153638E-25</c:v>
                </c:pt>
                <c:pt idx="10">
                  <c:v>6.8304135379738088E-25</c:v>
                </c:pt>
                <c:pt idx="11">
                  <c:v>3.6725528159445297E-24</c:v>
                </c:pt>
                <c:pt idx="12">
                  <c:v>1.8938743014156687E-23</c:v>
                </c:pt>
                <c:pt idx="13">
                  <c:v>9.377728745885242E-23</c:v>
                </c:pt>
                <c:pt idx="14">
                  <c:v>4.4636543001303019E-22</c:v>
                </c:pt>
                <c:pt idx="15">
                  <c:v>2.0445380896738464E-21</c:v>
                </c:pt>
                <c:pt idx="16">
                  <c:v>9.0211161165899119E-21</c:v>
                </c:pt>
                <c:pt idx="17">
                  <c:v>3.838118739537374E-20</c:v>
                </c:pt>
                <c:pt idx="18">
                  <c:v>1.5761116727811211E-19</c:v>
                </c:pt>
                <c:pt idx="19">
                  <c:v>6.2527173315622922E-19</c:v>
                </c:pt>
                <c:pt idx="20">
                  <c:v>2.398571517996839E-18</c:v>
                </c:pt>
                <c:pt idx="21">
                  <c:v>8.9045936936453061E-18</c:v>
                </c:pt>
                <c:pt idx="22">
                  <c:v>3.2019594719065394E-17</c:v>
                </c:pt>
                <c:pt idx="23">
                  <c:v>1.1161134720081534E-16</c:v>
                </c:pt>
                <c:pt idx="24">
                  <c:v>3.7742483757796913E-16</c:v>
                </c:pt>
                <c:pt idx="25">
                  <c:v>1.2391098580291525E-15</c:v>
                </c:pt>
                <c:pt idx="26">
                  <c:v>3.9524211718159927E-15</c:v>
                </c:pt>
                <c:pt idx="27">
                  <c:v>1.2257368833516751E-14</c:v>
                </c:pt>
                <c:pt idx="28">
                  <c:v>3.6983551299314497E-14</c:v>
                </c:pt>
                <c:pt idx="29">
                  <c:v>1.0863868454676568E-13</c:v>
                </c:pt>
                <c:pt idx="30">
                  <c:v>3.1088733560325959E-13</c:v>
                </c:pt>
                <c:pt idx="31">
                  <c:v>8.6722860025451811E-13</c:v>
                </c:pt>
                <c:pt idx="32">
                  <c:v>2.3595934225020349E-12</c:v>
                </c:pt>
                <c:pt idx="33">
                  <c:v>6.2656585116086173E-12</c:v>
                </c:pt>
                <c:pt idx="34">
                  <c:v>1.6246784326932888E-11</c:v>
                </c:pt>
                <c:pt idx="35">
                  <c:v>4.1160154867581944E-11</c:v>
                </c:pt>
                <c:pt idx="36">
                  <c:v>1.0193564000038733E-10</c:v>
                </c:pt>
                <c:pt idx="37">
                  <c:v>2.4690976297642052E-10</c:v>
                </c:pt>
                <c:pt idx="38">
                  <c:v>5.8523552167225732E-10</c:v>
                </c:pt>
                <c:pt idx="39">
                  <c:v>1.3580443953730703E-9</c:v>
                </c:pt>
                <c:pt idx="40">
                  <c:v>3.0866873793317726E-9</c:v>
                </c:pt>
                <c:pt idx="41">
                  <c:v>6.8748829093418993E-9</c:v>
                </c:pt>
                <c:pt idx="42">
                  <c:v>1.501152551047862E-8</c:v>
                </c:pt>
                <c:pt idx="43">
                  <c:v>3.2148343050593428E-8</c:v>
                </c:pt>
                <c:pt idx="44">
                  <c:v>6.7553627572210772E-8</c:v>
                </c:pt>
                <c:pt idx="45">
                  <c:v>1.3933878792226458E-7</c:v>
                </c:pt>
                <c:pt idx="46">
                  <c:v>2.8222837328760472E-7</c:v>
                </c:pt>
                <c:pt idx="47">
                  <c:v>5.6156736715620298E-7</c:v>
                </c:pt>
                <c:pt idx="48">
                  <c:v>1.098090807160306E-6</c:v>
                </c:pt>
                <c:pt idx="49">
                  <c:v>2.11090198291627E-6</c:v>
                </c:pt>
                <c:pt idx="50">
                  <c:v>3.9906645910855509E-6</c:v>
                </c:pt>
                <c:pt idx="51">
                  <c:v>7.4219755805489038E-6</c:v>
                </c:pt>
                <c:pt idx="52">
                  <c:v>1.3584283359667569E-5</c:v>
                </c:pt>
                <c:pt idx="53">
                  <c:v>2.4475905941263178E-5</c:v>
                </c:pt>
                <c:pt idx="54">
                  <c:v>4.3427399771917436E-5</c:v>
                </c:pt>
                <c:pt idx="55">
                  <c:v>7.5900815821041624E-5</c:v>
                </c:pt>
                <c:pt idx="56">
                  <c:v>1.3071267071743334E-4</c:v>
                </c:pt>
                <c:pt idx="57">
                  <c:v>2.2187339879657214E-4</c:v>
                </c:pt>
                <c:pt idx="58">
                  <c:v>3.7130730193984078E-4</c:v>
                </c:pt>
                <c:pt idx="59">
                  <c:v>6.1280694968084235E-4</c:v>
                </c:pt>
                <c:pt idx="60">
                  <c:v>9.9768622530798604E-4</c:v>
                </c:pt>
                <c:pt idx="61">
                  <c:v>1.6027270449319412E-3</c:v>
                </c:pt>
                <c:pt idx="62">
                  <c:v>2.5411644127663765E-3</c:v>
                </c:pt>
                <c:pt idx="63">
                  <c:v>3.9776182633956764E-3</c:v>
                </c:pt>
                <c:pt idx="64">
                  <c:v>6.1480501311132448E-3</c:v>
                </c:pt>
                <c:pt idx="65">
                  <c:v>9.3859852930568751E-3</c:v>
                </c:pt>
                <c:pt idx="66">
                  <c:v>1.41563789169899E-2</c:v>
                </c:pt>
                <c:pt idx="67">
                  <c:v>2.1098595065598275E-2</c:v>
                </c:pt>
                <c:pt idx="68">
                  <c:v>3.1079982619987831E-2</c:v>
                </c:pt>
                <c:pt idx="69">
                  <c:v>4.5261441117446191E-2</c:v>
                </c:pt>
                <c:pt idx="70">
                  <c:v>6.5176139252795293E-2</c:v>
                </c:pt>
                <c:pt idx="71">
                  <c:v>9.2822147477021097E-2</c:v>
                </c:pt>
                <c:pt idx="72">
                  <c:v>0.13076914639720971</c:v>
                </c:pt>
                <c:pt idx="73">
                  <c:v>0.18227855591573505</c:v>
                </c:pt>
                <c:pt idx="74">
                  <c:v>0.2514353908580188</c:v>
                </c:pt>
                <c:pt idx="75">
                  <c:v>0.34328889951486685</c:v>
                </c:pt>
                <c:pt idx="76">
                  <c:v>0.46399761587119193</c:v>
                </c:pt>
                <c:pt idx="77">
                  <c:v>0.62097291229583129</c:v>
                </c:pt>
                <c:pt idx="78">
                  <c:v>0.82301356021418226</c:v>
                </c:pt>
                <c:pt idx="79">
                  <c:v>1.0804222986179546</c:v>
                </c:pt>
                <c:pt idx="80">
                  <c:v>1.4050941008165305</c:v>
                </c:pt>
                <c:pt idx="81">
                  <c:v>1.8105648583064489</c:v>
                </c:pt>
                <c:pt idx="82">
                  <c:v>2.3120087104752742</c:v>
                </c:pt>
                <c:pt idx="83">
                  <c:v>2.9261723757639628</c:v>
                </c:pt>
                <c:pt idx="84">
                  <c:v>3.6712356989652171</c:v>
                </c:pt>
                <c:pt idx="85">
                  <c:v>4.5665893017594286</c:v>
                </c:pt>
                <c:pt idx="86">
                  <c:v>5.6325227444095534</c:v>
                </c:pt>
                <c:pt idx="87">
                  <c:v>6.889819954419246</c:v>
                </c:pt>
                <c:pt idx="88">
                  <c:v>8.3592627685273424</c:v>
                </c:pt>
                <c:pt idx="89">
                  <c:v>10.061048118071346</c:v>
                </c:pt>
                <c:pt idx="90">
                  <c:v>12.01412945280509</c:v>
                </c:pt>
                <c:pt idx="91">
                  <c:v>14.235498179564916</c:v>
                </c:pt>
                <c:pt idx="92">
                  <c:v>16.739425885209155</c:v>
                </c:pt>
                <c:pt idx="93">
                  <c:v>19.536692592702764</c:v>
                </c:pt>
                <c:pt idx="94">
                  <c:v>22.633829941025994</c:v>
                </c:pt>
                <c:pt idx="95">
                  <c:v>26.032410684663798</c:v>
                </c:pt>
                <c:pt idx="96">
                  <c:v>29.728417026207254</c:v>
                </c:pt>
                <c:pt idx="97">
                  <c:v>33.711719845355518</c:v>
                </c:pt>
                <c:pt idx="98">
                  <c:v>37.965698775749743</c:v>
                </c:pt>
                <c:pt idx="99">
                  <c:v>42.467029312665559</c:v>
                </c:pt>
                <c:pt idx="100">
                  <c:v>47.185657818033469</c:v>
                </c:pt>
                <c:pt idx="101">
                  <c:v>52.08497863344779</c:v>
                </c:pt>
                <c:pt idx="102">
                  <c:v>57.122219815898092</c:v>
                </c:pt>
                <c:pt idx="103">
                  <c:v>62.249035647191285</c:v>
                </c:pt>
                <c:pt idx="104">
                  <c:v>67.412295459225888</c:v>
                </c:pt>
                <c:pt idx="105">
                  <c:v>72.555049910244023</c:v>
                </c:pt>
                <c:pt idx="106">
                  <c:v>77.617648084416857</c:v>
                </c:pt>
                <c:pt idx="107">
                  <c:v>82.538972078737117</c:v>
                </c:pt>
                <c:pt idx="108">
                  <c:v>87.257750439300466</c:v>
                </c:pt>
                <c:pt idx="109">
                  <c:v>91.7139081862843</c:v>
                </c:pt>
                <c:pt idx="110">
                  <c:v>95.849909400705798</c:v>
                </c:pt>
                <c:pt idx="111">
                  <c:v>99.61204850952663</c:v>
                </c:pt>
                <c:pt idx="112">
                  <c:v>102.95164846576478</c:v>
                </c:pt>
                <c:pt idx="113">
                  <c:v>105.82612784264438</c:v>
                </c:pt>
                <c:pt idx="114">
                  <c:v>108.19990422114057</c:v>
                </c:pt>
                <c:pt idx="115">
                  <c:v>110.04510785081786</c:v>
                </c:pt>
                <c:pt idx="116">
                  <c:v>111.34208705375647</c:v>
                </c:pt>
                <c:pt idx="117">
                  <c:v>112.0796948392029</c:v>
                </c:pt>
                <c:pt idx="118">
                  <c:v>112.25535431351805</c:v>
                </c:pt>
                <c:pt idx="119">
                  <c:v>111.87490833185399</c:v>
                </c:pt>
                <c:pt idx="120">
                  <c:v>110.95226610501216</c:v>
                </c:pt>
                <c:pt idx="121">
                  <c:v>109.50886585802584</c:v>
                </c:pt>
                <c:pt idx="122">
                  <c:v>107.5729779097616</c:v>
                </c:pt>
                <c:pt idx="123">
                  <c:v>105.17887654889805</c:v>
                </c:pt>
                <c:pt idx="124">
                  <c:v>102.3659117373948</c:v>
                </c:pt>
                <c:pt idx="125">
                  <c:v>99.177512965400169</c:v>
                </c:pt>
                <c:pt idx="126">
                  <c:v>95.660157564212213</c:v>
                </c:pt>
                <c:pt idx="127">
                  <c:v>91.862334565802712</c:v>
                </c:pt>
                <c:pt idx="128">
                  <c:v>87.833532933483141</c:v>
                </c:pt>
                <c:pt idx="129">
                  <c:v>83.623279866708302</c:v>
                </c:pt>
                <c:pt idx="130">
                  <c:v>79.280251112205079</c:v>
                </c:pt>
                <c:pt idx="131">
                  <c:v>74.85147100983869</c:v>
                </c:pt>
                <c:pt idx="132">
                  <c:v>70.381615577356712</c:v>
                </c:pt>
                <c:pt idx="133">
                  <c:v>65.912427492259113</c:v>
                </c:pt>
                <c:pt idx="134">
                  <c:v>61.482247538689208</c:v>
                </c:pt>
                <c:pt idx="135">
                  <c:v>57.125663102165831</c:v>
                </c:pt>
                <c:pt idx="136">
                  <c:v>52.873270733672022</c:v>
                </c:pt>
                <c:pt idx="137">
                  <c:v>48.751546752928768</c:v>
                </c:pt>
                <c:pt idx="138">
                  <c:v>44.782817371927308</c:v>
                </c:pt>
                <c:pt idx="139">
                  <c:v>40.985317916857774</c:v>
                </c:pt>
                <c:pt idx="140">
                  <c:v>37.373329404871463</c:v>
                </c:pt>
                <c:pt idx="141">
                  <c:v>33.957379963850052</c:v>
                </c:pt>
                <c:pt idx="142">
                  <c:v>30.744498321933008</c:v>
                </c:pt>
                <c:pt idx="143">
                  <c:v>27.738506778585595</c:v>
                </c:pt>
                <c:pt idx="144">
                  <c:v>24.940341630865401</c:v>
                </c:pt>
                <c:pt idx="145">
                  <c:v>22.348389893053842</c:v>
                </c:pt>
                <c:pt idx="146">
                  <c:v>19.958832239940417</c:v>
                </c:pt>
                <c:pt idx="147">
                  <c:v>17.765983351449407</c:v>
                </c:pt>
                <c:pt idx="148">
                  <c:v>15.76262217188841</c:v>
                </c:pt>
                <c:pt idx="149">
                  <c:v>13.940305961093978</c:v>
                </c:pt>
                <c:pt idx="150">
                  <c:v>12.289663355941618</c:v>
                </c:pt>
                <c:pt idx="151">
                  <c:v>10.80066293712761</c:v>
                </c:pt>
                <c:pt idx="152">
                  <c:v>9.4628549753263851</c:v>
                </c:pt>
                <c:pt idx="153">
                  <c:v>8.2655850893738094</c:v>
                </c:pt>
                <c:pt idx="154">
                  <c:v>7.1981794721295946</c:v>
                </c:pt>
                <c:pt idx="155">
                  <c:v>6.2501021197665034</c:v>
                </c:pt>
                <c:pt idx="156">
                  <c:v>5.4110851365805814</c:v>
                </c:pt>
                <c:pt idx="157">
                  <c:v>4.6712336844874596</c:v>
                </c:pt>
                <c:pt idx="158">
                  <c:v>4.0211075128356262</c:v>
                </c:pt>
                <c:pt idx="159">
                  <c:v>3.4517812517296629</c:v>
                </c:pt>
                <c:pt idx="160">
                  <c:v>2.9548857944549964</c:v>
                </c:pt>
                <c:pt idx="161">
                  <c:v>2.5226331466542655</c:v>
                </c:pt>
                <c:pt idx="162">
                  <c:v>2.1478270967857553</c:v>
                </c:pt>
                <c:pt idx="163">
                  <c:v>1.8238619789249886</c:v>
                </c:pt>
                <c:pt idx="164">
                  <c:v>1.5447116691798852</c:v>
                </c:pt>
                <c:pt idx="165">
                  <c:v>1.3049107937186823</c:v>
                </c:pt>
                <c:pt idx="166">
                  <c:v>1.0995299410934272</c:v>
                </c:pt>
                <c:pt idx="167">
                  <c:v>0.92414647405937378</c:v>
                </c:pt>
                <c:pt idx="168">
                  <c:v>0.77481233473682942</c:v>
                </c:pt>
                <c:pt idx="169">
                  <c:v>0.64802003846428458</c:v>
                </c:pt>
                <c:pt idx="170">
                  <c:v>0.54066786130512146</c:v>
                </c:pt>
                <c:pt idx="171">
                  <c:v>0.45002504779269703</c:v>
                </c:pt>
                <c:pt idx="172">
                  <c:v>0.37369770182869694</c:v>
                </c:pt>
                <c:pt idx="173">
                  <c:v>0.30959587634303609</c:v>
                </c:pt>
                <c:pt idx="174">
                  <c:v>0.25590224716565263</c:v>
                </c:pt>
                <c:pt idx="175">
                  <c:v>0.21104264362647235</c:v>
                </c:pt>
                <c:pt idx="176">
                  <c:v>0.17365861220882944</c:v>
                </c:pt>
                <c:pt idx="177">
                  <c:v>0.14258210923774228</c:v>
                </c:pt>
                <c:pt idx="178">
                  <c:v>0.11681235289784474</c:v>
                </c:pt>
                <c:pt idx="179">
                  <c:v>9.5494812471199217E-2</c:v>
                </c:pt>
                <c:pt idx="180">
                  <c:v>7.7902272088254995E-2</c:v>
                </c:pt>
                <c:pt idx="181">
                  <c:v>6.3417875995634546E-2</c:v>
                </c:pt>
                <c:pt idx="182">
                  <c:v>5.1520040890583409E-2</c:v>
                </c:pt>
                <c:pt idx="183">
                  <c:v>4.1769106853501589E-2</c:v>
                </c:pt>
                <c:pt idx="184">
                  <c:v>3.3795590526377185E-2</c:v>
                </c:pt>
                <c:pt idx="185">
                  <c:v>2.7289901254830762E-2</c:v>
                </c:pt>
                <c:pt idx="186">
                  <c:v>2.1993381882178184E-2</c:v>
                </c:pt>
                <c:pt idx="187">
                  <c:v>1.7690539835138099E-2</c:v>
                </c:pt>
                <c:pt idx="188">
                  <c:v>1.4202340281965585E-2</c:v>
                </c:pt>
                <c:pt idx="189">
                  <c:v>1.138044080824919E-2</c:v>
                </c:pt>
                <c:pt idx="190">
                  <c:v>9.1022556914150277E-3</c:v>
                </c:pt>
                <c:pt idx="191">
                  <c:v>7.2667470145729093E-3</c:v>
                </c:pt>
                <c:pt idx="192">
                  <c:v>5.7908491887468912E-3</c:v>
                </c:pt>
                <c:pt idx="193">
                  <c:v>4.6064426757823958E-3</c:v>
                </c:pt>
                <c:pt idx="194">
                  <c:v>3.6578016176756472E-3</c:v>
                </c:pt>
                <c:pt idx="195">
                  <c:v>2.8994485355556491E-3</c:v>
                </c:pt>
                <c:pt idx="196">
                  <c:v>2.2943571651706097E-3</c:v>
                </c:pt>
                <c:pt idx="197">
                  <c:v>1.8124517868027459E-3</c:v>
                </c:pt>
                <c:pt idx="198">
                  <c:v>1.4293580584372177E-3</c:v>
                </c:pt>
                <c:pt idx="199">
                  <c:v>1.1253663682021342E-3</c:v>
                </c:pt>
                <c:pt idx="200">
                  <c:v>8.8457410010051691E-4</c:v>
                </c:pt>
                <c:pt idx="201">
                  <c:v>6.9417798344209082E-4</c:v>
                </c:pt>
                <c:pt idx="202">
                  <c:v>5.4389190763658136E-4</c:v>
                </c:pt>
                <c:pt idx="203">
                  <c:v>4.2546927217588186E-4</c:v>
                </c:pt>
                <c:pt idx="204">
                  <c:v>3.3231215168691479E-4</c:v>
                </c:pt>
                <c:pt idx="205">
                  <c:v>2.5915233373573101E-4</c:v>
                </c:pt>
                <c:pt idx="206">
                  <c:v>2.0179167782101562E-4</c:v>
                </c:pt>
                <c:pt idx="207">
                  <c:v>1.5689129117091346E-4</c:v>
                </c:pt>
                <c:pt idx="208">
                  <c:v>1.2180076150387777E-4</c:v>
                </c:pt>
                <c:pt idx="209">
                  <c:v>9.4420166792704574E-5</c:v>
                </c:pt>
                <c:pt idx="210">
                  <c:v>7.3088831993008222E-5</c:v>
                </c:pt>
                <c:pt idx="211">
                  <c:v>5.6495854029983384E-5</c:v>
                </c:pt>
                <c:pt idx="212">
                  <c:v>4.3608297136146742E-5</c:v>
                </c:pt>
                <c:pt idx="213">
                  <c:v>3.3613695762796814E-5</c:v>
                </c:pt>
                <c:pt idx="214">
                  <c:v>2.5874113607242171E-5</c:v>
                </c:pt>
                <c:pt idx="215">
                  <c:v>1.9889513878157693E-5</c:v>
                </c:pt>
                <c:pt idx="216">
                  <c:v>1.5268614291232834E-5</c:v>
                </c:pt>
                <c:pt idx="217">
                  <c:v>1.1705744680793735E-5</c:v>
                </c:pt>
                <c:pt idx="218">
                  <c:v>8.9625077181847231E-6</c:v>
                </c:pt>
                <c:pt idx="219">
                  <c:v>6.8532744231068796E-6</c:v>
                </c:pt>
                <c:pt idx="220">
                  <c:v>5.2337347334747942E-6</c:v>
                </c:pt>
                <c:pt idx="221">
                  <c:v>3.9918767773928647E-6</c:v>
                </c:pt>
                <c:pt idx="222">
                  <c:v>3.0408928915245609E-6</c:v>
                </c:pt>
                <c:pt idx="223">
                  <c:v>2.3136110553287552E-6</c:v>
                </c:pt>
                <c:pt idx="224">
                  <c:v>1.7581315903614785E-6</c:v>
                </c:pt>
                <c:pt idx="225">
                  <c:v>1.3344142982614658E-6</c:v>
                </c:pt>
                <c:pt idx="226">
                  <c:v>1.0116136458253987E-6</c:v>
                </c:pt>
                <c:pt idx="227">
                  <c:v>7.6600159181512967E-7</c:v>
                </c:pt>
                <c:pt idx="228">
                  <c:v>5.7935119018726309E-7</c:v>
                </c:pt>
                <c:pt idx="229">
                  <c:v>4.3768083540671578E-7</c:v>
                </c:pt>
                <c:pt idx="230">
                  <c:v>3.3028027160565301E-7</c:v>
                </c:pt>
                <c:pt idx="231">
                  <c:v>2.4895635260695012E-7</c:v>
                </c:pt>
                <c:pt idx="232">
                  <c:v>1.8744989238779924E-7</c:v>
                </c:pt>
                <c:pt idx="233">
                  <c:v>1.4098549474151015E-7</c:v>
                </c:pt>
                <c:pt idx="234">
                  <c:v>1.0592456807014453E-7</c:v>
                </c:pt>
                <c:pt idx="235">
                  <c:v>7.9498275413716362E-8</c:v>
                </c:pt>
                <c:pt idx="236">
                  <c:v>5.9602308765441187E-8</c:v>
                </c:pt>
                <c:pt idx="237">
                  <c:v>4.4639404365131958E-8</c:v>
                </c:pt>
                <c:pt idx="238">
                  <c:v>3.3398666332588446E-8</c:v>
                </c:pt>
                <c:pt idx="239">
                  <c:v>2.4963226066107701E-8</c:v>
                </c:pt>
                <c:pt idx="240">
                  <c:v>1.8639682161419795E-8</c:v>
                </c:pt>
                <c:pt idx="241">
                  <c:v>1.3904257267493485E-8</c:v>
                </c:pt>
                <c:pt idx="242">
                  <c:v>1.0361766755204741E-8</c:v>
                </c:pt>
                <c:pt idx="243">
                  <c:v>7.7143922135577927E-9</c:v>
                </c:pt>
                <c:pt idx="244">
                  <c:v>5.7379479271212503E-9</c:v>
                </c:pt>
                <c:pt idx="245">
                  <c:v>4.2638656179900926E-9</c:v>
                </c:pt>
                <c:pt idx="246">
                  <c:v>3.1655370965719234E-9</c:v>
                </c:pt>
                <c:pt idx="247">
                  <c:v>2.3479736072588333E-9</c:v>
                </c:pt>
                <c:pt idx="248">
                  <c:v>1.7399860726480227E-9</c:v>
                </c:pt>
                <c:pt idx="249">
                  <c:v>1.2882788730454693E-9</c:v>
                </c:pt>
                <c:pt idx="250">
                  <c:v>9.5299425861697365E-10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4B-4BC3-B747-E87518E3B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223040"/>
        <c:axId val="915211520"/>
      </c:scatterChart>
      <c:valAx>
        <c:axId val="91522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211520"/>
        <c:crosses val="autoZero"/>
        <c:crossBetween val="midCat"/>
      </c:valAx>
      <c:valAx>
        <c:axId val="9152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223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$Gamma vs $Vega for ATMF by expiration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'Scenarios &amp; Pics'!$BD$15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'Scenarios &amp; Pics'!$BC$16:$BC$266</c:f>
              <c:numCache>
                <c:formatCode>General</c:formatCode>
                <c:ptCount val="2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</c:numCache>
            </c:numRef>
          </c:cat>
          <c:val>
            <c:numRef>
              <c:f>'Scenarios &amp; Pics'!$BD$16:$BD$266</c:f>
              <c:numCache>
                <c:formatCode>General</c:formatCode>
                <c:ptCount val="251"/>
                <c:pt idx="0">
                  <c:v>152.43481562014901</c:v>
                </c:pt>
                <c:pt idx="1">
                  <c:v>107.78711504057961</c:v>
                </c:pt>
                <c:pt idx="2">
                  <c:v>88.007339967749431</c:v>
                </c:pt>
                <c:pt idx="3">
                  <c:v>76.216184295583105</c:v>
                </c:pt>
                <c:pt idx="4">
                  <c:v>68.169462850590975</c:v>
                </c:pt>
                <c:pt idx="5">
                  <c:v>62.229587900677792</c:v>
                </c:pt>
                <c:pt idx="6">
                  <c:v>57.6130949889357</c:v>
                </c:pt>
                <c:pt idx="7">
                  <c:v>53.89182723264944</c:v>
                </c:pt>
                <c:pt idx="8">
                  <c:v>50.809430098940439</c:v>
                </c:pt>
                <c:pt idx="9">
                  <c:v>48.201799788488501</c:v>
                </c:pt>
                <c:pt idx="10">
                  <c:v>45.958366907491467</c:v>
                </c:pt>
                <c:pt idx="11">
                  <c:v>44.001550851310057</c:v>
                </c:pt>
                <c:pt idx="12">
                  <c:v>42.275096398481352</c:v>
                </c:pt>
                <c:pt idx="13">
                  <c:v>40.737084226466422</c:v>
                </c:pt>
                <c:pt idx="14">
                  <c:v>39.355551744599332</c:v>
                </c:pt>
                <c:pt idx="15">
                  <c:v>38.105645217012267</c:v>
                </c:pt>
                <c:pt idx="16">
                  <c:v>36.967708104735152</c:v>
                </c:pt>
                <c:pt idx="17">
                  <c:v>35.925962362242352</c:v>
                </c:pt>
                <c:pt idx="18">
                  <c:v>34.967576906396772</c:v>
                </c:pt>
                <c:pt idx="19">
                  <c:v>34.081995710113326</c:v>
                </c:pt>
                <c:pt idx="20">
                  <c:v>33.260444121707259</c:v>
                </c:pt>
                <c:pt idx="21">
                  <c:v>32.495560105296065</c:v>
                </c:pt>
                <c:pt idx="22">
                  <c:v>31.781114685165193</c:v>
                </c:pt>
                <c:pt idx="23">
                  <c:v>31.111797164596155</c:v>
                </c:pt>
                <c:pt idx="24">
                  <c:v>30.48304809762968</c:v>
                </c:pt>
                <c:pt idx="25">
                  <c:v>29.890927953090181</c:v>
                </c:pt>
                <c:pt idx="26">
                  <c:v>29.332012793656766</c:v>
                </c:pt>
                <c:pt idx="27">
                  <c:v>28.803310639214384</c:v>
                </c:pt>
                <c:pt idx="28">
                  <c:v>28.302193836041759</c:v>
                </c:pt>
                <c:pt idx="29">
                  <c:v>27.826343933374435</c:v>
                </c:pt>
                <c:pt idx="30">
                  <c:v>27.373706422530592</c:v>
                </c:pt>
                <c:pt idx="31">
                  <c:v>26.942453318795106</c:v>
                </c:pt>
                <c:pt idx="32">
                  <c:v>26.530952028981471</c:v>
                </c:pt>
                <c:pt idx="33">
                  <c:v>26.137739293729823</c:v>
                </c:pt>
                <c:pt idx="34">
                  <c:v>25.761499255039908</c:v>
                </c:pt>
                <c:pt idx="35">
                  <c:v>25.401044898795405</c:v>
                </c:pt>
                <c:pt idx="36">
                  <c:v>25.055302275191625</c:v>
                </c:pt>
                <c:pt idx="37">
                  <c:v>24.723297018638146</c:v>
                </c:pt>
                <c:pt idx="38">
                  <c:v>24.404142781331004</c:v>
                </c:pt>
                <c:pt idx="39">
                  <c:v>24.097031267500483</c:v>
                </c:pt>
                <c:pt idx="40">
                  <c:v>23.801223612960406</c:v>
                </c:pt>
                <c:pt idx="41">
                  <c:v>23.516042900470442</c:v>
                </c:pt>
                <c:pt idx="42">
                  <c:v>23.240867638183168</c:v>
                </c:pt>
                <c:pt idx="43">
                  <c:v>22.975126058064134</c:v>
                </c:pt>
                <c:pt idx="44">
                  <c:v>22.718291115162891</c:v>
                </c:pt>
                <c:pt idx="45">
                  <c:v>22.469876088144854</c:v>
                </c:pt>
                <c:pt idx="46">
                  <c:v>22.229430697473632</c:v>
                </c:pt>
                <c:pt idx="47">
                  <c:v>21.996537670768006</c:v>
                </c:pt>
                <c:pt idx="48">
                  <c:v>21.770809695702287</c:v>
                </c:pt>
                <c:pt idx="49">
                  <c:v>21.551886709809295</c:v>
                </c:pt>
                <c:pt idx="50">
                  <c:v>21.339433484030586</c:v>
                </c:pt>
                <c:pt idx="51">
                  <c:v>21.133137463113616</c:v>
                </c:pt>
                <c:pt idx="52">
                  <c:v>20.932706831202715</c:v>
                </c:pt>
                <c:pt idx="53">
                  <c:v>20.737868775388201</c:v>
                </c:pt>
                <c:pt idx="54">
                  <c:v>20.548367923709087</c:v>
                </c:pt>
                <c:pt idx="55">
                  <c:v>20.363964937267564</c:v>
                </c:pt>
                <c:pt idx="56">
                  <c:v>20.184435238801768</c:v>
                </c:pt>
                <c:pt idx="57">
                  <c:v>20.009567862356562</c:v>
                </c:pt>
                <c:pt idx="58">
                  <c:v>19.839164410652963</c:v>
                </c:pt>
                <c:pt idx="59">
                  <c:v>19.67303810843897</c:v>
                </c:pt>
                <c:pt idx="60">
                  <c:v>19.511012941551364</c:v>
                </c:pt>
                <c:pt idx="61">
                  <c:v>19.352922872665513</c:v>
                </c:pt>
                <c:pt idx="62">
                  <c:v>19.19861112578873</c:v>
                </c:pt>
                <c:pt idx="63">
                  <c:v>19.04792953248754</c:v>
                </c:pt>
                <c:pt idx="64">
                  <c:v>18.900737933651193</c:v>
                </c:pt>
                <c:pt idx="65">
                  <c:v>18.756903631300652</c:v>
                </c:pt>
                <c:pt idx="66">
                  <c:v>18.616300885569515</c:v>
                </c:pt>
                <c:pt idx="67">
                  <c:v>18.478810452522634</c:v>
                </c:pt>
                <c:pt idx="68">
                  <c:v>18.344319158951187</c:v>
                </c:pt>
                <c:pt idx="69">
                  <c:v>18.212719510698218</c:v>
                </c:pt>
                <c:pt idx="70">
                  <c:v>18.083909331433823</c:v>
                </c:pt>
                <c:pt idx="71">
                  <c:v>17.957791429121357</c:v>
                </c:pt>
                <c:pt idx="72">
                  <c:v>17.834273287700459</c:v>
                </c:pt>
                <c:pt idx="73">
                  <c:v>17.713266781764183</c:v>
                </c:pt>
                <c:pt idx="74">
                  <c:v>17.594687912230679</c:v>
                </c:pt>
                <c:pt idx="75">
                  <c:v>17.478456561207896</c:v>
                </c:pt>
                <c:pt idx="76">
                  <c:v>17.364496264425586</c:v>
                </c:pt>
                <c:pt idx="77">
                  <c:v>17.252733999766054</c:v>
                </c:pt>
                <c:pt idx="78">
                  <c:v>17.143099990564735</c:v>
                </c:pt>
                <c:pt idx="79">
                  <c:v>17.035527522476706</c:v>
                </c:pt>
                <c:pt idx="80">
                  <c:v>16.92995277281716</c:v>
                </c:pt>
                <c:pt idx="81">
                  <c:v>16.826314651383914</c:v>
                </c:pt>
                <c:pt idx="82">
                  <c:v>16.724554651860068</c:v>
                </c:pt>
                <c:pt idx="83">
                  <c:v>16.624616712975573</c:v>
                </c:pt>
                <c:pt idx="84">
                  <c:v>16.526447088679234</c:v>
                </c:pt>
                <c:pt idx="85">
                  <c:v>16.429994226638176</c:v>
                </c:pt>
                <c:pt idx="86">
                  <c:v>16.335208654440642</c:v>
                </c:pt>
                <c:pt idx="87">
                  <c:v>16.242042872931652</c:v>
                </c:pt>
                <c:pt idx="88">
                  <c:v>16.150451256158977</c:v>
                </c:pt>
                <c:pt idx="89">
                  <c:v>16.060389957450738</c:v>
                </c:pt>
                <c:pt idx="90">
                  <c:v>15.971816821185389</c:v>
                </c:pt>
                <c:pt idx="91">
                  <c:v>15.884691299850855</c:v>
                </c:pt>
                <c:pt idx="92">
                  <c:v>15.798974376022075</c:v>
                </c:pt>
                <c:pt idx="93">
                  <c:v>15.714628488915968</c:v>
                </c:pt>
                <c:pt idx="94">
                  <c:v>15.631617465209814</c:v>
                </c:pt>
                <c:pt idx="95">
                  <c:v>15.549906453833577</c:v>
                </c:pt>
                <c:pt idx="96">
                  <c:v>15.469461864469203</c:v>
                </c:pt>
                <c:pt idx="97">
                  <c:v>15.39025130951037</c:v>
                </c:pt>
                <c:pt idx="98">
                  <c:v>15.312243549254951</c:v>
                </c:pt>
                <c:pt idx="99">
                  <c:v>15.235408440119466</c:v>
                </c:pt>
                <c:pt idx="100">
                  <c:v>15.159716885680592</c:v>
                </c:pt>
                <c:pt idx="101">
                  <c:v>15.085140790363164</c:v>
                </c:pt>
                <c:pt idx="102">
                  <c:v>15.011653015607124</c:v>
                </c:pt>
                <c:pt idx="103">
                  <c:v>14.939227338358242</c:v>
                </c:pt>
                <c:pt idx="104">
                  <c:v>14.867838411738363</c:v>
                </c:pt>
                <c:pt idx="105">
                  <c:v>14.797461727761146</c:v>
                </c:pt>
                <c:pt idx="106">
                  <c:v>14.728073581968863</c:v>
                </c:pt>
                <c:pt idx="107">
                  <c:v>14.659651039874241</c:v>
                </c:pt>
                <c:pt idx="108">
                  <c:v>14.592171905099578</c:v>
                </c:pt>
                <c:pt idx="109">
                  <c:v>14.525614689112494</c:v>
                </c:pt>
                <c:pt idx="110">
                  <c:v>14.459958582464719</c:v>
                </c:pt>
                <c:pt idx="111">
                  <c:v>14.395183427446396</c:v>
                </c:pt>
                <c:pt idx="112">
                  <c:v>14.331269692074349</c:v>
                </c:pt>
                <c:pt idx="113">
                  <c:v>14.26819844533807</c:v>
                </c:pt>
                <c:pt idx="114">
                  <c:v>14.2059513336322</c:v>
                </c:pt>
                <c:pt idx="115">
                  <c:v>14.144510558308831</c:v>
                </c:pt>
                <c:pt idx="116">
                  <c:v>14.08385885428733</c:v>
                </c:pt>
                <c:pt idx="117">
                  <c:v>14.023979469663288</c:v>
                </c:pt>
                <c:pt idx="118">
                  <c:v>13.964856146261878</c:v>
                </c:pt>
                <c:pt idx="119">
                  <c:v>13.906473101084424</c:v>
                </c:pt>
                <c:pt idx="120">
                  <c:v>13.848815008600031</c:v>
                </c:pt>
                <c:pt idx="121">
                  <c:v>13.791866983837203</c:v>
                </c:pt>
                <c:pt idx="122">
                  <c:v>13.735614566233044</c:v>
                </c:pt>
                <c:pt idx="123">
                  <c:v>13.680043704200322</c:v>
                </c:pt>
                <c:pt idx="124">
                  <c:v>13.625140740374885</c:v>
                </c:pt>
                <c:pt idx="125">
                  <c:v>13.570892397508405</c:v>
                </c:pt>
                <c:pt idx="126">
                  <c:v>13.517285764973183</c:v>
                </c:pt>
                <c:pt idx="127">
                  <c:v>13.464308285848023</c:v>
                </c:pt>
                <c:pt idx="128">
                  <c:v>13.411947744555762</c:v>
                </c:pt>
                <c:pt idx="129">
                  <c:v>13.36019225502484</c:v>
                </c:pt>
                <c:pt idx="130">
                  <c:v>13.309030249348833</c:v>
                </c:pt>
                <c:pt idx="131">
                  <c:v>13.258450466919451</c:v>
                </c:pt>
                <c:pt idx="132">
                  <c:v>13.208441944009719</c:v>
                </c:pt>
                <c:pt idx="133">
                  <c:v>13.158994003785532</c:v>
                </c:pt>
                <c:pt idx="134">
                  <c:v>13.110096246724931</c:v>
                </c:pt>
                <c:pt idx="135">
                  <c:v>13.061738541425509</c:v>
                </c:pt>
                <c:pt idx="136">
                  <c:v>13.01391101578154</c:v>
                </c:pt>
                <c:pt idx="137">
                  <c:v>12.966604048513419</c:v>
                </c:pt>
                <c:pt idx="138">
                  <c:v>12.919808261032838</c:v>
                </c:pt>
                <c:pt idx="139">
                  <c:v>12.873514509628116</c:v>
                </c:pt>
                <c:pt idx="140">
                  <c:v>12.827713877954917</c:v>
                </c:pt>
                <c:pt idx="141">
                  <c:v>12.782397669818332</c:v>
                </c:pt>
                <c:pt idx="142">
                  <c:v>12.737557402233037</c:v>
                </c:pt>
                <c:pt idx="143">
                  <c:v>12.693184798748987</c:v>
                </c:pt>
                <c:pt idx="144">
                  <c:v>12.649271783030725</c:v>
                </c:pt>
                <c:pt idx="145">
                  <c:v>12.605810472678963</c:v>
                </c:pt>
                <c:pt idx="146">
                  <c:v>12.562793173283714</c:v>
                </c:pt>
                <c:pt idx="147">
                  <c:v>12.520212372698829</c:v>
                </c:pt>
                <c:pt idx="148">
                  <c:v>12.478060735528194</c:v>
                </c:pt>
                <c:pt idx="149">
                  <c:v>12.43633109781446</c:v>
                </c:pt>
                <c:pt idx="150">
                  <c:v>12.395016461921529</c:v>
                </c:pt>
                <c:pt idx="151">
                  <c:v>12.354109991602563</c:v>
                </c:pt>
                <c:pt idx="152">
                  <c:v>12.313605007245506</c:v>
                </c:pt>
                <c:pt idx="153">
                  <c:v>12.273494981288756</c:v>
                </c:pt>
                <c:pt idx="154">
                  <c:v>12.233773533799708</c:v>
                </c:pt>
                <c:pt idx="155">
                  <c:v>12.194434428209471</c:v>
                </c:pt>
                <c:pt idx="156">
                  <c:v>12.155471567197246</c:v>
                </c:pt>
                <c:pt idx="157">
                  <c:v>12.116878988718147</c:v>
                </c:pt>
                <c:pt idx="158">
                  <c:v>12.078650862168699</c:v>
                </c:pt>
                <c:pt idx="159">
                  <c:v>12.040781484684322</c:v>
                </c:pt>
                <c:pt idx="160">
                  <c:v>12.003265277563489</c:v>
                </c:pt>
                <c:pt idx="161">
                  <c:v>11.966096782813501</c:v>
                </c:pt>
                <c:pt idx="162">
                  <c:v>11.929270659812966</c:v>
                </c:pt>
                <c:pt idx="163">
                  <c:v>11.892781682086374</c:v>
                </c:pt>
                <c:pt idx="164">
                  <c:v>11.856624734186388</c:v>
                </c:pt>
                <c:pt idx="165">
                  <c:v>11.820794808679548</c:v>
                </c:pt>
                <c:pt idx="166">
                  <c:v>11.785287003231407</c:v>
                </c:pt>
                <c:pt idx="167">
                  <c:v>11.750096517787242</c:v>
                </c:pt>
                <c:pt idx="168">
                  <c:v>11.715218651844651</c:v>
                </c:pt>
                <c:pt idx="169">
                  <c:v>11.680648801814517</c:v>
                </c:pt>
                <c:pt idx="170">
                  <c:v>11.646382458466963</c:v>
                </c:pt>
                <c:pt idx="171">
                  <c:v>11.612415204459133</c:v>
                </c:pt>
                <c:pt idx="172">
                  <c:v>11.578742711941628</c:v>
                </c:pt>
                <c:pt idx="173">
                  <c:v>11.545360740240765</c:v>
                </c:pt>
                <c:pt idx="174">
                  <c:v>11.512265133613743</c:v>
                </c:pt>
                <c:pt idx="175">
                  <c:v>11.479451819074075</c:v>
                </c:pt>
                <c:pt idx="176">
                  <c:v>11.446916804284687</c:v>
                </c:pt>
                <c:pt idx="177">
                  <c:v>11.414656175516201</c:v>
                </c:pt>
                <c:pt idx="178">
                  <c:v>11.38266609566805</c:v>
                </c:pt>
                <c:pt idx="179">
                  <c:v>11.350942802350126</c:v>
                </c:pt>
                <c:pt idx="180">
                  <c:v>11.319482606022827</c:v>
                </c:pt>
                <c:pt idx="181">
                  <c:v>11.28828188819336</c:v>
                </c:pt>
                <c:pt idx="182">
                  <c:v>11.257337099666344</c:v>
                </c:pt>
                <c:pt idx="183">
                  <c:v>11.226644758846771</c:v>
                </c:pt>
                <c:pt idx="184">
                  <c:v>11.196201450093483</c:v>
                </c:pt>
                <c:pt idx="185">
                  <c:v>11.166003822121404</c:v>
                </c:pt>
                <c:pt idx="186">
                  <c:v>11.136048586450835</c:v>
                </c:pt>
                <c:pt idx="187">
                  <c:v>11.106332515902176</c:v>
                </c:pt>
                <c:pt idx="188">
                  <c:v>11.076852443134477</c:v>
                </c:pt>
                <c:pt idx="189">
                  <c:v>11.047605259226405</c:v>
                </c:pt>
                <c:pt idx="190">
                  <c:v>11.018587912298072</c:v>
                </c:pt>
                <c:pt idx="191">
                  <c:v>10.989797406172439</c:v>
                </c:pt>
                <c:pt idx="192">
                  <c:v>10.961230799074873</c:v>
                </c:pt>
                <c:pt idx="193">
                  <c:v>10.932885202369654</c:v>
                </c:pt>
                <c:pt idx="194">
                  <c:v>10.904757779332153</c:v>
                </c:pt>
                <c:pt idx="195">
                  <c:v>10.876845743955489</c:v>
                </c:pt>
                <c:pt idx="196">
                  <c:v>10.849146359790572</c:v>
                </c:pt>
                <c:pt idx="197">
                  <c:v>10.821656938818398</c:v>
                </c:pt>
                <c:pt idx="198">
                  <c:v>10.794374840353546</c:v>
                </c:pt>
                <c:pt idx="199">
                  <c:v>10.76729746997786</c:v>
                </c:pt>
                <c:pt idx="200">
                  <c:v>10.740422278503376</c:v>
                </c:pt>
                <c:pt idx="201">
                  <c:v>10.713746760963462</c:v>
                </c:pt>
                <c:pt idx="202">
                  <c:v>10.687268455631399</c:v>
                </c:pt>
                <c:pt idx="203">
                  <c:v>10.660984943065387</c:v>
                </c:pt>
                <c:pt idx="204">
                  <c:v>10.634893845179258</c:v>
                </c:pt>
                <c:pt idx="205">
                  <c:v>10.60899282433798</c:v>
                </c:pt>
                <c:pt idx="206">
                  <c:v>10.583279582477267</c:v>
                </c:pt>
                <c:pt idx="207">
                  <c:v>10.55775186024646</c:v>
                </c:pt>
                <c:pt idx="208">
                  <c:v>10.532407436174012</c:v>
                </c:pt>
                <c:pt idx="209">
                  <c:v>10.507244125854857</c:v>
                </c:pt>
                <c:pt idx="210">
                  <c:v>10.482259781158973</c:v>
                </c:pt>
                <c:pt idx="211">
                  <c:v>10.457452289460495</c:v>
                </c:pt>
                <c:pt idx="212">
                  <c:v>10.432819572886791</c:v>
                </c:pt>
                <c:pt idx="213">
                  <c:v>10.408359587586821</c:v>
                </c:pt>
                <c:pt idx="214">
                  <c:v>10.384070323018253</c:v>
                </c:pt>
                <c:pt idx="215">
                  <c:v>10.359949801252757</c:v>
                </c:pt>
                <c:pt idx="216">
                  <c:v>10.335996076298908</c:v>
                </c:pt>
                <c:pt idx="217">
                  <c:v>10.312207233442207</c:v>
                </c:pt>
                <c:pt idx="218">
                  <c:v>10.288581388601688</c:v>
                </c:pt>
                <c:pt idx="219">
                  <c:v>10.265116687702642</c:v>
                </c:pt>
                <c:pt idx="220">
                  <c:v>10.241811306064928</c:v>
                </c:pt>
                <c:pt idx="221">
                  <c:v>10.218663447806525</c:v>
                </c:pt>
                <c:pt idx="222">
                  <c:v>10.195671345261735</c:v>
                </c:pt>
                <c:pt idx="223">
                  <c:v>10.172833258413744</c:v>
                </c:pt>
                <c:pt idx="224">
                  <c:v>10.150147474341036</c:v>
                </c:pt>
                <c:pt idx="225">
                  <c:v>10.127612306677314</c:v>
                </c:pt>
                <c:pt idx="226">
                  <c:v>10.105226095084506</c:v>
                </c:pt>
                <c:pt idx="227">
                  <c:v>10.08298720473851</c:v>
                </c:pt>
                <c:pt idx="228">
                  <c:v>10.060894025827274</c:v>
                </c:pt>
                <c:pt idx="229">
                  <c:v>10.038944973060957</c:v>
                </c:pt>
                <c:pt idx="230">
                  <c:v>10.01713848519368</c:v>
                </c:pt>
                <c:pt idx="231">
                  <c:v>9.9954730245566896</c:v>
                </c:pt>
                <c:pt idx="232">
                  <c:v>9.9739470766025331</c:v>
                </c:pt>
                <c:pt idx="233">
                  <c:v>9.9525591494599492</c:v>
                </c:pt>
                <c:pt idx="234">
                  <c:v>9.9313077734992063</c:v>
                </c:pt>
                <c:pt idx="235">
                  <c:v>9.9101915009075547</c:v>
                </c:pt>
                <c:pt idx="236">
                  <c:v>9.8892089052745753</c:v>
                </c:pt>
                <c:pt idx="237">
                  <c:v>9.8683585811870973</c:v>
                </c:pt>
                <c:pt idx="238">
                  <c:v>9.8476391438334439</c:v>
                </c:pt>
                <c:pt idx="239">
                  <c:v>9.8270492286167723</c:v>
                </c:pt>
                <c:pt idx="240">
                  <c:v>9.8065874907772397</c:v>
                </c:pt>
                <c:pt idx="241">
                  <c:v>9.7862526050227707</c:v>
                </c:pt>
                <c:pt idx="242">
                  <c:v>9.7660432651681734</c:v>
                </c:pt>
                <c:pt idx="243">
                  <c:v>9.7459581837824167</c:v>
                </c:pt>
                <c:pt idx="244">
                  <c:v>9.7259960918438271</c:v>
                </c:pt>
                <c:pt idx="245">
                  <c:v>9.7061557384029999</c:v>
                </c:pt>
                <c:pt idx="246">
                  <c:v>9.6864358902532324</c:v>
                </c:pt>
                <c:pt idx="247">
                  <c:v>9.666835331608258</c:v>
                </c:pt>
                <c:pt idx="248">
                  <c:v>9.6473528637871162</c:v>
                </c:pt>
                <c:pt idx="249">
                  <c:v>9.6279873049059681</c:v>
                </c:pt>
                <c:pt idx="250">
                  <c:v>9.6087374895766544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3B-458C-B59E-E783CDE272EE}"/>
            </c:ext>
          </c:extLst>
        </c:ser>
        <c:ser>
          <c:idx val="1"/>
          <c:order val="1"/>
          <c:tx>
            <c:strRef>
              <c:f>'Scenarios &amp; Pics'!$BE$15</c:f>
              <c:strCache>
                <c:ptCount val="1"/>
                <c:pt idx="0">
                  <c:v>Vega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'Scenarios &amp; Pics'!$BC$16:$BC$266</c:f>
              <c:numCache>
                <c:formatCode>General</c:formatCode>
                <c:ptCount val="2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</c:numCache>
            </c:numRef>
          </c:cat>
          <c:val>
            <c:numRef>
              <c:f>'Scenarios &amp; Pics'!$BE$16:$BE$266</c:f>
              <c:numCache>
                <c:formatCode>General</c:formatCode>
                <c:ptCount val="251"/>
                <c:pt idx="0">
                  <c:v>41.762963183602466</c:v>
                </c:pt>
                <c:pt idx="1">
                  <c:v>59.061432898947736</c:v>
                </c:pt>
                <c:pt idx="2">
                  <c:v>72.334799973492679</c:v>
                </c:pt>
                <c:pt idx="3">
                  <c:v>83.524585529406139</c:v>
                </c:pt>
                <c:pt idx="4">
                  <c:v>93.382825822727341</c:v>
                </c:pt>
                <c:pt idx="5">
                  <c:v>102.29521298741554</c:v>
                </c:pt>
                <c:pt idx="6">
                  <c:v>110.49086710206846</c:v>
                </c:pt>
                <c:pt idx="7">
                  <c:v>118.1190733866289</c:v>
                </c:pt>
                <c:pt idx="8">
                  <c:v>125.28352627135996</c:v>
                </c:pt>
                <c:pt idx="9">
                  <c:v>132.05972544791365</c:v>
                </c:pt>
                <c:pt idx="10">
                  <c:v>138.50466739243998</c:v>
                </c:pt>
                <c:pt idx="11">
                  <c:v>144.66263293581389</c:v>
                </c:pt>
                <c:pt idx="12">
                  <c:v>150.56883648774181</c:v>
                </c:pt>
                <c:pt idx="13">
                  <c:v>156.2518299097342</c:v>
                </c:pt>
                <c:pt idx="14">
                  <c:v>161.73514415588767</c:v>
                </c:pt>
                <c:pt idx="15">
                  <c:v>167.03844478690311</c:v>
                </c:pt>
                <c:pt idx="16">
                  <c:v>172.17836651520483</c:v>
                </c:pt>
                <c:pt idx="17">
                  <c:v>177.16912945763355</c:v>
                </c:pt>
                <c:pt idx="18">
                  <c:v>182.02300307439421</c:v>
                </c:pt>
                <c:pt idx="19">
                  <c:v>186.75066142527854</c:v>
                </c:pt>
                <c:pt idx="20">
                  <c:v>191.36145933037062</c:v>
                </c:pt>
                <c:pt idx="21">
                  <c:v>195.86364994972979</c:v>
                </c:pt>
                <c:pt idx="22">
                  <c:v>200.26455829008208</c:v>
                </c:pt>
                <c:pt idx="23">
                  <c:v>204.57072108227618</c:v>
                </c:pt>
                <c:pt idx="24">
                  <c:v>208.7880006686965</c:v>
                </c:pt>
                <c:pt idx="25">
                  <c:v>212.92167856995755</c:v>
                </c:pt>
                <c:pt idx="26">
                  <c:v>216.97653299417337</c:v>
                </c:pt>
                <c:pt idx="27">
                  <c:v>220.95690353369946</c:v>
                </c:pt>
                <c:pt idx="28">
                  <c:v>224.86674554663324</c:v>
                </c:pt>
                <c:pt idx="29">
                  <c:v>228.70967616472149</c:v>
                </c:pt>
                <c:pt idx="30">
                  <c:v>232.48901345162983</c:v>
                </c:pt>
                <c:pt idx="31">
                  <c:v>236.20780991820382</c:v>
                </c:pt>
                <c:pt idx="32">
                  <c:v>239.8688813579148</c:v>
                </c:pt>
                <c:pt idx="33">
                  <c:v>243.47483177720943</c:v>
                </c:pt>
                <c:pt idx="34">
                  <c:v>247.02807504832799</c:v>
                </c:pt>
                <c:pt idx="35">
                  <c:v>250.53085379633836</c:v>
                </c:pt>
                <c:pt idx="36">
                  <c:v>253.98525594029883</c:v>
                </c:pt>
                <c:pt idx="37">
                  <c:v>257.39322923513703</c:v>
                </c:pt>
                <c:pt idx="38">
                  <c:v>260.75659410189314</c:v>
                </c:pt>
                <c:pt idx="39">
                  <c:v>264.07705498630685</c:v>
                </c:pt>
                <c:pt idx="40">
                  <c:v>267.35621044695262</c:v>
                </c:pt>
                <c:pt idx="41">
                  <c:v>270.59556214239979</c:v>
                </c:pt>
                <c:pt idx="42">
                  <c:v>273.79652286078823</c:v>
                </c:pt>
                <c:pt idx="43">
                  <c:v>276.96042371365007</c:v>
                </c:pt>
                <c:pt idx="44">
                  <c:v>280.08852059789882</c:v>
                </c:pt>
                <c:pt idx="45">
                  <c:v>283.18200001497638</c:v>
                </c:pt>
                <c:pt idx="46">
                  <c:v>286.24198432363312</c:v>
                </c:pt>
                <c:pt idx="47">
                  <c:v>289.26953649229171</c:v>
                </c:pt>
                <c:pt idx="48">
                  <c:v>292.26566440805817</c:v>
                </c:pt>
                <c:pt idx="49">
                  <c:v>295.23132479190821</c:v>
                </c:pt>
                <c:pt idx="50">
                  <c:v>298.1674267631671</c:v>
                </c:pt>
                <c:pt idx="51">
                  <c:v>301.07483509093373</c:v>
                </c:pt>
                <c:pt idx="52">
                  <c:v>303.95437316540932</c:v>
                </c:pt>
                <c:pt idx="53">
                  <c:v>306.80682571807193</c:v>
                </c:pt>
                <c:pt idx="54">
                  <c:v>309.63294131616425</c:v>
                </c:pt>
                <c:pt idx="55">
                  <c:v>312.43343465396805</c:v>
                </c:pt>
                <c:pt idx="56">
                  <c:v>315.20898866073986</c:v>
                </c:pt>
                <c:pt idx="57">
                  <c:v>317.9602564429261</c:v>
                </c:pt>
                <c:pt idx="58">
                  <c:v>320.68786307630802</c:v>
                </c:pt>
                <c:pt idx="59">
                  <c:v>323.39240726201024</c:v>
                </c:pt>
                <c:pt idx="60">
                  <c:v>326.07446285880337</c:v>
                </c:pt>
                <c:pt idx="61">
                  <c:v>328.7345803028112</c:v>
                </c:pt>
                <c:pt idx="62">
                  <c:v>331.37328792457231</c:v>
                </c:pt>
                <c:pt idx="63">
                  <c:v>333.99109317238401</c:v>
                </c:pt>
                <c:pt idx="64">
                  <c:v>336.5884837499525</c:v>
                </c:pt>
                <c:pt idx="65">
                  <c:v>339.16592867557313</c:v>
                </c:pt>
                <c:pt idx="66">
                  <c:v>341.72387926935789</c:v>
                </c:pt>
                <c:pt idx="67">
                  <c:v>344.26277007439393</c:v>
                </c:pt>
                <c:pt idx="68">
                  <c:v>346.78301971715905</c:v>
                </c:pt>
                <c:pt idx="69">
                  <c:v>349.28503171202027</c:v>
                </c:pt>
                <c:pt idx="70">
                  <c:v>351.76919521419177</c:v>
                </c:pt>
                <c:pt idx="71">
                  <c:v>354.23588572513324</c:v>
                </c:pt>
                <c:pt idx="72">
                  <c:v>356.6854657540087</c:v>
                </c:pt>
                <c:pt idx="73">
                  <c:v>359.11828543850618</c:v>
                </c:pt>
                <c:pt idx="74">
                  <c:v>361.53468312802721</c:v>
                </c:pt>
                <c:pt idx="75">
                  <c:v>363.93498593199956</c:v>
                </c:pt>
                <c:pt idx="76">
                  <c:v>366.31951023582701</c:v>
                </c:pt>
                <c:pt idx="77">
                  <c:v>368.68856218678093</c:v>
                </c:pt>
                <c:pt idx="78">
                  <c:v>371.04243815194855</c:v>
                </c:pt>
                <c:pt idx="79">
                  <c:v>373.38142515017387</c:v>
                </c:pt>
                <c:pt idx="80">
                  <c:v>375.70580125977756</c:v>
                </c:pt>
                <c:pt idx="81">
                  <c:v>378.01583600369293</c:v>
                </c:pt>
                <c:pt idx="82">
                  <c:v>380.31179071352977</c:v>
                </c:pt>
                <c:pt idx="83">
                  <c:v>382.5939188739577</c:v>
                </c:pt>
                <c:pt idx="84">
                  <c:v>384.86246644869391</c:v>
                </c:pt>
                <c:pt idx="85">
                  <c:v>387.11767218928242</c:v>
                </c:pt>
                <c:pt idx="86">
                  <c:v>389.35976792776262</c:v>
                </c:pt>
                <c:pt idx="87">
                  <c:v>391.58897885424193</c:v>
                </c:pt>
                <c:pt idx="88">
                  <c:v>393.8055237803141</c:v>
                </c:pt>
                <c:pt idx="89">
                  <c:v>396.00961538919552</c:v>
                </c:pt>
                <c:pt idx="90">
                  <c:v>398.20146047338847</c:v>
                </c:pt>
                <c:pt idx="91">
                  <c:v>400.3812601606237</c:v>
                </c:pt>
                <c:pt idx="92">
                  <c:v>402.549210128781</c:v>
                </c:pt>
                <c:pt idx="93">
                  <c:v>404.70550081043797</c:v>
                </c:pt>
                <c:pt idx="94">
                  <c:v>406.85031758765194</c:v>
                </c:pt>
                <c:pt idx="95">
                  <c:v>408.98384097753996</c:v>
                </c:pt>
                <c:pt idx="96">
                  <c:v>411.10624680918067</c:v>
                </c:pt>
                <c:pt idx="97">
                  <c:v>413.21770639233239</c:v>
                </c:pt>
                <c:pt idx="98">
                  <c:v>415.31838667842118</c:v>
                </c:pt>
                <c:pt idx="99">
                  <c:v>417.40845041423114</c:v>
                </c:pt>
                <c:pt idx="100">
                  <c:v>419.48805628869508</c:v>
                </c:pt>
                <c:pt idx="101">
                  <c:v>421.55735907316165</c:v>
                </c:pt>
                <c:pt idx="102">
                  <c:v>423.61650975548787</c:v>
                </c:pt>
                <c:pt idx="103">
                  <c:v>425.66565566828876</c:v>
                </c:pt>
                <c:pt idx="104">
                  <c:v>427.70494061165067</c:v>
                </c:pt>
                <c:pt idx="105">
                  <c:v>429.73450497059679</c:v>
                </c:pt>
                <c:pt idx="106">
                  <c:v>431.75448582757951</c:v>
                </c:pt>
                <c:pt idx="107">
                  <c:v>433.76501707025051</c:v>
                </c:pt>
                <c:pt idx="108">
                  <c:v>435.76622949475353</c:v>
                </c:pt>
                <c:pt idx="109">
                  <c:v>437.75825090475922</c:v>
                </c:pt>
                <c:pt idx="110">
                  <c:v>439.74120620646033</c:v>
                </c:pt>
                <c:pt idx="111">
                  <c:v>441.71521749972408</c:v>
                </c:pt>
                <c:pt idx="112">
                  <c:v>443.68040416558847</c:v>
                </c:pt>
                <c:pt idx="113">
                  <c:v>445.63688295028385</c:v>
                </c:pt>
                <c:pt idx="114">
                  <c:v>447.58476804594511</c:v>
                </c:pt>
                <c:pt idx="115">
                  <c:v>449.5241711681702</c:v>
                </c:pt>
                <c:pt idx="116">
                  <c:v>451.45520163057921</c:v>
                </c:pt>
                <c:pt idx="117">
                  <c:v>453.37796641651073</c:v>
                </c:pt>
                <c:pt idx="118">
                  <c:v>455.29257024798892</c:v>
                </c:pt>
                <c:pt idx="119">
                  <c:v>457.19911565208963</c:v>
                </c:pt>
                <c:pt idx="120">
                  <c:v>459.09770302482207</c:v>
                </c:pt>
                <c:pt idx="121">
                  <c:v>460.98843069263984</c:v>
                </c:pt>
                <c:pt idx="122">
                  <c:v>462.87139497168789</c:v>
                </c:pt>
                <c:pt idx="123">
                  <c:v>464.74669022488649</c:v>
                </c:pt>
                <c:pt idx="124">
                  <c:v>466.61440891694713</c:v>
                </c:pt>
                <c:pt idx="125">
                  <c:v>468.47464166741241</c:v>
                </c:pt>
                <c:pt idx="126">
                  <c:v>470.32747730180552</c:v>
                </c:pt>
                <c:pt idx="127">
                  <c:v>472.17300290097057</c:v>
                </c:pt>
                <c:pt idx="128">
                  <c:v>474.01130384868202</c:v>
                </c:pt>
                <c:pt idx="129">
                  <c:v>475.84246387759589</c:v>
                </c:pt>
                <c:pt idx="130">
                  <c:v>477.66656511361458</c:v>
                </c:pt>
                <c:pt idx="131">
                  <c:v>479.48368811872979</c:v>
                </c:pt>
                <c:pt idx="132">
                  <c:v>481.2939119324077</c:v>
                </c:pt>
                <c:pt idx="133">
                  <c:v>483.09731411157719</c:v>
                </c:pt>
                <c:pt idx="134">
                  <c:v>484.89397076927708</c:v>
                </c:pt>
                <c:pt idx="135">
                  <c:v>486.68395661201765</c:v>
                </c:pt>
                <c:pt idx="136">
                  <c:v>488.46734497590859</c:v>
                </c:pt>
                <c:pt idx="137">
                  <c:v>490.24420786160215</c:v>
                </c:pt>
                <c:pt idx="138">
                  <c:v>492.01461596809872</c:v>
                </c:pt>
                <c:pt idx="139">
                  <c:v>493.77863872546067</c:v>
                </c:pt>
                <c:pt idx="140">
                  <c:v>495.53634432647641</c:v>
                </c:pt>
                <c:pt idx="141">
                  <c:v>497.28779975731481</c:v>
                </c:pt>
                <c:pt idx="142">
                  <c:v>499.03307082721085</c:v>
                </c:pt>
                <c:pt idx="143">
                  <c:v>500.77222219721904</c:v>
                </c:pt>
                <c:pt idx="144">
                  <c:v>502.50531740806866</c:v>
                </c:pt>
                <c:pt idx="145">
                  <c:v>504.2324189071573</c:v>
                </c:pt>
                <c:pt idx="146">
                  <c:v>505.95358807471274</c:v>
                </c:pt>
                <c:pt idx="147">
                  <c:v>507.66888524915674</c:v>
                </c:pt>
                <c:pt idx="148">
                  <c:v>509.37836975169762</c:v>
                </c:pt>
                <c:pt idx="149">
                  <c:v>511.08209991018185</c:v>
                </c:pt>
                <c:pt idx="150">
                  <c:v>512.78013308223183</c:v>
                </c:pt>
                <c:pt idx="151">
                  <c:v>514.47252567769431</c:v>
                </c:pt>
                <c:pt idx="152">
                  <c:v>516.15933318042676</c:v>
                </c:pt>
                <c:pt idx="153">
                  <c:v>517.84061016944202</c:v>
                </c:pt>
                <c:pt idx="154">
                  <c:v>519.51641033943815</c:v>
                </c:pt>
                <c:pt idx="155">
                  <c:v>521.1867865207322</c:v>
                </c:pt>
                <c:pt idx="156">
                  <c:v>522.85179069861977</c:v>
                </c:pt>
                <c:pt idx="157">
                  <c:v>524.51147403218124</c:v>
                </c:pt>
                <c:pt idx="158">
                  <c:v>526.16588687255285</c:v>
                </c:pt>
                <c:pt idx="159">
                  <c:v>527.81507878068112</c:v>
                </c:pt>
                <c:pt idx="160">
                  <c:v>529.45909854457989</c:v>
                </c:pt>
                <c:pt idx="161">
                  <c:v>531.09799419610465</c:v>
                </c:pt>
                <c:pt idx="162">
                  <c:v>532.73181302726243</c:v>
                </c:pt>
                <c:pt idx="163">
                  <c:v>534.36060160607121</c:v>
                </c:pt>
                <c:pt idx="164">
                  <c:v>535.98440579198598</c:v>
                </c:pt>
                <c:pt idx="165">
                  <c:v>537.6032707509039</c:v>
                </c:pt>
                <c:pt idx="166">
                  <c:v>539.21724096976436</c:v>
                </c:pt>
                <c:pt idx="167">
                  <c:v>540.82636027075364</c:v>
                </c:pt>
                <c:pt idx="168">
                  <c:v>542.43067182513448</c:v>
                </c:pt>
                <c:pt idx="169">
                  <c:v>544.03021816670196</c:v>
                </c:pt>
                <c:pt idx="170">
                  <c:v>545.62504120488904</c:v>
                </c:pt>
                <c:pt idx="171">
                  <c:v>547.21518223752469</c:v>
                </c:pt>
                <c:pt idx="172">
                  <c:v>548.80068196325908</c:v>
                </c:pt>
                <c:pt idx="173">
                  <c:v>550.3815804936678</c:v>
                </c:pt>
                <c:pt idx="174">
                  <c:v>551.95791736504088</c:v>
                </c:pt>
                <c:pt idx="175">
                  <c:v>553.5297315498716</c:v>
                </c:pt>
                <c:pt idx="176">
                  <c:v>555.09706146805036</c:v>
                </c:pt>
                <c:pt idx="177">
                  <c:v>556.6599449977748</c:v>
                </c:pt>
                <c:pt idx="178">
                  <c:v>558.21841948618498</c:v>
                </c:pt>
                <c:pt idx="179">
                  <c:v>559.77252175973069</c:v>
                </c:pt>
                <c:pt idx="180">
                  <c:v>561.32228813428105</c:v>
                </c:pt>
                <c:pt idx="181">
                  <c:v>562.86775442498242</c:v>
                </c:pt>
                <c:pt idx="182">
                  <c:v>564.40895595587267</c:v>
                </c:pt>
                <c:pt idx="183">
                  <c:v>565.94592756926045</c:v>
                </c:pt>
                <c:pt idx="184">
                  <c:v>567.47870363487357</c:v>
                </c:pt>
                <c:pt idx="185">
                  <c:v>569.00731805878763</c:v>
                </c:pt>
                <c:pt idx="186">
                  <c:v>570.53180429213717</c:v>
                </c:pt>
                <c:pt idx="187">
                  <c:v>572.05219533961724</c:v>
                </c:pt>
                <c:pt idx="188">
                  <c:v>573.56852376778363</c:v>
                </c:pt>
                <c:pt idx="189">
                  <c:v>575.08082171315368</c:v>
                </c:pt>
                <c:pt idx="190">
                  <c:v>576.58912089011665</c:v>
                </c:pt>
                <c:pt idx="191">
                  <c:v>578.09345259865813</c:v>
                </c:pt>
                <c:pt idx="192">
                  <c:v>579.59384773190254</c:v>
                </c:pt>
                <c:pt idx="193">
                  <c:v>581.09033678348135</c:v>
                </c:pt>
                <c:pt idx="194">
                  <c:v>582.58294985472969</c:v>
                </c:pt>
                <c:pt idx="195">
                  <c:v>584.07171666171769</c:v>
                </c:pt>
                <c:pt idx="196">
                  <c:v>585.5566665421195</c:v>
                </c:pt>
                <c:pt idx="197">
                  <c:v>587.03782846192792</c:v>
                </c:pt>
                <c:pt idx="198">
                  <c:v>588.5152310220135</c:v>
                </c:pt>
                <c:pt idx="199">
                  <c:v>589.98890246453868</c:v>
                </c:pt>
                <c:pt idx="200">
                  <c:v>591.45887067922524</c:v>
                </c:pt>
                <c:pt idx="201">
                  <c:v>592.925163209483</c:v>
                </c:pt>
                <c:pt idx="202">
                  <c:v>594.38780725840195</c:v>
                </c:pt>
                <c:pt idx="203">
                  <c:v>595.84682969461176</c:v>
                </c:pt>
                <c:pt idx="204">
                  <c:v>597.30225705801149</c:v>
                </c:pt>
                <c:pt idx="205">
                  <c:v>598.75411556537472</c:v>
                </c:pt>
                <c:pt idx="206">
                  <c:v>600.20243111583227</c:v>
                </c:pt>
                <c:pt idx="207">
                  <c:v>601.64722929623485</c:v>
                </c:pt>
                <c:pt idx="208">
                  <c:v>603.08853538640062</c:v>
                </c:pt>
                <c:pt idx="209">
                  <c:v>604.52637436425039</c:v>
                </c:pt>
                <c:pt idx="210">
                  <c:v>605.96077091083191</c:v>
                </c:pt>
                <c:pt idx="211">
                  <c:v>607.391749415238</c:v>
                </c:pt>
                <c:pt idx="212">
                  <c:v>608.81933397941896</c:v>
                </c:pt>
                <c:pt idx="213">
                  <c:v>610.24354842289665</c:v>
                </c:pt>
                <c:pt idx="214">
                  <c:v>611.66441628737482</c:v>
                </c:pt>
                <c:pt idx="215">
                  <c:v>613.08196084125734</c:v>
                </c:pt>
                <c:pt idx="216">
                  <c:v>614.49620508407031</c:v>
                </c:pt>
                <c:pt idx="217">
                  <c:v>615.90717175079294</c:v>
                </c:pt>
                <c:pt idx="218">
                  <c:v>617.31488331609955</c:v>
                </c:pt>
                <c:pt idx="219">
                  <c:v>618.71936199851359</c:v>
                </c:pt>
                <c:pt idx="220">
                  <c:v>620.12062976447737</c:v>
                </c:pt>
                <c:pt idx="221">
                  <c:v>621.51870833234022</c:v>
                </c:pt>
                <c:pt idx="222">
                  <c:v>622.91361917626296</c:v>
                </c:pt>
                <c:pt idx="223">
                  <c:v>624.30538353004704</c:v>
                </c:pt>
                <c:pt idx="224">
                  <c:v>625.69402239088402</c:v>
                </c:pt>
                <c:pt idx="225">
                  <c:v>627.07955652303178</c:v>
                </c:pt>
                <c:pt idx="226">
                  <c:v>628.46200646141824</c:v>
                </c:pt>
                <c:pt idx="227">
                  <c:v>629.84139251517058</c:v>
                </c:pt>
                <c:pt idx="228">
                  <c:v>631.21773477107922</c:v>
                </c:pt>
                <c:pt idx="229">
                  <c:v>632.59105309698987</c:v>
                </c:pt>
                <c:pt idx="230">
                  <c:v>633.96136714513227</c:v>
                </c:pt>
                <c:pt idx="231">
                  <c:v>635.32869635538202</c:v>
                </c:pt>
                <c:pt idx="232">
                  <c:v>636.69305995846105</c:v>
                </c:pt>
                <c:pt idx="233">
                  <c:v>638.05447697907437</c:v>
                </c:pt>
                <c:pt idx="234">
                  <c:v>639.41296623898791</c:v>
                </c:pt>
                <c:pt idx="235">
                  <c:v>640.76854636004816</c:v>
                </c:pt>
                <c:pt idx="236">
                  <c:v>642.1212357671418</c:v>
                </c:pt>
                <c:pt idx="237">
                  <c:v>643.47105269110193</c:v>
                </c:pt>
                <c:pt idx="238">
                  <c:v>644.81801517155759</c:v>
                </c:pt>
                <c:pt idx="239">
                  <c:v>646.16214105973097</c:v>
                </c:pt>
                <c:pt idx="240">
                  <c:v>647.50344802118013</c:v>
                </c:pt>
                <c:pt idx="241">
                  <c:v>648.84195353849407</c:v>
                </c:pt>
                <c:pt idx="242">
                  <c:v>650.17767491393386</c:v>
                </c:pt>
                <c:pt idx="243">
                  <c:v>651.51062927202793</c:v>
                </c:pt>
                <c:pt idx="244">
                  <c:v>652.84083356211784</c:v>
                </c:pt>
                <c:pt idx="245">
                  <c:v>654.16830456085779</c:v>
                </c:pt>
                <c:pt idx="246">
                  <c:v>655.4930588746688</c:v>
                </c:pt>
                <c:pt idx="247">
                  <c:v>656.81511294214795</c:v>
                </c:pt>
                <c:pt idx="248">
                  <c:v>658.13448303643406</c:v>
                </c:pt>
                <c:pt idx="249">
                  <c:v>659.45118526752992</c:v>
                </c:pt>
                <c:pt idx="250">
                  <c:v>660.76523558458439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3B-458C-B59E-E783CDE27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4455040"/>
        <c:axId val="1704458400"/>
      </c:lineChart>
      <c:catAx>
        <c:axId val="170445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458400"/>
        <c:crosses val="autoZero"/>
        <c:auto val="1"/>
        <c:lblAlgn val="ctr"/>
        <c:lblOffset val="100"/>
        <c:noMultiLvlLbl val="0"/>
      </c:catAx>
      <c:valAx>
        <c:axId val="170445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45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Rates vs discount</a:t>
            </a:r>
            <a:r>
              <a:rPr lang="en-US" baseline="0"/>
              <a:t>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'Geometric vs Arithmetic'!$C$2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'Geometric vs Arithmetic'!$B$3:$B$27</c:f>
              <c:numCache>
                <c:formatCode>General</c:formatCode>
                <c:ptCount val="2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</c:numCache>
            </c:numRef>
          </c:xVal>
          <c:yVal>
            <c:numRef>
              <c:f>'Geometric vs Arithmetic'!$C$3:$C$27</c:f>
              <c:numCache>
                <c:formatCode>General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EC-4C2F-B480-67A4469F21D1}"/>
            </c:ext>
          </c:extLst>
        </c:ser>
        <c:ser>
          <c:idx val="1"/>
          <c:order val="1"/>
          <c:tx>
            <c:strRef>
              <c:f>'Geometric vs Arithmetic'!$D$2</c:f>
              <c:strCache>
                <c:ptCount val="1"/>
                <c:pt idx="0">
                  <c:v>Exp(-30x)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'Geometric vs Arithmetic'!$B$3:$B$27</c:f>
              <c:numCache>
                <c:formatCode>General</c:formatCode>
                <c:ptCount val="2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</c:numCache>
            </c:numRef>
          </c:xVal>
          <c:yVal>
            <c:numRef>
              <c:f>'Geometric vs Arithmetic'!$D$3:$D$27</c:f>
              <c:numCache>
                <c:formatCode>General</c:formatCode>
                <c:ptCount val="25"/>
                <c:pt idx="0">
                  <c:v>0.74081822068171788</c:v>
                </c:pt>
                <c:pt idx="1">
                  <c:v>0.54881163609402639</c:v>
                </c:pt>
                <c:pt idx="2">
                  <c:v>0.40656965974059917</c:v>
                </c:pt>
                <c:pt idx="3">
                  <c:v>0.30119421191220214</c:v>
                </c:pt>
                <c:pt idx="4">
                  <c:v>0.22313016014842982</c:v>
                </c:pt>
                <c:pt idx="5">
                  <c:v>0.16529888822158653</c:v>
                </c:pt>
                <c:pt idx="6">
                  <c:v>0.12245642825298191</c:v>
                </c:pt>
                <c:pt idx="7">
                  <c:v>9.0717953289412512E-2</c:v>
                </c:pt>
                <c:pt idx="8">
                  <c:v>6.7205512739749784E-2</c:v>
                </c:pt>
                <c:pt idx="9">
                  <c:v>4.9787068367863965E-2</c:v>
                </c:pt>
                <c:pt idx="10">
                  <c:v>3.6883167401240015E-2</c:v>
                </c:pt>
                <c:pt idx="11">
                  <c:v>2.7323722447292569E-2</c:v>
                </c:pt>
                <c:pt idx="12">
                  <c:v>2.0241911445804398E-2</c:v>
                </c:pt>
                <c:pt idx="13">
                  <c:v>1.4995576820477717E-2</c:v>
                </c:pt>
                <c:pt idx="14">
                  <c:v>1.1108996538242306E-2</c:v>
                </c:pt>
                <c:pt idx="15">
                  <c:v>8.2297470490200302E-3</c:v>
                </c:pt>
                <c:pt idx="16">
                  <c:v>6.0967465655156327E-3</c:v>
                </c:pt>
                <c:pt idx="17">
                  <c:v>4.5165809426126659E-3</c:v>
                </c:pt>
                <c:pt idx="18">
                  <c:v>3.345965457471269E-3</c:v>
                </c:pt>
                <c:pt idx="19">
                  <c:v>2.4787521766663563E-3</c:v>
                </c:pt>
                <c:pt idx="20">
                  <c:v>1.8363047770289039E-3</c:v>
                </c:pt>
                <c:pt idx="21">
                  <c:v>1.3603680375478915E-3</c:v>
                </c:pt>
                <c:pt idx="22">
                  <c:v>1.0077854290485087E-3</c:v>
                </c:pt>
                <c:pt idx="23">
                  <c:v>7.465858083766779E-4</c:v>
                </c:pt>
                <c:pt idx="24">
                  <c:v>5.5308437014783265E-4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EC-4C2F-B480-67A4469F2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298704"/>
        <c:axId val="951280944"/>
      </c:scatterChart>
      <c:valAx>
        <c:axId val="95129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280944"/>
        <c:crosses val="autoZero"/>
        <c:crossBetween val="midCat"/>
      </c:valAx>
      <c:valAx>
        <c:axId val="9512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298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7</xdr:col>
      <xdr:colOff>475129</xdr:colOff>
      <xdr:row>22</xdr:row>
      <xdr:rowOff>17929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A4DA4B-A0AD-743C-7649-E05414403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330824"/>
          <a:ext cx="4894729" cy="1631576"/>
        </a:xfrm>
        <a:prstGeom prst="rect">
          <a:avLst/>
        </a:prstGeom>
      </xdr:spPr>
    </xdr:pic>
    <xdr:clientData/>
  </xdr:twoCellAnchor>
  <xdr:twoCellAnchor editAs="oneCell">
    <xdr:from>
      <xdr:col>8</xdr:col>
      <xdr:colOff>35859</xdr:colOff>
      <xdr:row>11</xdr:row>
      <xdr:rowOff>44824</xdr:rowOff>
    </xdr:from>
    <xdr:to>
      <xdr:col>20</xdr:col>
      <xdr:colOff>74219</xdr:colOff>
      <xdr:row>26</xdr:row>
      <xdr:rowOff>7402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CEE655-0FD2-6BA0-F78D-7A49208FA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74659" y="2017059"/>
          <a:ext cx="8169348" cy="26519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9</xdr:col>
      <xdr:colOff>31824</xdr:colOff>
      <xdr:row>38</xdr:row>
      <xdr:rowOff>17929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B583E-F965-4B4D-9906-DAD2B2B63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377440"/>
          <a:ext cx="4901004" cy="1663849"/>
        </a:xfrm>
        <a:prstGeom prst="rect">
          <a:avLst/>
        </a:prstGeom>
      </xdr:spPr>
    </xdr:pic>
    <xdr:clientData/>
  </xdr:twoCellAnchor>
  <xdr:twoCellAnchor editAs="oneCell">
    <xdr:from>
      <xdr:col>2</xdr:col>
      <xdr:colOff>717176</xdr:colOff>
      <xdr:row>39</xdr:row>
      <xdr:rowOff>170329</xdr:rowOff>
    </xdr:from>
    <xdr:to>
      <xdr:col>6</xdr:col>
      <xdr:colOff>200810</xdr:colOff>
      <xdr:row>45</xdr:row>
      <xdr:rowOff>89647</xdr:rowOff>
    </xdr:to>
    <xdr:pic>
      <xdr:nvPicPr>
        <xdr:cNvPr id="5" name="Picture 4" descr="Black-Scholes gamma formula">
          <a:extLst>
            <a:ext uri="{FF2B5EF4-FFF2-40B4-BE49-F238E27FC236}">
              <a16:creationId xmlns:a16="http://schemas.microsoft.com/office/drawing/2014/main" id="{8C37C7C9-E356-4A78-9F22-2CC824BA8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776" y="4376569"/>
          <a:ext cx="2501154" cy="1016598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2</xdr:col>
      <xdr:colOff>690282</xdr:colOff>
      <xdr:row>45</xdr:row>
      <xdr:rowOff>71718</xdr:rowOff>
    </xdr:from>
    <xdr:to>
      <xdr:col>6</xdr:col>
      <xdr:colOff>277006</xdr:colOff>
      <xdr:row>49</xdr:row>
      <xdr:rowOff>17929</xdr:rowOff>
    </xdr:to>
    <xdr:pic>
      <xdr:nvPicPr>
        <xdr:cNvPr id="6" name="Picture 5" descr="Standard normal probability density function">
          <a:extLst>
            <a:ext uri="{FF2B5EF4-FFF2-40B4-BE49-F238E27FC236}">
              <a16:creationId xmlns:a16="http://schemas.microsoft.com/office/drawing/2014/main" id="{B7F5F9F6-F400-43AA-AEEC-955D31A78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9882" y="5375238"/>
          <a:ext cx="2581384" cy="677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645462</xdr:colOff>
      <xdr:row>50</xdr:row>
      <xdr:rowOff>0</xdr:rowOff>
    </xdr:from>
    <xdr:to>
      <xdr:col>6</xdr:col>
      <xdr:colOff>98615</xdr:colOff>
      <xdr:row>52</xdr:row>
      <xdr:rowOff>83820</xdr:rowOff>
    </xdr:to>
    <xdr:pic>
      <xdr:nvPicPr>
        <xdr:cNvPr id="7" name="Picture 6" descr="Black-Scholes vega formula">
          <a:extLst>
            <a:ext uri="{FF2B5EF4-FFF2-40B4-BE49-F238E27FC236}">
              <a16:creationId xmlns:a16="http://schemas.microsoft.com/office/drawing/2014/main" id="{0A4A4E9E-A2E3-43DF-A5E7-1261EF7D0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062" y="6217920"/>
          <a:ext cx="2402093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708213</xdr:colOff>
      <xdr:row>53</xdr:row>
      <xdr:rowOff>8965</xdr:rowOff>
    </xdr:from>
    <xdr:to>
      <xdr:col>6</xdr:col>
      <xdr:colOff>16586</xdr:colOff>
      <xdr:row>55</xdr:row>
      <xdr:rowOff>92785</xdr:rowOff>
    </xdr:to>
    <xdr:pic>
      <xdr:nvPicPr>
        <xdr:cNvPr id="8" name="Picture 7" descr="Black-Scholes call rho formula">
          <a:extLst>
            <a:ext uri="{FF2B5EF4-FFF2-40B4-BE49-F238E27FC236}">
              <a16:creationId xmlns:a16="http://schemas.microsoft.com/office/drawing/2014/main" id="{786B47A7-8D4D-430C-AC6B-8C2B42423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813" y="6775525"/>
          <a:ext cx="2318273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654419</xdr:colOff>
      <xdr:row>56</xdr:row>
      <xdr:rowOff>0</xdr:rowOff>
    </xdr:from>
    <xdr:to>
      <xdr:col>6</xdr:col>
      <xdr:colOff>331690</xdr:colOff>
      <xdr:row>58</xdr:row>
      <xdr:rowOff>83820</xdr:rowOff>
    </xdr:to>
    <xdr:pic>
      <xdr:nvPicPr>
        <xdr:cNvPr id="9" name="Picture 8" descr="Black-Scholes put rho formula">
          <a:extLst>
            <a:ext uri="{FF2B5EF4-FFF2-40B4-BE49-F238E27FC236}">
              <a16:creationId xmlns:a16="http://schemas.microsoft.com/office/drawing/2014/main" id="{43BBC9A9-B503-4A42-95D4-3DB821ADA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019" y="7315200"/>
          <a:ext cx="2633831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591670</xdr:colOff>
      <xdr:row>59</xdr:row>
      <xdr:rowOff>0</xdr:rowOff>
    </xdr:from>
    <xdr:to>
      <xdr:col>10</xdr:col>
      <xdr:colOff>210670</xdr:colOff>
      <xdr:row>61</xdr:row>
      <xdr:rowOff>160020</xdr:rowOff>
    </xdr:to>
    <xdr:pic>
      <xdr:nvPicPr>
        <xdr:cNvPr id="10" name="Picture 9" descr="Black-Scholes call option theta">
          <a:extLst>
            <a:ext uri="{FF2B5EF4-FFF2-40B4-BE49-F238E27FC236}">
              <a16:creationId xmlns:a16="http://schemas.microsoft.com/office/drawing/2014/main" id="{F3DE58A9-5DAF-43E6-AC8D-2AA598CD3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670" y="7863840"/>
          <a:ext cx="587502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11</xdr:col>
      <xdr:colOff>114300</xdr:colOff>
      <xdr:row>65</xdr:row>
      <xdr:rowOff>160020</xdr:rowOff>
    </xdr:to>
    <xdr:pic>
      <xdr:nvPicPr>
        <xdr:cNvPr id="11" name="Picture 10" descr="Black-Scholes put option theta">
          <a:extLst>
            <a:ext uri="{FF2B5EF4-FFF2-40B4-BE49-F238E27FC236}">
              <a16:creationId xmlns:a16="http://schemas.microsoft.com/office/drawing/2014/main" id="{1A291EF6-F6EA-4FF6-B7D2-80B15C43B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95360"/>
          <a:ext cx="620268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22</xdr:row>
      <xdr:rowOff>160020</xdr:rowOff>
    </xdr:from>
    <xdr:to>
      <xdr:col>13</xdr:col>
      <xdr:colOff>457200</xdr:colOff>
      <xdr:row>36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9874-8E86-B2EE-E2CE-A39A5166529C}"/>
            </a:ext>
          </a:extLst>
        </xdr:cNvPr>
        <xdr:cNvSpPr txBox="1"/>
      </xdr:nvSpPr>
      <xdr:spPr>
        <a:xfrm>
          <a:off x="68580" y="4183380"/>
          <a:ext cx="8298180" cy="2522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kern="1200"/>
            <a:t>Eigenvalues are the equivalent of the roots of a factored polynomial. In high</a:t>
          </a:r>
          <a:r>
            <a:rPr lang="en-US" sz="1100" kern="1200" baseline="0"/>
            <a:t> school, you probably factored more quadratic equations than you wanted to. In the matrix world, </a:t>
          </a:r>
          <a:r>
            <a:rPr lang="en-US" sz="1100" u="sng" kern="1200" baseline="0"/>
            <a:t>eigenvalues are the factors of a matrix</a:t>
          </a:r>
          <a:r>
            <a:rPr lang="en-US" sz="1100" kern="1200" baseline="0"/>
            <a:t>. They satisfy determinant(</a:t>
          </a:r>
          <a:r>
            <a:rPr lang="en-US" sz="1100" b="1" kern="1200" baseline="0"/>
            <a:t>A</a:t>
          </a:r>
          <a:r>
            <a:rPr lang="en-US" sz="1100" kern="1200" baseline="0"/>
            <a:t>-</a:t>
          </a:r>
          <a:r>
            <a:rPr lang="el-GR" sz="1100" b="1"/>
            <a:t>λ</a:t>
          </a:r>
          <a:r>
            <a:rPr lang="en-US" sz="1100" b="1" kern="1200"/>
            <a:t>I</a:t>
          </a:r>
          <a:r>
            <a:rPr lang="en-US" sz="1100" kern="1200"/>
            <a:t>) where </a:t>
          </a:r>
          <a:r>
            <a:rPr lang="en-US" sz="1100" b="1" kern="1200"/>
            <a:t>A</a:t>
          </a:r>
          <a:r>
            <a:rPr lang="en-US" sz="1100" kern="1200"/>
            <a:t> is the matrix</a:t>
          </a:r>
          <a:r>
            <a:rPr lang="en-US" sz="1100" kern="1200" baseline="0"/>
            <a:t> of interest</a:t>
          </a:r>
          <a:r>
            <a:rPr lang="en-US" sz="1100" b="0" kern="1200" baseline="0"/>
            <a:t>, </a:t>
          </a:r>
          <a:r>
            <a:rPr lang="en-US" sz="1100" b="1" kern="1200" baseline="0"/>
            <a:t>I</a:t>
          </a:r>
          <a:r>
            <a:rPr lang="en-US" sz="1100" kern="1200" baseline="0"/>
            <a:t> is the identity matrix, and </a:t>
          </a:r>
          <a:r>
            <a:rPr lang="el-GR" sz="1100" b="1"/>
            <a:t>λ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is the vector of eigenvalues. Sometimes the factors are identifiable as having known drivers, but other times they are factors whose underlying driver is unknown.</a:t>
          </a:r>
          <a:endParaRPr lang="en-US" sz="1100" kern="1200"/>
        </a:p>
        <a:p>
          <a:endParaRPr lang="en-US" sz="1100" kern="1200"/>
        </a:p>
        <a:p>
          <a:r>
            <a:rPr lang="en-US" sz="1100" kern="1200"/>
            <a:t>Note 1: The 2x2 matrix has 2 non-zero eigenvalues (factors) and is of full rank. While the 3x3 matrix also has only 2 eigenvalues, and is not of full rank.</a:t>
          </a:r>
        </a:p>
        <a:p>
          <a:endParaRPr lang="en-US" sz="1100" kern="1200"/>
        </a:p>
        <a:p>
          <a:endParaRPr lang="en-US" sz="1100" kern="1200"/>
        </a:p>
        <a:p>
          <a:r>
            <a:rPr lang="en-US" sz="1100" kern="1200"/>
            <a:t>Note 2: Scaling</a:t>
          </a:r>
          <a:r>
            <a:rPr lang="en-US" sz="1100" kern="1200" baseline="0"/>
            <a:t> the eigenvalues of a matrix is the same as scaling each value of a matrix. Check it out for yourself by doubling the eigenvalues above.</a:t>
          </a:r>
          <a:endParaRPr lang="en-US" sz="1100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64941</xdr:colOff>
      <xdr:row>15</xdr:row>
      <xdr:rowOff>91787</xdr:rowOff>
    </xdr:from>
    <xdr:to>
      <xdr:col>5</xdr:col>
      <xdr:colOff>229464</xdr:colOff>
      <xdr:row>30</xdr:row>
      <xdr:rowOff>107373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D7B60D-80B5-C816-0B53-C6D602B26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64925</xdr:colOff>
      <xdr:row>33</xdr:row>
      <xdr:rowOff>57153</xdr:rowOff>
    </xdr:from>
    <xdr:to>
      <xdr:col>5</xdr:col>
      <xdr:colOff>229448</xdr:colOff>
      <xdr:row>48</xdr:row>
      <xdr:rowOff>72739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F40B0B-A2BC-53B3-0F82-4A087F5ED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38966</xdr:colOff>
      <xdr:row>49</xdr:row>
      <xdr:rowOff>83126</xdr:rowOff>
    </xdr:from>
    <xdr:to>
      <xdr:col>5</xdr:col>
      <xdr:colOff>203489</xdr:colOff>
      <xdr:row>64</xdr:row>
      <xdr:rowOff>98713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805199-EA9E-9F5D-1928-0CE8B9B79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259080</xdr:colOff>
      <xdr:row>1</xdr:row>
      <xdr:rowOff>125730</xdr:rowOff>
    </xdr:from>
    <xdr:to>
      <xdr:col>12</xdr:col>
      <xdr:colOff>563880</xdr:colOff>
      <xdr:row>16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AE74CD-33BD-AE62-CD57-1C65F506F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274320</xdr:colOff>
      <xdr:row>17</xdr:row>
      <xdr:rowOff>160020</xdr:rowOff>
    </xdr:from>
    <xdr:to>
      <xdr:col>13</xdr:col>
      <xdr:colOff>167640</xdr:colOff>
      <xdr:row>24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7572E25-B67E-388E-E17C-09BDA33AC38C}"/>
            </a:ext>
          </a:extLst>
        </xdr:cNvPr>
        <xdr:cNvSpPr txBox="1"/>
      </xdr:nvSpPr>
      <xdr:spPr>
        <a:xfrm>
          <a:off x="3322320" y="3268980"/>
          <a:ext cx="4770120" cy="1158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kern="1200"/>
            <a:t>Note that for any 2 points in the graph above, the average</a:t>
          </a:r>
          <a:r>
            <a:rPr lang="en-US" sz="1400" kern="1200" baseline="0"/>
            <a:t> </a:t>
          </a:r>
          <a:r>
            <a:rPr lang="en-US" sz="1400" kern="1200"/>
            <a:t>value of f(x)</a:t>
          </a:r>
          <a:r>
            <a:rPr lang="en-US" sz="1400" kern="1200" baseline="0"/>
            <a:t> evaluated at thise points will lie on a secant above the curve, while the function evaluated at the average of the 2 points will naturally lie on the curve, i.e., f(x</a:t>
          </a:r>
          <a:r>
            <a:rPr lang="en-US" sz="1400" kern="1200" baseline="-25000"/>
            <a:t>avg</a:t>
          </a:r>
          <a:r>
            <a:rPr lang="en-US" sz="1400" kern="1200" baseline="0"/>
            <a:t>) &lt;= avg(f</a:t>
          </a:r>
          <a:r>
            <a:rPr lang="en-US" sz="1400" kern="1200" baseline="-25000"/>
            <a:t>1</a:t>
          </a:r>
          <a:r>
            <a:rPr lang="en-US" sz="1400" kern="1200" baseline="0"/>
            <a:t> + f</a:t>
          </a:r>
          <a:r>
            <a:rPr lang="en-US" sz="1400" kern="1200" baseline="-25000"/>
            <a:t>2</a:t>
          </a:r>
          <a:r>
            <a:rPr lang="en-US" sz="1400" kern="1200" baseline="0"/>
            <a:t>)</a:t>
          </a:r>
          <a:endParaRPr lang="en-US" sz="1400" kern="12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croption.com/option-greeks-exce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833C-828C-4CAD-9BCD-5B7DF5421305}">
  <dimension ref="A1:N15"/>
  <sheetViews>
    <sheetView topLeftCell="B7" zoomScale="85" zoomScaleNormal="85" workbookViewId="0">
      <selection activeCell="S66" sqref="S66"/>
    </sheetView>
  </sheetViews>
  <sheetFormatPr defaultRowHeight="14.4" x14ac:dyDescent="0.3"/>
  <cols>
    <col min="2" max="2" width="11.33203125" bestFit="1" customWidth="1"/>
    <col min="4" max="4" width="14.5546875" bestFit="1" customWidth="1"/>
    <col min="6" max="6" width="10.109375" bestFit="1" customWidth="1"/>
    <col min="7" max="7" width="10.77734375" bestFit="1" customWidth="1"/>
    <col min="12" max="12" width="12.6640625" bestFit="1" customWidth="1"/>
    <col min="13" max="14" width="13" bestFit="1" customWidth="1"/>
  </cols>
  <sheetData>
    <row r="1" spans="1:14" x14ac:dyDescent="0.3">
      <c r="A1" s="1" t="s">
        <v>23</v>
      </c>
    </row>
    <row r="15" spans="1:14" x14ac:dyDescent="0.3">
      <c r="N15" s="2"/>
    </row>
  </sheetData>
  <hyperlinks>
    <hyperlink ref="A1" r:id="rId1" location="gamma-in-excel" display="https://www.macroption.com/option-greeks-excel/ - gamma-in-excel" xr:uid="{4C020D93-2D33-4C17-A4C8-B6535E6C9FC2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7BBA-6EE2-4B88-AF24-2AFE22B57E20}">
  <dimension ref="B2:AG16"/>
  <sheetViews>
    <sheetView tabSelected="1" topLeftCell="A7" workbookViewId="0">
      <selection activeCell="T24" sqref="T24"/>
    </sheetView>
  </sheetViews>
  <sheetFormatPr defaultRowHeight="14.4" x14ac:dyDescent="0.3"/>
  <cols>
    <col min="6" max="6" width="8.6640625" customWidth="1"/>
  </cols>
  <sheetData>
    <row r="2" spans="2:33" x14ac:dyDescent="0.3">
      <c r="B2" s="26">
        <f>W8*H5+X8*H6</f>
        <v>0.54500000000000004</v>
      </c>
      <c r="C2" s="26">
        <f>W8*I5+X8*I6</f>
        <v>0.43000000000000005</v>
      </c>
    </row>
    <row r="3" spans="2:33" x14ac:dyDescent="0.3">
      <c r="B3" s="26">
        <f>W9*H5+X9*H6</f>
        <v>0.43000000000000005</v>
      </c>
      <c r="C3" s="26">
        <f>W9*I5+X9*I6</f>
        <v>0.34000000000000008</v>
      </c>
    </row>
    <row r="5" spans="2:33" x14ac:dyDescent="0.3">
      <c r="B5" s="24">
        <v>0.5</v>
      </c>
      <c r="C5" s="24">
        <v>0.3</v>
      </c>
      <c r="E5" s="25">
        <v>2</v>
      </c>
      <c r="F5" s="25">
        <v>0</v>
      </c>
      <c r="H5" s="24">
        <f>B5</f>
        <v>0.5</v>
      </c>
      <c r="I5" s="24">
        <f>B6</f>
        <v>0.4</v>
      </c>
      <c r="AA5">
        <f t="array" ref="AA5:AB6">MMULT(B5:C6,E5:F6)</f>
        <v>1</v>
      </c>
      <c r="AB5">
        <v>0.15</v>
      </c>
      <c r="AD5" cm="1">
        <f t="array" ref="AD5:AE6">MMULT(AA5:AB6,H5:I6)</f>
        <v>0.54500000000000004</v>
      </c>
      <c r="AE5">
        <v>0.43000000000000005</v>
      </c>
    </row>
    <row r="6" spans="2:33" x14ac:dyDescent="0.3">
      <c r="B6" s="24">
        <v>0.4</v>
      </c>
      <c r="C6" s="24">
        <v>0.2</v>
      </c>
      <c r="E6" s="25">
        <v>0</v>
      </c>
      <c r="F6" s="25">
        <v>0.5</v>
      </c>
      <c r="H6" s="24">
        <f>C5</f>
        <v>0.3</v>
      </c>
      <c r="I6" s="24">
        <f>C6</f>
        <v>0.2</v>
      </c>
      <c r="AA6">
        <v>0.8</v>
      </c>
      <c r="AB6">
        <v>0.1</v>
      </c>
      <c r="AD6">
        <v>0.43000000000000005</v>
      </c>
      <c r="AE6">
        <v>0.34000000000000008</v>
      </c>
    </row>
    <row r="8" spans="2:33" x14ac:dyDescent="0.3">
      <c r="W8">
        <f>B5*E5+C5*E6</f>
        <v>1</v>
      </c>
      <c r="X8">
        <f>B5*F5+C5*F6</f>
        <v>0.15</v>
      </c>
    </row>
    <row r="9" spans="2:33" x14ac:dyDescent="0.3">
      <c r="W9">
        <f>B6*E5+C6*E6</f>
        <v>0.8</v>
      </c>
      <c r="X9">
        <f>B6*F5+C6*F6</f>
        <v>0.1</v>
      </c>
      <c r="Z9">
        <v>0.54500000000000004</v>
      </c>
      <c r="AA9">
        <v>0.43000000000000005</v>
      </c>
    </row>
    <row r="10" spans="2:33" x14ac:dyDescent="0.3">
      <c r="B10" s="27">
        <f>V12*H14+W12*H15+X12*H16</f>
        <v>0.54500000000000004</v>
      </c>
      <c r="C10" s="27">
        <f>V12*I14+W12*I15</f>
        <v>0.43000000000000005</v>
      </c>
      <c r="D10" s="26">
        <f>V12*J14+W12*J15+X12*J16</f>
        <v>0.70250000000000001</v>
      </c>
      <c r="Z10">
        <v>0.43000000000000005</v>
      </c>
      <c r="AA10">
        <v>0.34000000000000008</v>
      </c>
    </row>
    <row r="11" spans="2:33" x14ac:dyDescent="0.3">
      <c r="B11" s="27">
        <f>V13*H14+W13*H15</f>
        <v>0.43000000000000005</v>
      </c>
      <c r="C11" s="27">
        <f>V13*I14+W13*I15</f>
        <v>0.34000000000000008</v>
      </c>
      <c r="D11" s="27">
        <f>V13*J14+W13*J15</f>
        <v>0.55500000000000005</v>
      </c>
    </row>
    <row r="12" spans="2:33" x14ac:dyDescent="0.3">
      <c r="B12" s="27">
        <f>V14*H14+W14*H15</f>
        <v>0.70250000000000001</v>
      </c>
      <c r="C12" s="27">
        <f>V14*I14+W14*I15</f>
        <v>0.55500000000000005</v>
      </c>
      <c r="D12" s="27">
        <f>V14*J14+W14*J15</f>
        <v>0.90625000000000011</v>
      </c>
      <c r="F12" s="28">
        <f>MDETERM(B10:D12)</f>
        <v>6.6613381477513335E-20</v>
      </c>
      <c r="V12">
        <f>B14*E14+C14*E15+D14*E16</f>
        <v>1</v>
      </c>
      <c r="W12">
        <f>B14*F14+C14*F15+D14*F16</f>
        <v>0.15</v>
      </c>
      <c r="X12" s="18">
        <f>G16</f>
        <v>0</v>
      </c>
    </row>
    <row r="13" spans="2:33" x14ac:dyDescent="0.3">
      <c r="V13">
        <f>B15*E14+C15*E15+D15*E16</f>
        <v>0.8</v>
      </c>
      <c r="W13">
        <f>B15*F14+C15*F15+D15*F16</f>
        <v>0.1</v>
      </c>
      <c r="X13">
        <f>0</f>
        <v>0</v>
      </c>
    </row>
    <row r="14" spans="2:33" x14ac:dyDescent="0.3">
      <c r="B14" s="24">
        <v>0.5</v>
      </c>
      <c r="C14" s="24">
        <v>0.3</v>
      </c>
      <c r="D14" s="24">
        <v>0.4</v>
      </c>
      <c r="E14" s="25">
        <v>2</v>
      </c>
      <c r="F14" s="25">
        <v>0</v>
      </c>
      <c r="G14" s="25">
        <v>0</v>
      </c>
      <c r="H14" s="24">
        <f>B14</f>
        <v>0.5</v>
      </c>
      <c r="I14" s="24">
        <f>B15</f>
        <v>0.4</v>
      </c>
      <c r="J14" s="24">
        <f>B16</f>
        <v>0.65</v>
      </c>
      <c r="V14">
        <f>B16*E14+C16*E15+D16*E16</f>
        <v>1.3</v>
      </c>
      <c r="W14">
        <f>B16*F14+C16*F15+D16*F16</f>
        <v>0.17499999999999999</v>
      </c>
      <c r="X14">
        <v>0</v>
      </c>
      <c r="AA14" cm="1">
        <f t="array" ref="AA14:AC16">MMULT(B14:D16,E14:G16)</f>
        <v>1</v>
      </c>
      <c r="AB14">
        <v>0.15</v>
      </c>
      <c r="AC14">
        <v>0</v>
      </c>
      <c r="AE14" cm="1">
        <f t="array" ref="AE14:AG16">MMULT(V12:X14,H14:J16)</f>
        <v>0.54500000000000004</v>
      </c>
      <c r="AF14">
        <v>0.43000000000000005</v>
      </c>
      <c r="AG14">
        <v>0.70250000000000001</v>
      </c>
    </row>
    <row r="15" spans="2:33" x14ac:dyDescent="0.3">
      <c r="B15" s="24">
        <v>0.4</v>
      </c>
      <c r="C15" s="24">
        <v>0.2</v>
      </c>
      <c r="D15" s="24">
        <v>0.3</v>
      </c>
      <c r="E15" s="25">
        <v>0</v>
      </c>
      <c r="F15" s="25">
        <v>0.5</v>
      </c>
      <c r="G15" s="25">
        <v>0</v>
      </c>
      <c r="H15" s="24">
        <f>C14</f>
        <v>0.3</v>
      </c>
      <c r="I15" s="24">
        <f>C15</f>
        <v>0.2</v>
      </c>
      <c r="J15" s="24">
        <f>C16</f>
        <v>0.35</v>
      </c>
      <c r="AA15">
        <v>0.8</v>
      </c>
      <c r="AB15">
        <v>0.1</v>
      </c>
      <c r="AC15">
        <v>0</v>
      </c>
      <c r="AE15">
        <v>0.43000000000000005</v>
      </c>
      <c r="AF15">
        <v>0.34000000000000008</v>
      </c>
      <c r="AG15">
        <v>0.55500000000000005</v>
      </c>
    </row>
    <row r="16" spans="2:33" x14ac:dyDescent="0.3">
      <c r="B16" s="24">
        <f>0.5*B14+B15</f>
        <v>0.65</v>
      </c>
      <c r="C16" s="24">
        <f t="shared" ref="C16:D16" si="0">0.5*C14+C15</f>
        <v>0.35</v>
      </c>
      <c r="D16" s="24">
        <f t="shared" si="0"/>
        <v>0.5</v>
      </c>
      <c r="E16" s="25">
        <v>0</v>
      </c>
      <c r="F16" s="25">
        <v>0</v>
      </c>
      <c r="G16" s="25">
        <v>0</v>
      </c>
      <c r="H16" s="24">
        <f>D14</f>
        <v>0.4</v>
      </c>
      <c r="I16" s="24">
        <f>D15</f>
        <v>0.3</v>
      </c>
      <c r="J16" s="24">
        <v>0.5</v>
      </c>
      <c r="AA16">
        <v>1.3</v>
      </c>
      <c r="AB16">
        <v>0.17499999999999999</v>
      </c>
      <c r="AC16">
        <v>0</v>
      </c>
      <c r="AE16">
        <v>0.70250000000000001</v>
      </c>
      <c r="AF16">
        <v>0.55500000000000005</v>
      </c>
      <c r="AG16">
        <v>0.90625000000000011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EBC2-79E4-4B92-BE68-A119BE7FA382}">
  <dimension ref="A2:BE267"/>
  <sheetViews>
    <sheetView topLeftCell="A24" zoomScale="88" workbookViewId="0">
      <selection activeCell="G6" sqref="G6"/>
    </sheetView>
  </sheetViews>
  <sheetFormatPr defaultRowHeight="14.4" x14ac:dyDescent="0.3"/>
  <cols>
    <col min="1" max="1" width="14.21875" bestFit="1" customWidth="1"/>
    <col min="2" max="2" width="12.5546875" bestFit="1" customWidth="1"/>
    <col min="3" max="5" width="12.5546875" customWidth="1"/>
    <col min="6" max="6" width="8.88671875" bestFit="1" customWidth="1"/>
    <col min="7" max="7" width="13.6640625" bestFit="1" customWidth="1"/>
    <col min="8" max="8" width="20.44140625" bestFit="1" customWidth="1"/>
    <col min="9" max="9" width="19.77734375" bestFit="1" customWidth="1"/>
    <col min="11" max="11" width="14.33203125" bestFit="1" customWidth="1"/>
    <col min="12" max="12" width="17.33203125" bestFit="1" customWidth="1"/>
    <col min="13" max="13" width="12.21875" bestFit="1" customWidth="1"/>
    <col min="14" max="14" width="17.88671875" bestFit="1" customWidth="1"/>
    <col min="15" max="15" width="14.109375" bestFit="1" customWidth="1"/>
    <col min="17" max="17" width="18.88671875" bestFit="1" customWidth="1"/>
    <col min="18" max="18" width="15.109375" bestFit="1" customWidth="1"/>
    <col min="48" max="48" width="12" bestFit="1" customWidth="1"/>
  </cols>
  <sheetData>
    <row r="2" spans="1:57" x14ac:dyDescent="0.3">
      <c r="B2" t="s">
        <v>0</v>
      </c>
      <c r="C2">
        <v>100</v>
      </c>
      <c r="E2" t="s">
        <v>1</v>
      </c>
      <c r="F2" t="s">
        <v>3</v>
      </c>
      <c r="G2" t="s">
        <v>4</v>
      </c>
      <c r="H2" t="s">
        <v>5</v>
      </c>
      <c r="I2" t="s">
        <v>6</v>
      </c>
      <c r="J2" t="s">
        <v>8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S2" t="s">
        <v>11</v>
      </c>
      <c r="T2" t="s">
        <v>12</v>
      </c>
      <c r="U2" t="s">
        <v>13</v>
      </c>
      <c r="V2" t="s">
        <v>9</v>
      </c>
      <c r="W2" t="s">
        <v>10</v>
      </c>
      <c r="X2" t="s">
        <v>14</v>
      </c>
      <c r="Y2" t="s">
        <v>15</v>
      </c>
      <c r="Z2" t="s">
        <v>38</v>
      </c>
    </row>
    <row r="4" spans="1:57" x14ac:dyDescent="0.3">
      <c r="D4" t="s">
        <v>2</v>
      </c>
      <c r="E4">
        <v>2000</v>
      </c>
      <c r="K4">
        <f>C2</f>
        <v>100</v>
      </c>
      <c r="L4" s="6">
        <f>E4*K4</f>
        <v>200000</v>
      </c>
      <c r="M4">
        <f>1*E4*C2</f>
        <v>200000</v>
      </c>
      <c r="N4">
        <v>0</v>
      </c>
    </row>
    <row r="5" spans="1:57" x14ac:dyDescent="0.3">
      <c r="D5" t="s">
        <v>31</v>
      </c>
      <c r="E5">
        <v>2000</v>
      </c>
      <c r="F5">
        <v>0.25</v>
      </c>
      <c r="G5" s="2">
        <f ca="1">TODAY()+30</f>
        <v>45709</v>
      </c>
      <c r="H5">
        <v>100</v>
      </c>
      <c r="I5" t="s">
        <v>7</v>
      </c>
      <c r="J5">
        <v>0.04</v>
      </c>
      <c r="K5">
        <f ca="1">C2*X5-H5*EXP(-J5*T5)*Y5</f>
        <v>3.0211408989744513</v>
      </c>
      <c r="L5" s="6">
        <f ca="1">E5*K5</f>
        <v>6042.2817979489027</v>
      </c>
      <c r="M5" s="12">
        <f ca="1">X5*E5*C2</f>
        <v>106512.02568237914</v>
      </c>
      <c r="N5" s="12">
        <f ca="1">((C2*F5*SQRT(T5))^-1)*Z5*E5</f>
        <v>110.95226610501216</v>
      </c>
      <c r="O5" s="12">
        <f ca="1">(E5*C2/100)*SQRT(T5)*Z5</f>
        <v>227.98410843495648</v>
      </c>
      <c r="P5" s="12">
        <f ca="1">E5*(1/T5)*(-(C2*F5)/(2*SQRT(T5))*Z5-J5*H5*EXP(-J5*T5)*Y5)/365</f>
        <v>-1289.7124304397835</v>
      </c>
      <c r="Q5" s="12">
        <f ca="1">(H5/100)*T5*EXP(-J5*T5)*Y5*E5</f>
        <v>82.577871685833088</v>
      </c>
      <c r="S5">
        <f>LN(C2/H5)</f>
        <v>0</v>
      </c>
      <c r="T5" s="4">
        <f ca="1">(G5-TODAY())/365</f>
        <v>8.2191780821917804E-2</v>
      </c>
      <c r="U5" s="5">
        <f>F5*F5/2</f>
        <v>3.125E-2</v>
      </c>
      <c r="V5">
        <f ca="1">(S5+T5*(J5+U5))/(F5*SQRT(T5))</f>
        <v>8.1706960519041916E-2</v>
      </c>
      <c r="W5">
        <f ca="1">V5-F5*SQRT(T5)</f>
        <v>1.0034188133917432E-2</v>
      </c>
      <c r="X5">
        <f ca="1">_xlfn.NORM.S.DIST(V5,TRUE)</f>
        <v>0.53256012841189571</v>
      </c>
      <c r="Y5">
        <f ca="1">_xlfn.NORM.S.DIST(W5,TRUE)</f>
        <v>0.50400299472246779</v>
      </c>
      <c r="Z5">
        <f ca="1">(1/(SQRT(2*PI())))*EXP(-0.5*V5*V5)</f>
        <v>0.3976128257079149</v>
      </c>
    </row>
    <row r="6" spans="1:57" x14ac:dyDescent="0.3">
      <c r="D6" t="s">
        <v>32</v>
      </c>
      <c r="E6">
        <v>-2000</v>
      </c>
      <c r="F6">
        <v>0.25</v>
      </c>
      <c r="G6" s="2">
        <f ca="1">G5</f>
        <v>45709</v>
      </c>
      <c r="H6">
        <v>100</v>
      </c>
      <c r="I6" t="s">
        <v>7</v>
      </c>
      <c r="J6">
        <v>0.04</v>
      </c>
      <c r="K6">
        <f ca="1">C2*X6-H6*EXP(-J6*T6)*Y6</f>
        <v>3.0211408989744513</v>
      </c>
      <c r="L6" s="6">
        <f ca="1">E6*K6</f>
        <v>-6042.2817979489027</v>
      </c>
      <c r="M6" s="12">
        <f ca="1">X6*E6*C2</f>
        <v>-106512.02568237914</v>
      </c>
      <c r="N6" s="12">
        <f ca="1">((C2*F6*SQRT(T6))^-1)*Z6*E6</f>
        <v>-110.95226610501216</v>
      </c>
      <c r="O6" s="12">
        <f ca="1">(E6*C2/100)*SQRT(T6)*Z6</f>
        <v>-227.98410843495648</v>
      </c>
      <c r="P6" s="12">
        <f ca="1">E6*(1/T6)*(-((C2*F6)/(2*SQRT(T6)))*(1/(SQRT(2*PI())))*EXP(-0.5*V5*V5)-J6*H6*EXP(-J6*T6)*Y6)/365</f>
        <v>1289.7124304397835</v>
      </c>
      <c r="Q6" s="12">
        <f ca="1">(H6/100)*T6*EXP(-J6*T6)*Y6*E6</f>
        <v>-82.577871685833088</v>
      </c>
      <c r="S6">
        <f>LN(C2/H6)</f>
        <v>0</v>
      </c>
      <c r="T6" s="4">
        <f ca="1">(G6-TODAY())/365</f>
        <v>8.2191780821917804E-2</v>
      </c>
      <c r="U6" s="5">
        <f>F6*F6/2</f>
        <v>3.125E-2</v>
      </c>
      <c r="V6">
        <f ca="1">(S6+T6*(J6+U6))/(F6*SQRT(T6))</f>
        <v>8.1706960519041916E-2</v>
      </c>
      <c r="W6">
        <f ca="1">V6-F6*SQRT(T6)</f>
        <v>1.0034188133917432E-2</v>
      </c>
      <c r="X6">
        <f ca="1">_xlfn.NORM.S.DIST(V6,TRUE)</f>
        <v>0.53256012841189571</v>
      </c>
      <c r="Y6">
        <f ca="1">_xlfn.NORM.S.DIST(W6,TRUE)</f>
        <v>0.50400299472246779</v>
      </c>
      <c r="Z6">
        <f ca="1">(1/(SQRT(2*PI())))*EXP(-0.5*V6*V6)</f>
        <v>0.3976128257079149</v>
      </c>
    </row>
    <row r="7" spans="1:57" x14ac:dyDescent="0.3">
      <c r="L7" s="7">
        <f ca="1">SUM(L4:L6)</f>
        <v>200000</v>
      </c>
      <c r="M7" s="7">
        <f ca="1">SUM(M4:M6)</f>
        <v>200000</v>
      </c>
      <c r="N7" s="7">
        <f ca="1">SUM(N4:N6)</f>
        <v>0</v>
      </c>
    </row>
    <row r="11" spans="1:57" x14ac:dyDescent="0.3">
      <c r="A11" s="9" t="s">
        <v>26</v>
      </c>
      <c r="B11" s="10">
        <f>'Scenarios &amp; Pics'!K4</f>
        <v>100</v>
      </c>
      <c r="C11" s="10"/>
      <c r="D11" s="10"/>
      <c r="E11" s="10"/>
      <c r="G11" t="s">
        <v>25</v>
      </c>
      <c r="O11" s="22" t="s">
        <v>31</v>
      </c>
      <c r="P11" s="23"/>
      <c r="Q11" s="23"/>
      <c r="R11" s="23"/>
      <c r="S11" s="23"/>
      <c r="T11" s="23"/>
      <c r="U11" s="23"/>
      <c r="V11" s="23"/>
      <c r="W11" s="23"/>
      <c r="Y11" s="20" t="s">
        <v>32</v>
      </c>
      <c r="Z11" s="21"/>
      <c r="AA11" s="21"/>
      <c r="AB11" s="21"/>
      <c r="AC11" s="21"/>
      <c r="AD11" s="21"/>
      <c r="AE11" s="21"/>
      <c r="AF11" s="21"/>
    </row>
    <row r="12" spans="1:57" x14ac:dyDescent="0.3">
      <c r="A12" s="9" t="s">
        <v>24</v>
      </c>
      <c r="B12" s="10">
        <f ca="1">'Scenarios &amp; Pics'!L7</f>
        <v>200000</v>
      </c>
      <c r="C12" s="10"/>
      <c r="D12" s="10"/>
      <c r="E12" s="10"/>
      <c r="G12" s="6">
        <f ca="1">'Scenarios &amp; Pics'!$E$4*'Scenarios &amp; Pics'!C2+'Scenarios &amp; Pics'!$E$5*'Scenarios &amp; Pics'!W14+'Scenarios &amp; Pics'!$E$6*'Scenarios &amp; Pics'!AF14</f>
        <v>200000</v>
      </c>
    </row>
    <row r="13" spans="1:57" x14ac:dyDescent="0.3">
      <c r="O13" t="s">
        <v>11</v>
      </c>
      <c r="P13" t="s">
        <v>12</v>
      </c>
      <c r="Q13" t="s">
        <v>13</v>
      </c>
      <c r="R13" t="s">
        <v>9</v>
      </c>
      <c r="S13" t="s">
        <v>10</v>
      </c>
      <c r="T13" t="s">
        <v>14</v>
      </c>
      <c r="U13" t="s">
        <v>15</v>
      </c>
      <c r="V13" t="s">
        <v>38</v>
      </c>
      <c r="W13" t="s">
        <v>27</v>
      </c>
      <c r="Y13" t="s">
        <v>11</v>
      </c>
      <c r="Z13" t="s">
        <v>12</v>
      </c>
      <c r="AA13" t="s">
        <v>13</v>
      </c>
      <c r="AB13" t="s">
        <v>9</v>
      </c>
      <c r="AC13" t="s">
        <v>10</v>
      </c>
      <c r="AD13" t="s">
        <v>14</v>
      </c>
      <c r="AE13" t="s">
        <v>15</v>
      </c>
      <c r="AF13" t="s">
        <v>28</v>
      </c>
      <c r="AN13" t="s">
        <v>39</v>
      </c>
      <c r="AO13" t="s">
        <v>41</v>
      </c>
    </row>
    <row r="14" spans="1:57" x14ac:dyDescent="0.3">
      <c r="A14" s="8"/>
      <c r="F14" s="3"/>
      <c r="G14" s="3"/>
      <c r="O14" s="11">
        <f>LN('Scenarios &amp; Pics'!C2/'Scenarios &amp; Pics'!$H$5)</f>
        <v>0</v>
      </c>
      <c r="P14" s="13">
        <f ca="1">'Scenarios &amp; Pics'!$T$5</f>
        <v>8.2191780821917804E-2</v>
      </c>
      <c r="Q14" s="11">
        <f>'Scenarios &amp; Pics'!$F$5*'Scenarios &amp; Pics'!$F$5/2</f>
        <v>3.125E-2</v>
      </c>
      <c r="R14" s="11">
        <f ca="1">(O14+P14*('Scenarios &amp; Pics'!$J$5+$Q$14))/('Scenarios &amp; Pics'!$F$5*SQRT(P14))</f>
        <v>8.1706960519041916E-2</v>
      </c>
      <c r="S14" s="11">
        <f ca="1">R14-'Scenarios &amp; Pics'!$F$5*SQRT(P14)</f>
        <v>1.0034188133917432E-2</v>
      </c>
      <c r="T14" s="11">
        <f ca="1">_xlfn.NORM.S.DIST(R14,TRUE)</f>
        <v>0.53256012841189571</v>
      </c>
      <c r="U14" s="11">
        <f ca="1">_xlfn.NORM.S.DIST(S14,TRUE)</f>
        <v>0.50400299472246779</v>
      </c>
      <c r="V14" s="11">
        <f ca="1">(1/(SQRT(2*PI())))*EXP(-0.5*R14*R14)</f>
        <v>0.3976128257079149</v>
      </c>
      <c r="W14" s="11">
        <f ca="1">'Scenarios &amp; Pics'!C2*T14-'Scenarios &amp; Pics'!$H$5*EXP(-'Scenarios &amp; Pics'!$J$5*'Scenarios &amp; Pics'!P14)*'Scenarios &amp; Pics'!U14</f>
        <v>3.0211408989744513</v>
      </c>
      <c r="Y14" s="12">
        <f>LN('Scenarios &amp; Pics'!C2/'Scenarios &amp; Pics'!$H$6)</f>
        <v>0</v>
      </c>
      <c r="Z14" s="14">
        <f ca="1">'Scenarios &amp; Pics'!$T$6</f>
        <v>8.2191780821917804E-2</v>
      </c>
      <c r="AA14" s="12">
        <f>'Scenarios &amp; Pics'!$F$6*'Scenarios &amp; Pics'!$F$6/2</f>
        <v>3.125E-2</v>
      </c>
      <c r="AB14" s="12">
        <f ca="1">(Y14+Z14*('Scenarios &amp; Pics'!$J$6+$AA$14))/('Scenarios &amp; Pics'!$F$6*SQRT(Z14))</f>
        <v>8.1706960519041916E-2</v>
      </c>
      <c r="AC14" s="12">
        <f ca="1">AB14-'Scenarios &amp; Pics'!$F$6*SQRT(Z14)</f>
        <v>1.0034188133917432E-2</v>
      </c>
      <c r="AD14" s="12">
        <f ca="1">_xlfn.NORM.S.DIST(AB14,TRUE)</f>
        <v>0.53256012841189571</v>
      </c>
      <c r="AE14" s="12">
        <f ca="1">_xlfn.NORM.S.DIST(AC14,TRUE)</f>
        <v>0.50400299472246779</v>
      </c>
      <c r="AF14" s="12">
        <f ca="1">'Scenarios &amp; Pics'!C2*AD14-'Scenarios &amp; Pics'!$H$6*EXP(-'Scenarios &amp; Pics'!$J$6*'Scenarios &amp; Pics'!Z14)*'Scenarios &amp; Pics'!AE14</f>
        <v>3.0211408989744513</v>
      </c>
      <c r="AG14">
        <f ca="1">AF14+'Scenarios &amp; Pics'!$H$5*EXP(-'Scenarios &amp; Pics'!$J$5*'Scenarios &amp; Pics'!$T$5)-'Scenarios &amp; Pics'!$C$2</f>
        <v>2.6929136230179864</v>
      </c>
      <c r="AN14">
        <f ca="1">(E5*C2/100)*SQRT(T5)*Z5</f>
        <v>227.98410843495648</v>
      </c>
      <c r="AO14">
        <f ca="1">((C2*F5*SQRT(T5))^-1)*Z5*E5</f>
        <v>110.95226610501216</v>
      </c>
    </row>
    <row r="15" spans="1:57" x14ac:dyDescent="0.3">
      <c r="A15" s="8"/>
      <c r="F15" s="6"/>
      <c r="G15" s="3" t="s">
        <v>33</v>
      </c>
      <c r="H15" s="3" t="s">
        <v>40</v>
      </c>
      <c r="I15" s="3" t="s">
        <v>34</v>
      </c>
      <c r="J15" s="3"/>
      <c r="K15" s="15" t="s">
        <v>30</v>
      </c>
      <c r="L15" s="3" t="s">
        <v>29</v>
      </c>
      <c r="AI15" t="s">
        <v>35</v>
      </c>
      <c r="AJ15" t="s">
        <v>36</v>
      </c>
      <c r="AK15" t="s">
        <v>37</v>
      </c>
      <c r="AM15" t="s">
        <v>35</v>
      </c>
      <c r="AN15" t="s">
        <v>20</v>
      </c>
      <c r="AO15" t="s">
        <v>19</v>
      </c>
      <c r="AQ15" t="s">
        <v>46</v>
      </c>
      <c r="AR15" t="s">
        <v>47</v>
      </c>
      <c r="AS15" t="s">
        <v>11</v>
      </c>
      <c r="AT15" t="s">
        <v>12</v>
      </c>
      <c r="AU15" t="s">
        <v>13</v>
      </c>
      <c r="AV15" t="s">
        <v>9</v>
      </c>
      <c r="AW15" t="s">
        <v>10</v>
      </c>
      <c r="AX15" t="s">
        <v>14</v>
      </c>
      <c r="AY15" t="s">
        <v>15</v>
      </c>
      <c r="AZ15" t="s">
        <v>38</v>
      </c>
      <c r="BA15" t="s">
        <v>27</v>
      </c>
      <c r="BB15" t="s">
        <v>18</v>
      </c>
      <c r="BC15" t="s">
        <v>48</v>
      </c>
      <c r="BD15" t="s">
        <v>19</v>
      </c>
      <c r="BE15" t="s">
        <v>20</v>
      </c>
    </row>
    <row r="16" spans="1:57" x14ac:dyDescent="0.3">
      <c r="A16" s="8"/>
      <c r="F16" s="6"/>
      <c r="G16" s="6">
        <f>0.4*'Scenarios &amp; Pics'!$C$2</f>
        <v>40</v>
      </c>
      <c r="H16" s="6">
        <f>'Scenarios &amp; Pics'!$F$5</f>
        <v>0.25</v>
      </c>
      <c r="I16" s="6">
        <f>'Scenarios &amp; Pics'!$F$6</f>
        <v>0.25</v>
      </c>
      <c r="O16" s="11">
        <f>LN(G16/'Scenarios &amp; Pics'!$H$5)</f>
        <v>-0.916290731874155</v>
      </c>
      <c r="P16" s="13">
        <f ca="1">'Scenarios &amp; Pics'!$T$5</f>
        <v>8.2191780821917804E-2</v>
      </c>
      <c r="Q16" s="11">
        <f>'Scenarios &amp; Pics'!$H16*'Scenarios &amp; Pics'!$H16/2</f>
        <v>3.125E-2</v>
      </c>
      <c r="R16" s="16">
        <f ca="1">(O16+P16*('Scenarios &amp; Pics'!$J$5+$Q16))/(H16*SQRT(P16))</f>
        <v>-12.702655934648231</v>
      </c>
      <c r="S16" s="16">
        <f ca="1">R16-H16*SQRT(P16)</f>
        <v>-12.774328707033355</v>
      </c>
      <c r="T16" s="11">
        <f t="shared" ref="T16" ca="1" si="0">_xlfn.NORM.S.DIST(R16,TRUE)</f>
        <v>2.8578245763321689E-37</v>
      </c>
      <c r="U16" s="11">
        <f t="shared" ref="U16" ca="1" si="1">_xlfn.NORM.S.DIST(S16,TRUE)</f>
        <v>1.1405361442367314E-37</v>
      </c>
      <c r="V16" s="11">
        <f ca="1">(1/(SQRT(2*PI())))*EXP(-0.5*R16*R16)</f>
        <v>3.6524234915598247E-36</v>
      </c>
      <c r="W16" s="11">
        <f ca="1">G16*T16-'Scenarios &amp; Pics'!$H$5*EXP(-'Scenarios &amp; Pics'!$J$5*'Scenarios &amp; Pics'!P16)*'Scenarios &amp; Pics'!U16</f>
        <v>6.3372370136633905E-38</v>
      </c>
      <c r="Y16" s="12">
        <f>LN(G16/'Scenarios &amp; Pics'!$H$6)</f>
        <v>-0.916290731874155</v>
      </c>
      <c r="Z16" s="14">
        <f ca="1">'Scenarios &amp; Pics'!$T$6</f>
        <v>8.2191780821917804E-2</v>
      </c>
      <c r="AA16" s="12">
        <f>'Scenarios &amp; Pics'!$F$6*'Scenarios &amp; Pics'!$F$6/2</f>
        <v>3.125E-2</v>
      </c>
      <c r="AB16" s="17">
        <f ca="1">(Y16+Z16*('Scenarios &amp; Pics'!$J$6+$AA16))/(H16*SQRT(Z16))</f>
        <v>-12.702655934648231</v>
      </c>
      <c r="AC16" s="17">
        <f t="shared" ref="AC16:AC79" ca="1" si="2">AB16-H17*SQRT(Z16)</f>
        <v>-12.774328707033355</v>
      </c>
      <c r="AD16" s="12">
        <f t="shared" ref="AD16" ca="1" si="3">_xlfn.NORM.S.DIST(AB16,TRUE)</f>
        <v>2.8578245763321689E-37</v>
      </c>
      <c r="AE16" s="12">
        <f t="shared" ref="AE16" ca="1" si="4">_xlfn.NORM.S.DIST(AC16,TRUE)</f>
        <v>1.1405361442367314E-37</v>
      </c>
      <c r="AF16" s="12">
        <f ca="1">G16*AD16-'Scenarios &amp; Pics'!$H$6*EXP(-'Scenarios &amp; Pics'!$J$6*'Scenarios &amp; Pics'!Z16)*'Scenarios &amp; Pics'!AE16</f>
        <v>6.3372370136633905E-38</v>
      </c>
      <c r="AG16" s="7">
        <f ca="1">AF16+'Scenarios &amp; Pics'!$H$5*EXP(-'Scenarios &amp; Pics'!$J$5*'Scenarios &amp; Pics'!$T$5)-G16</f>
        <v>59.671772724043535</v>
      </c>
      <c r="AI16" s="7">
        <f t="shared" ref="AI16:AI79" si="5">G16</f>
        <v>40</v>
      </c>
      <c r="AJ16">
        <f t="shared" ref="AJ16:AJ79" ca="1" si="6">W16</f>
        <v>6.3372370136633905E-38</v>
      </c>
      <c r="AK16" s="7">
        <f t="shared" ref="AK16:AK79" ca="1" si="7">AG16</f>
        <v>59.671772724043535</v>
      </c>
      <c r="AM16" s="7">
        <f>G16</f>
        <v>40</v>
      </c>
      <c r="AN16" s="7">
        <f ca="1">($E$5*$G16/100)*SQRT(P16)*V16</f>
        <v>8.376938162068767E-34</v>
      </c>
      <c r="AO16" s="7">
        <f ca="1">((G16*$F$5*SQRT(P16))^-1)*V16*$E$5</f>
        <v>2.5479853576292499E-33</v>
      </c>
      <c r="AQ16">
        <f>1/365</f>
        <v>2.7397260273972603E-3</v>
      </c>
      <c r="AR16">
        <f>$H$5*(EXP($J$5*AQ16))</f>
        <v>100.01095950461942</v>
      </c>
      <c r="AS16">
        <f>LN($C$2/AR16)</f>
        <v>-1.0958904109588095E-4</v>
      </c>
      <c r="AT16">
        <f>AQ16</f>
        <v>2.7397260273972603E-3</v>
      </c>
      <c r="AU16">
        <f>($F$5^2)/2</f>
        <v>3.125E-2</v>
      </c>
      <c r="AV16">
        <f>(AS16+AQ16*($J$5+0.5*AU16))/($F$5*SQRT(AQ16))</f>
        <v>3.2713995161895598E-3</v>
      </c>
      <c r="AW16">
        <f>AV16-F$5*SQRT(AQ16)</f>
        <v>-9.8141985485657827E-3</v>
      </c>
      <c r="AX16" s="11">
        <f t="shared" ref="AX16" si="8">_xlfn.NORM.S.DIST(AV16,TRUE)</f>
        <v>0.50130509725522199</v>
      </c>
      <c r="AY16" s="11">
        <f>_xlfn.NORM.S.DIST(AW16,TRUE)</f>
        <v>0.4960847641024273</v>
      </c>
      <c r="AZ16" s="11">
        <f>(1/(SQRT(2*PI())))*EXP(-0.5*AV16*AV16)</f>
        <v>0.39894014565607189</v>
      </c>
      <c r="BA16">
        <f>$C$2*AX16-AR16*EXP(-$J$5*AT16)*AY16</f>
        <v>0.52203331527947228</v>
      </c>
      <c r="BB16">
        <f>$E$5*AX16</f>
        <v>1002.610194510444</v>
      </c>
      <c r="BC16">
        <f>1</f>
        <v>1</v>
      </c>
      <c r="BD16">
        <f>$E$5*AZ16/($C$2*SQRT(AT16))</f>
        <v>152.43481562014901</v>
      </c>
      <c r="BE16">
        <f>($E$5*$C$2/100)*SQRT(AQ16)*AZ16</f>
        <v>41.762963183602466</v>
      </c>
    </row>
    <row r="17" spans="1:57" x14ac:dyDescent="0.3">
      <c r="A17" s="8"/>
      <c r="F17" s="6"/>
      <c r="G17" s="6">
        <f>G16+0.5</f>
        <v>40.5</v>
      </c>
      <c r="H17" s="6">
        <f>'Scenarios &amp; Pics'!$F$5</f>
        <v>0.25</v>
      </c>
      <c r="I17" s="6">
        <f>'Scenarios &amp; Pics'!$F$6</f>
        <v>0.25</v>
      </c>
      <c r="K17" s="7">
        <f ca="1">'Scenarios &amp; Pics'!$E$4*'Scenarios &amp; Pics'!G17+'Scenarios &amp; Pics'!$E$5*W16+'Scenarios &amp; Pics'!$E$6*'Scenarios &amp; Pics'!AF16</f>
        <v>81000</v>
      </c>
      <c r="L17" s="7">
        <f ca="1">K17-$G$12</f>
        <v>-119000</v>
      </c>
      <c r="O17" s="11">
        <f>LN(G17/'Scenarios &amp; Pics'!$H$5)</f>
        <v>-0.90386821187559785</v>
      </c>
      <c r="P17" s="13">
        <f ca="1">'Scenarios &amp; Pics'!$T$5</f>
        <v>8.2191780821917804E-2</v>
      </c>
      <c r="Q17" s="11">
        <f>'Scenarios &amp; Pics'!$F$5*'Scenarios &amp; Pics'!$F$5/2</f>
        <v>3.125E-2</v>
      </c>
      <c r="R17" s="16">
        <f ca="1">(O17+P17*('Scenarios &amp; Pics'!$J$5+$Q17))/(I18*SQRT(P17))</f>
        <v>-12.529333212711283</v>
      </c>
      <c r="S17" s="16">
        <f t="shared" ref="S17:S80" ca="1" si="9">R17-I18*SQRT(P17)</f>
        <v>-12.601005985096407</v>
      </c>
      <c r="T17" s="11">
        <f t="shared" ref="T17:T80" ca="1" si="10">_xlfn.NORM.S.DIST(R17,TRUE)</f>
        <v>2.5797312075025646E-36</v>
      </c>
      <c r="U17" s="11">
        <f t="shared" ref="U17:U80" ca="1" si="11">_xlfn.NORM.S.DIST(S17,TRUE)</f>
        <v>1.0423425602707059E-36</v>
      </c>
      <c r="V17" s="11">
        <f t="shared" ref="V17:V80" ca="1" si="12">(1/(SQRT(2*PI())))*EXP(-0.5*R17*R17)</f>
        <v>3.2525663926831606E-35</v>
      </c>
      <c r="W17" s="11">
        <f ca="1">G17*T17-'Scenarios &amp; Pics'!$H$5*EXP(-'Scenarios &amp; Pics'!$J$5*'Scenarios &amp; Pics'!P17)*'Scenarios &amp; Pics'!U17</f>
        <v>5.8698313595443261E-37</v>
      </c>
      <c r="Y17" s="12">
        <f>LN(G17/'Scenarios &amp; Pics'!$H$6)</f>
        <v>-0.90386821187559785</v>
      </c>
      <c r="Z17" s="14">
        <f ca="1">'Scenarios &amp; Pics'!$T$6</f>
        <v>8.2191780821917804E-2</v>
      </c>
      <c r="AA17" s="12">
        <f>'Scenarios &amp; Pics'!$F$6*'Scenarios &amp; Pics'!$F$6/2</f>
        <v>3.125E-2</v>
      </c>
      <c r="AB17" s="17">
        <f ca="1">(Y17+Z17*('Scenarios &amp; Pics'!$J$6+$AA17))/(H18*SQRT(Z17))</f>
        <v>-12.529333212711283</v>
      </c>
      <c r="AC17" s="17">
        <f t="shared" ca="1" si="2"/>
        <v>-12.601005985096407</v>
      </c>
      <c r="AD17" s="12">
        <f t="shared" ref="AD17:AD80" ca="1" si="13">_xlfn.NORM.S.DIST(AB17,TRUE)</f>
        <v>2.5797312075025646E-36</v>
      </c>
      <c r="AE17" s="12">
        <f t="shared" ref="AE17:AE80" ca="1" si="14">_xlfn.NORM.S.DIST(AC17,TRUE)</f>
        <v>1.0423425602707059E-36</v>
      </c>
      <c r="AF17" s="12">
        <f ca="1">G18*AD17-'Scenarios &amp; Pics'!$H$6*EXP(-'Scenarios &amp; Pics'!$J$6*'Scenarios &amp; Pics'!Z17)*'Scenarios &amp; Pics'!AE17</f>
        <v>1.8768487397057148E-36</v>
      </c>
      <c r="AG17" s="7">
        <f ca="1">AF17+'Scenarios &amp; Pics'!$H$5*EXP(-'Scenarios &amp; Pics'!$J$5*'Scenarios &amp; Pics'!$T$5)-G17</f>
        <v>59.171772724043535</v>
      </c>
      <c r="AI17" s="7">
        <f t="shared" si="5"/>
        <v>40.5</v>
      </c>
      <c r="AJ17">
        <f t="shared" ca="1" si="6"/>
        <v>5.8698313595443261E-37</v>
      </c>
      <c r="AK17" s="7">
        <f t="shared" ca="1" si="7"/>
        <v>59.171772724043535</v>
      </c>
      <c r="AM17" s="7">
        <f t="shared" ref="AM17:AM80" si="15">G17</f>
        <v>40.5</v>
      </c>
      <c r="AN17" s="7">
        <f t="shared" ref="AN17:AN80" ca="1" si="16">($E$5*$G17/100)*SQRT(P17)*V17</f>
        <v>7.5531026036612536E-33</v>
      </c>
      <c r="AO17" s="7">
        <f t="shared" ref="AO17:AO80" ca="1" si="17">((G17*$F$5*SQRT(P17))^-1)*V17*$E$5</f>
        <v>2.2410262259504E-32</v>
      </c>
      <c r="AQ17">
        <f>AQ16+1/365</f>
        <v>5.4794520547945206E-3</v>
      </c>
      <c r="AR17">
        <f t="shared" ref="AR17:AR80" si="18">$H$5*(EXP($J$5*AQ17))</f>
        <v>100.02192021034627</v>
      </c>
      <c r="AS17">
        <f t="shared" ref="AS17:AS80" si="19">LN($C$2/AR17)</f>
        <v>-2.1917808219184003E-4</v>
      </c>
      <c r="AT17">
        <f t="shared" ref="AT17:AT80" si="20">AQ17</f>
        <v>5.4794520547945206E-3</v>
      </c>
      <c r="AU17">
        <f t="shared" ref="AU17:AU80" si="21">($F$5^2)/2</f>
        <v>3.125E-2</v>
      </c>
      <c r="AV17">
        <f t="shared" ref="AV17:AV80" si="22">(AS17+AQ17*($J$5+0.5*AU17))/($F$5*SQRT(AQ17))</f>
        <v>4.6264575637318351E-3</v>
      </c>
      <c r="AW17">
        <f t="shared" ref="AW17:AW80" si="23">AV17-F$5*SQRT(AQ17)</f>
        <v>-1.3879372691208296E-2</v>
      </c>
      <c r="AX17" s="11">
        <f t="shared" ref="AX17:AX80" si="24">_xlfn.NORM.S.DIST(AV17,TRUE)</f>
        <v>0.50184568294645326</v>
      </c>
      <c r="AY17" s="11">
        <f t="shared" ref="AY17:AY80" si="25">_xlfn.NORM.S.DIST(AW17,TRUE)</f>
        <v>0.49446310917692565</v>
      </c>
      <c r="AZ17" s="11">
        <f t="shared" ref="AZ17:AZ80" si="26">(1/(SQRT(2*PI())))*EXP(-0.5*AV17*AV17)</f>
        <v>0.39893801092213416</v>
      </c>
      <c r="BA17">
        <f t="shared" ref="BA17:BA80" si="27">$C$2*AX17-AR17*EXP(-$J$5*AT17)*AY17</f>
        <v>0.73825737695275251</v>
      </c>
      <c r="BB17">
        <f t="shared" ref="BB17:BB80" si="28">$E$5*AX17</f>
        <v>1003.6913658929066</v>
      </c>
      <c r="BC17">
        <f>BC16+1</f>
        <v>2</v>
      </c>
      <c r="BD17">
        <f t="shared" ref="BD17:BD80" si="29">$E$5*AZ17/($C$2*SQRT(AT17))</f>
        <v>107.78711504057961</v>
      </c>
      <c r="BE17">
        <f t="shared" ref="BE17:BE80" si="30">($E$5*$C$2/100)*SQRT(AQ17)*AZ17</f>
        <v>59.061432898947736</v>
      </c>
    </row>
    <row r="18" spans="1:57" x14ac:dyDescent="0.3">
      <c r="A18" s="8"/>
      <c r="F18" s="6"/>
      <c r="G18" s="6">
        <f t="shared" ref="G18:G81" si="31">G17+0.5</f>
        <v>41</v>
      </c>
      <c r="H18" s="6">
        <f>'Scenarios &amp; Pics'!$F$5</f>
        <v>0.25</v>
      </c>
      <c r="I18" s="6">
        <f>'Scenarios &amp; Pics'!$F$6</f>
        <v>0.25</v>
      </c>
      <c r="K18" s="7">
        <f ca="1">'Scenarios &amp; Pics'!$E$4*'Scenarios &amp; Pics'!G18+'Scenarios &amp; Pics'!$E$5*W17+'Scenarios &amp; Pics'!$E$6*'Scenarios &amp; Pics'!AF17</f>
        <v>82000</v>
      </c>
      <c r="L18" s="7">
        <f t="shared" ref="L18:L81" ca="1" si="32">K18-$G$12</f>
        <v>-118000</v>
      </c>
      <c r="O18" s="11">
        <f>LN(G18/'Scenarios &amp; Pics'!$H$5)</f>
        <v>-0.89159811928378363</v>
      </c>
      <c r="P18" s="13">
        <f ca="1">'Scenarios &amp; Pics'!$T$5</f>
        <v>8.2191780821917804E-2</v>
      </c>
      <c r="Q18" s="11">
        <f>'Scenarios &amp; Pics'!$F$5*'Scenarios &amp; Pics'!$F$5/2</f>
        <v>3.125E-2</v>
      </c>
      <c r="R18" s="16">
        <f ca="1">(O18+P18*('Scenarios &amp; Pics'!$J$5+$Q18))/(I19*SQRT(P18))</f>
        <v>-12.358137203634328</v>
      </c>
      <c r="S18" s="16">
        <f t="shared" ca="1" si="9"/>
        <v>-12.429809976019452</v>
      </c>
      <c r="T18" s="11">
        <f t="shared" ca="1" si="10"/>
        <v>2.2012018717270815E-35</v>
      </c>
      <c r="U18" s="11">
        <f t="shared" ca="1" si="11"/>
        <v>9.0030933771696068E-36</v>
      </c>
      <c r="V18" s="11">
        <f t="shared" ca="1" si="12"/>
        <v>2.7378612685104351E-34</v>
      </c>
      <c r="W18" s="11">
        <f ca="1">G18*T18-'Scenarios &amp; Pics'!$H$5*EXP(-'Scenarios &amp; Pics'!$J$5*'Scenarios &amp; Pics'!P18)*'Scenarios &amp; Pics'!U18</f>
        <v>5.1384905055127957E-36</v>
      </c>
      <c r="Y18" s="12">
        <f>LN(G18/'Scenarios &amp; Pics'!$H$6)</f>
        <v>-0.89159811928378363</v>
      </c>
      <c r="Z18" s="14">
        <f ca="1">'Scenarios &amp; Pics'!$T$6</f>
        <v>8.2191780821917804E-2</v>
      </c>
      <c r="AA18" s="12">
        <f>'Scenarios &amp; Pics'!$F$6*'Scenarios &amp; Pics'!$F$6/2</f>
        <v>3.125E-2</v>
      </c>
      <c r="AB18" s="17">
        <f ca="1">(Y18+Z18*('Scenarios &amp; Pics'!$J$6+$AA18))/(H19*SQRT(Z18))</f>
        <v>-12.358137203634328</v>
      </c>
      <c r="AC18" s="17">
        <f t="shared" ca="1" si="2"/>
        <v>-12.429809976019452</v>
      </c>
      <c r="AD18" s="12">
        <f t="shared" ca="1" si="13"/>
        <v>2.2012018717270815E-35</v>
      </c>
      <c r="AE18" s="12">
        <f t="shared" ca="1" si="14"/>
        <v>9.0030933771696068E-36</v>
      </c>
      <c r="AF18" s="12">
        <f ca="1">G19*AD18-'Scenarios &amp; Pics'!$H$6*EXP(-'Scenarios &amp; Pics'!$J$6*'Scenarios &amp; Pics'!Z18)*'Scenarios &amp; Pics'!AE18</f>
        <v>1.6144499864148279E-35</v>
      </c>
      <c r="AG18" s="7">
        <f ca="1">AF18+'Scenarios &amp; Pics'!$H$5*EXP(-'Scenarios &amp; Pics'!$J$5*'Scenarios &amp; Pics'!$T$5)-G18</f>
        <v>58.671772724043535</v>
      </c>
      <c r="AI18" s="7">
        <f t="shared" si="5"/>
        <v>41</v>
      </c>
      <c r="AJ18">
        <f t="shared" ca="1" si="6"/>
        <v>5.1384905055127957E-36</v>
      </c>
      <c r="AK18" s="7">
        <f t="shared" ca="1" si="7"/>
        <v>58.671772724043535</v>
      </c>
      <c r="AM18" s="7">
        <f t="shared" si="15"/>
        <v>41</v>
      </c>
      <c r="AN18" s="7">
        <f t="shared" ca="1" si="16"/>
        <v>6.4363475266558894E-32</v>
      </c>
      <c r="AO18" s="7">
        <f t="shared" ca="1" si="17"/>
        <v>1.8633883380760656E-31</v>
      </c>
      <c r="AQ18">
        <f t="shared" ref="AQ18:AQ81" si="33">AQ17+1/365</f>
        <v>8.2191780821917818E-3</v>
      </c>
      <c r="AR18">
        <f t="shared" si="18"/>
        <v>100.03288211731214</v>
      </c>
      <c r="AS18">
        <f t="shared" si="19"/>
        <v>-3.2876712328768095E-4</v>
      </c>
      <c r="AT18">
        <f t="shared" si="20"/>
        <v>8.2191780821917818E-3</v>
      </c>
      <c r="AU18">
        <f t="shared" si="21"/>
        <v>3.125E-2</v>
      </c>
      <c r="AV18">
        <f t="shared" si="22"/>
        <v>5.6662301738948824E-3</v>
      </c>
      <c r="AW18">
        <f t="shared" si="23"/>
        <v>-1.6998690521686347E-2</v>
      </c>
      <c r="AX18" s="11">
        <f t="shared" si="24"/>
        <v>0.50226048669092038</v>
      </c>
      <c r="AY18" s="11">
        <f t="shared" si="25"/>
        <v>0.49321883021704049</v>
      </c>
      <c r="AZ18" s="11">
        <f t="shared" si="26"/>
        <v>0.3989358761996194</v>
      </c>
      <c r="BA18">
        <f t="shared" si="27"/>
        <v>0.9041656473879911</v>
      </c>
      <c r="BB18">
        <f t="shared" si="28"/>
        <v>1004.5209733818408</v>
      </c>
      <c r="BC18">
        <f t="shared" ref="BC18:BC81" si="34">BC17+1</f>
        <v>3</v>
      </c>
      <c r="BD18">
        <f t="shared" si="29"/>
        <v>88.007339967749431</v>
      </c>
      <c r="BE18">
        <f t="shared" si="30"/>
        <v>72.334799973492679</v>
      </c>
    </row>
    <row r="19" spans="1:57" x14ac:dyDescent="0.3">
      <c r="A19" s="8"/>
      <c r="F19" s="6"/>
      <c r="G19" s="6">
        <f t="shared" si="31"/>
        <v>41.5</v>
      </c>
      <c r="H19" s="6">
        <f>'Scenarios &amp; Pics'!$F$5</f>
        <v>0.25</v>
      </c>
      <c r="I19" s="6">
        <f>'Scenarios &amp; Pics'!$F$6</f>
        <v>0.25</v>
      </c>
      <c r="K19" s="7">
        <f ca="1">'Scenarios &amp; Pics'!$E$4*'Scenarios &amp; Pics'!G19+'Scenarios &amp; Pics'!$E$5*W18+'Scenarios &amp; Pics'!$E$6*'Scenarios &amp; Pics'!AF18</f>
        <v>83000</v>
      </c>
      <c r="L19" s="7">
        <f t="shared" ca="1" si="32"/>
        <v>-117000</v>
      </c>
      <c r="O19" s="11">
        <f>LN(G19/'Scenarios &amp; Pics'!$H$5)</f>
        <v>-0.87947675875143883</v>
      </c>
      <c r="P19" s="13">
        <f ca="1">'Scenarios &amp; Pics'!$T$5</f>
        <v>8.2191780821917804E-2</v>
      </c>
      <c r="Q19" s="11">
        <f>'Scenarios &amp; Pics'!$F$5*'Scenarios &amp; Pics'!$F$5/2</f>
        <v>3.125E-2</v>
      </c>
      <c r="R19" s="16">
        <f ca="1">(O19+P19*('Scenarios &amp; Pics'!$J$5+$Q19))/(I20*SQRT(P19))</f>
        <v>-12.189016348824747</v>
      </c>
      <c r="S19" s="16">
        <f t="shared" ca="1" si="9"/>
        <v>-12.260689121209872</v>
      </c>
      <c r="T19" s="11">
        <f t="shared" ca="1" si="10"/>
        <v>1.7784434843759923E-34</v>
      </c>
      <c r="U19" s="11">
        <f t="shared" ca="1" si="11"/>
        <v>7.3621175999275053E-35</v>
      </c>
      <c r="V19" s="11">
        <f t="shared" ca="1" si="12"/>
        <v>2.1821481022306473E-33</v>
      </c>
      <c r="W19" s="11">
        <f ca="1">G19*T19-'Scenarios &amp; Pics'!$H$5*EXP(-'Scenarios &amp; Pics'!$J$5*'Scenarios &amp; Pics'!P19)*'Scenarios &amp; Pics'!U19</f>
        <v>4.2587338283815912E-35</v>
      </c>
      <c r="Y19" s="12">
        <f>LN(G19/'Scenarios &amp; Pics'!$H$6)</f>
        <v>-0.87947675875143883</v>
      </c>
      <c r="Z19" s="14">
        <f ca="1">'Scenarios &amp; Pics'!$T$6</f>
        <v>8.2191780821917804E-2</v>
      </c>
      <c r="AA19" s="12">
        <f>'Scenarios &amp; Pics'!$F$6*'Scenarios &amp; Pics'!$F$6/2</f>
        <v>3.125E-2</v>
      </c>
      <c r="AB19" s="17">
        <f ca="1">(Y19+Z19*('Scenarios &amp; Pics'!$J$6+$AA19))/(H20*SQRT(Z19))</f>
        <v>-12.189016348824747</v>
      </c>
      <c r="AC19" s="17">
        <f t="shared" ca="1" si="2"/>
        <v>-12.260689121209872</v>
      </c>
      <c r="AD19" s="12">
        <f t="shared" ca="1" si="13"/>
        <v>1.7784434843759923E-34</v>
      </c>
      <c r="AE19" s="12">
        <f t="shared" ca="1" si="14"/>
        <v>7.3621175999275053E-35</v>
      </c>
      <c r="AF19" s="12">
        <f ca="1">G20*AD19-'Scenarios &amp; Pics'!$H$6*EXP(-'Scenarios &amp; Pics'!$J$6*'Scenarios &amp; Pics'!Z19)*'Scenarios &amp; Pics'!AE19</f>
        <v>1.3150951250261454E-34</v>
      </c>
      <c r="AG19" s="7">
        <f ca="1">AF19+'Scenarios &amp; Pics'!$H$5*EXP(-'Scenarios &amp; Pics'!$J$5*'Scenarios &amp; Pics'!$T$5)-G19</f>
        <v>58.171772724043535</v>
      </c>
      <c r="AI19" s="7">
        <f t="shared" si="5"/>
        <v>41.5</v>
      </c>
      <c r="AJ19">
        <f t="shared" ca="1" si="6"/>
        <v>4.2587338283815912E-35</v>
      </c>
      <c r="AK19" s="7">
        <f t="shared" ca="1" si="7"/>
        <v>58.171772724043535</v>
      </c>
      <c r="AM19" s="7">
        <f t="shared" si="15"/>
        <v>41.5</v>
      </c>
      <c r="AN19" s="7">
        <f t="shared" ca="1" si="16"/>
        <v>5.1925000608280434E-31</v>
      </c>
      <c r="AO19" s="7">
        <f t="shared" ca="1" si="17"/>
        <v>1.467276351441224E-30</v>
      </c>
      <c r="AQ19">
        <f t="shared" si="33"/>
        <v>1.0958904109589041E-2</v>
      </c>
      <c r="AR19">
        <f t="shared" si="18"/>
        <v>100.04384522564874</v>
      </c>
      <c r="AS19">
        <f t="shared" si="19"/>
        <v>-4.383561643835738E-4</v>
      </c>
      <c r="AT19">
        <f t="shared" si="20"/>
        <v>1.0958904109589041E-2</v>
      </c>
      <c r="AU19">
        <f t="shared" si="21"/>
        <v>3.125E-2</v>
      </c>
      <c r="AV19">
        <f t="shared" si="22"/>
        <v>6.5427990323772096E-3</v>
      </c>
      <c r="AW19">
        <f t="shared" si="23"/>
        <v>-1.9628397097133474E-2</v>
      </c>
      <c r="AX19" s="11">
        <f t="shared" si="24"/>
        <v>0.50261018054330808</v>
      </c>
      <c r="AY19" s="11">
        <f t="shared" si="25"/>
        <v>0.49216990529328847</v>
      </c>
      <c r="AZ19" s="11">
        <f t="shared" si="26"/>
        <v>0.3989337414885275</v>
      </c>
      <c r="BA19">
        <f t="shared" si="27"/>
        <v>1.0440275250019582</v>
      </c>
      <c r="BB19">
        <f t="shared" si="28"/>
        <v>1005.2203610866162</v>
      </c>
      <c r="BC19">
        <f t="shared" si="34"/>
        <v>4</v>
      </c>
      <c r="BD19">
        <f t="shared" si="29"/>
        <v>76.216184295583105</v>
      </c>
      <c r="BE19">
        <f t="shared" si="30"/>
        <v>83.524585529406139</v>
      </c>
    </row>
    <row r="20" spans="1:57" x14ac:dyDescent="0.3">
      <c r="A20" s="8"/>
      <c r="F20" s="6"/>
      <c r="G20" s="6">
        <f t="shared" si="31"/>
        <v>42</v>
      </c>
      <c r="H20" s="6">
        <f>'Scenarios &amp; Pics'!$F$5</f>
        <v>0.25</v>
      </c>
      <c r="I20" s="6">
        <f>'Scenarios &amp; Pics'!$F$6</f>
        <v>0.25</v>
      </c>
      <c r="K20" s="7">
        <f ca="1">'Scenarios &amp; Pics'!$E$4*'Scenarios &amp; Pics'!G20+'Scenarios &amp; Pics'!$E$5*W19+'Scenarios &amp; Pics'!$E$6*'Scenarios &amp; Pics'!AF19</f>
        <v>84000</v>
      </c>
      <c r="L20" s="7">
        <f t="shared" ca="1" si="32"/>
        <v>-116000</v>
      </c>
      <c r="O20" s="11">
        <f>LN(G20/'Scenarios &amp; Pics'!$H$5)</f>
        <v>-0.86750056770472306</v>
      </c>
      <c r="P20" s="13">
        <f ca="1">'Scenarios &amp; Pics'!$T$5</f>
        <v>8.2191780821917804E-2</v>
      </c>
      <c r="Q20" s="11">
        <f>'Scenarios &amp; Pics'!$F$5*'Scenarios &amp; Pics'!$F$5/2</f>
        <v>3.125E-2</v>
      </c>
      <c r="R20" s="16">
        <f ca="1">(O20+P20*('Scenarios &amp; Pics'!$J$5+$Q20))/(I21*SQRT(P20))</f>
        <v>-12.021920942184646</v>
      </c>
      <c r="S20" s="16">
        <f t="shared" ca="1" si="9"/>
        <v>-12.093593714569771</v>
      </c>
      <c r="T20" s="11">
        <f t="shared" ca="1" si="10"/>
        <v>1.3628020156364312E-33</v>
      </c>
      <c r="U20" s="11">
        <f t="shared" ca="1" si="11"/>
        <v>5.7090351589891744E-34</v>
      </c>
      <c r="V20" s="11">
        <f t="shared" ca="1" si="12"/>
        <v>1.6495340804231548E-32</v>
      </c>
      <c r="W20" s="11">
        <f ca="1">G20*T20-'Scenarios &amp; Pics'!$H$5*EXP(-'Scenarios &amp; Pics'!$J$5*'Scenarios &amp; Pics'!P20)*'Scenarios &amp; Pics'!U20</f>
        <v>3.3471917269583493E-34</v>
      </c>
      <c r="Y20" s="12">
        <f>LN(G20/'Scenarios &amp; Pics'!$H$6)</f>
        <v>-0.86750056770472306</v>
      </c>
      <c r="Z20" s="14">
        <f ca="1">'Scenarios &amp; Pics'!$T$6</f>
        <v>8.2191780821917804E-2</v>
      </c>
      <c r="AA20" s="12">
        <f>'Scenarios &amp; Pics'!$F$6*'Scenarios &amp; Pics'!$F$6/2</f>
        <v>3.125E-2</v>
      </c>
      <c r="AB20" s="17">
        <f ca="1">(Y20+Z20*('Scenarios &amp; Pics'!$J$6+$AA20))/(H21*SQRT(Z20))</f>
        <v>-12.021920942184646</v>
      </c>
      <c r="AC20" s="17">
        <f t="shared" ca="1" si="2"/>
        <v>-12.093593714569771</v>
      </c>
      <c r="AD20" s="12">
        <f t="shared" ca="1" si="13"/>
        <v>1.3628020156364312E-33</v>
      </c>
      <c r="AE20" s="12">
        <f t="shared" ca="1" si="14"/>
        <v>5.7090351589891744E-34</v>
      </c>
      <c r="AF20" s="12">
        <f ca="1">G21*AD20-'Scenarios &amp; Pics'!$H$6*EXP(-'Scenarios &amp; Pics'!$J$6*'Scenarios &amp; Pics'!Z20)*'Scenarios &amp; Pics'!AE20</f>
        <v>1.0161201805140495E-33</v>
      </c>
      <c r="AG20" s="7">
        <f ca="1">AF20+'Scenarios &amp; Pics'!$H$5*EXP(-'Scenarios &amp; Pics'!$J$5*'Scenarios &amp; Pics'!$T$5)-G20</f>
        <v>57.671772724043535</v>
      </c>
      <c r="AI20" s="7">
        <f t="shared" si="5"/>
        <v>42</v>
      </c>
      <c r="AJ20">
        <f t="shared" ca="1" si="6"/>
        <v>3.3471917269583493E-34</v>
      </c>
      <c r="AK20" s="7">
        <f t="shared" ca="1" si="7"/>
        <v>57.671772724043535</v>
      </c>
      <c r="AM20" s="7">
        <f t="shared" si="15"/>
        <v>42</v>
      </c>
      <c r="AN20" s="7">
        <f t="shared" ca="1" si="16"/>
        <v>3.9724164711058593E-30</v>
      </c>
      <c r="AO20" s="7">
        <f t="shared" ca="1" si="17"/>
        <v>1.09594256383495E-29</v>
      </c>
      <c r="AQ20">
        <f t="shared" si="33"/>
        <v>1.3698630136986301E-2</v>
      </c>
      <c r="AR20">
        <f t="shared" si="18"/>
        <v>100.05480953548769</v>
      </c>
      <c r="AS20">
        <f t="shared" si="19"/>
        <v>-5.4794520547949972E-4</v>
      </c>
      <c r="AT20">
        <f t="shared" si="20"/>
        <v>1.3698630136986301E-2</v>
      </c>
      <c r="AU20">
        <f t="shared" si="21"/>
        <v>3.125E-2</v>
      </c>
      <c r="AV20">
        <f t="shared" si="22"/>
        <v>7.3150716997565299E-3</v>
      </c>
      <c r="AW20">
        <f t="shared" si="23"/>
        <v>-2.1945215099276109E-2</v>
      </c>
      <c r="AX20" s="11">
        <f t="shared" si="24"/>
        <v>0.50291826535898121</v>
      </c>
      <c r="AY20" s="11">
        <f t="shared" si="25"/>
        <v>0.49124582850720649</v>
      </c>
      <c r="AZ20" s="11">
        <f t="shared" si="26"/>
        <v>0.39893160678885858</v>
      </c>
      <c r="BA20">
        <f t="shared" si="27"/>
        <v>1.1672436851774748</v>
      </c>
      <c r="BB20">
        <f t="shared" si="28"/>
        <v>1005.8365307179624</v>
      </c>
      <c r="BC20">
        <f t="shared" si="34"/>
        <v>5</v>
      </c>
      <c r="BD20">
        <f t="shared" si="29"/>
        <v>68.169462850590975</v>
      </c>
      <c r="BE20">
        <f t="shared" si="30"/>
        <v>93.382825822727341</v>
      </c>
    </row>
    <row r="21" spans="1:57" x14ac:dyDescent="0.3">
      <c r="A21" s="8"/>
      <c r="F21" s="6"/>
      <c r="G21" s="6">
        <f t="shared" si="31"/>
        <v>42.5</v>
      </c>
      <c r="H21" s="6">
        <f>'Scenarios &amp; Pics'!$F$5</f>
        <v>0.25</v>
      </c>
      <c r="I21" s="6">
        <f>'Scenarios &amp; Pics'!$F$6</f>
        <v>0.25</v>
      </c>
      <c r="K21" s="7">
        <f ca="1">'Scenarios &amp; Pics'!$E$4*'Scenarios &amp; Pics'!G21+'Scenarios &amp; Pics'!$E$5*W20+'Scenarios &amp; Pics'!$E$6*'Scenarios &amp; Pics'!AF20</f>
        <v>85000</v>
      </c>
      <c r="L21" s="7">
        <f t="shared" ca="1" si="32"/>
        <v>-115000</v>
      </c>
      <c r="O21" s="11">
        <f>LN(G21/'Scenarios &amp; Pics'!$H$5)</f>
        <v>-0.8556661100577202</v>
      </c>
      <c r="P21" s="13">
        <f ca="1">'Scenarios &amp; Pics'!$T$5</f>
        <v>8.2191780821917804E-2</v>
      </c>
      <c r="Q21" s="11">
        <f>'Scenarios &amp; Pics'!$F$5*'Scenarios &amp; Pics'!$F$5/2</f>
        <v>3.125E-2</v>
      </c>
      <c r="R21" s="16">
        <f ca="1">(O21+P21*('Scenarios &amp; Pics'!$J$5+$Q21))/(I22*SQRT(P21))</f>
        <v>-11.85680304241356</v>
      </c>
      <c r="S21" s="16">
        <f t="shared" ca="1" si="9"/>
        <v>-11.928475814798684</v>
      </c>
      <c r="T21" s="11">
        <f t="shared" ca="1" si="10"/>
        <v>9.9203441575690491E-33</v>
      </c>
      <c r="U21" s="11">
        <f t="shared" ca="1" si="11"/>
        <v>4.2049603545216709E-33</v>
      </c>
      <c r="V21" s="11">
        <f t="shared" ca="1" si="12"/>
        <v>1.1844874582254194E-31</v>
      </c>
      <c r="W21" s="11">
        <f ca="1">G21*T21-'Scenarios &amp; Pics'!$H$5*EXP(-'Scenarios &amp; Pics'!$J$5*'Scenarios &amp; Pics'!P21)*'Scenarios &amp; Pics'!U21</f>
        <v>2.4987739271870309E-33</v>
      </c>
      <c r="Y21" s="12">
        <f>LN(G21/'Scenarios &amp; Pics'!$H$6)</f>
        <v>-0.8556661100577202</v>
      </c>
      <c r="Z21" s="14">
        <f ca="1">'Scenarios &amp; Pics'!$T$6</f>
        <v>8.2191780821917804E-2</v>
      </c>
      <c r="AA21" s="12">
        <f>'Scenarios &amp; Pics'!$F$6*'Scenarios &amp; Pics'!$F$6/2</f>
        <v>3.125E-2</v>
      </c>
      <c r="AB21" s="17">
        <f ca="1">(Y21+Z21*('Scenarios &amp; Pics'!$J$6+$AA21))/(H22*SQRT(Z21))</f>
        <v>-11.85680304241356</v>
      </c>
      <c r="AC21" s="17">
        <f t="shared" ca="1" si="2"/>
        <v>-11.928475814798684</v>
      </c>
      <c r="AD21" s="12">
        <f t="shared" ca="1" si="13"/>
        <v>9.9203441575690491E-33</v>
      </c>
      <c r="AE21" s="12">
        <f t="shared" ca="1" si="14"/>
        <v>4.2049603545216709E-33</v>
      </c>
      <c r="AF21" s="12">
        <f ca="1">G22*AD21-'Scenarios &amp; Pics'!$H$6*EXP(-'Scenarios &amp; Pics'!$J$6*'Scenarios &amp; Pics'!Z21)*'Scenarios &amp; Pics'!AE21</f>
        <v>7.4589460059715643E-33</v>
      </c>
      <c r="AG21" s="7">
        <f ca="1">AF21+'Scenarios &amp; Pics'!$H$5*EXP(-'Scenarios &amp; Pics'!$J$5*'Scenarios &amp; Pics'!$T$5)-G21</f>
        <v>57.171772724043535</v>
      </c>
      <c r="AI21" s="7">
        <f t="shared" si="5"/>
        <v>42.5</v>
      </c>
      <c r="AJ21">
        <f t="shared" ca="1" si="6"/>
        <v>2.4987739271870309E-33</v>
      </c>
      <c r="AK21" s="7">
        <f t="shared" ca="1" si="7"/>
        <v>57.171772724043535</v>
      </c>
      <c r="AM21" s="7">
        <f t="shared" si="15"/>
        <v>42.5</v>
      </c>
      <c r="AN21" s="7">
        <f t="shared" ca="1" si="16"/>
        <v>2.8864469995384545E-29</v>
      </c>
      <c r="AO21" s="7">
        <f t="shared" ca="1" si="17"/>
        <v>7.7770936458152599E-29</v>
      </c>
      <c r="AQ21">
        <f t="shared" si="33"/>
        <v>1.643835616438356E-2</v>
      </c>
      <c r="AR21">
        <f t="shared" si="18"/>
        <v>100.06577504696068</v>
      </c>
      <c r="AS21">
        <f t="shared" si="19"/>
        <v>-6.57534246575362E-4</v>
      </c>
      <c r="AT21">
        <f t="shared" si="20"/>
        <v>1.643835616438356E-2</v>
      </c>
      <c r="AU21">
        <f t="shared" si="21"/>
        <v>3.125E-2</v>
      </c>
      <c r="AV21">
        <f t="shared" si="22"/>
        <v>8.0132595594497921E-3</v>
      </c>
      <c r="AW21">
        <f t="shared" si="23"/>
        <v>-2.4039778678351824E-2</v>
      </c>
      <c r="AX21" s="11">
        <f t="shared" si="24"/>
        <v>0.5031967938297961</v>
      </c>
      <c r="AY21" s="11">
        <f t="shared" si="25"/>
        <v>0.49041043953462171</v>
      </c>
      <c r="AZ21" s="11">
        <f t="shared" si="26"/>
        <v>0.39892947210061241</v>
      </c>
      <c r="BA21">
        <f t="shared" si="27"/>
        <v>1.2786354295174363</v>
      </c>
      <c r="BB21">
        <f t="shared" si="28"/>
        <v>1006.3935876595922</v>
      </c>
      <c r="BC21">
        <f t="shared" si="34"/>
        <v>6</v>
      </c>
      <c r="BD21">
        <f t="shared" si="29"/>
        <v>62.229587900677792</v>
      </c>
      <c r="BE21">
        <f t="shared" si="30"/>
        <v>102.29521298741554</v>
      </c>
    </row>
    <row r="22" spans="1:57" x14ac:dyDescent="0.3">
      <c r="A22" s="8"/>
      <c r="F22" s="6"/>
      <c r="G22" s="6">
        <f t="shared" si="31"/>
        <v>43</v>
      </c>
      <c r="H22" s="6">
        <f>'Scenarios &amp; Pics'!$F$5</f>
        <v>0.25</v>
      </c>
      <c r="I22" s="6">
        <f>'Scenarios &amp; Pics'!$F$6</f>
        <v>0.25</v>
      </c>
      <c r="K22" s="7">
        <f ca="1">'Scenarios &amp; Pics'!$E$4*'Scenarios &amp; Pics'!G22+'Scenarios &amp; Pics'!$E$5*W21+'Scenarios &amp; Pics'!$E$6*'Scenarios &amp; Pics'!AF21</f>
        <v>86000</v>
      </c>
      <c r="L22" s="7">
        <f t="shared" ca="1" si="32"/>
        <v>-114000</v>
      </c>
      <c r="O22" s="11">
        <f>LN(G22/'Scenarios &amp; Pics'!$H$5)</f>
        <v>-0.84397007029452897</v>
      </c>
      <c r="P22" s="13">
        <f ca="1">'Scenarios &amp; Pics'!$T$5</f>
        <v>8.2191780821917804E-2</v>
      </c>
      <c r="Q22" s="11">
        <f>'Scenarios &amp; Pics'!$F$5*'Scenarios &amp; Pics'!$F$5/2</f>
        <v>3.125E-2</v>
      </c>
      <c r="R22" s="16">
        <f ca="1">(O22+P22*('Scenarios &amp; Pics'!$J$5+$Q22))/(I23*SQRT(P22))</f>
        <v>-11.693616390440004</v>
      </c>
      <c r="S22" s="16">
        <f t="shared" ca="1" si="9"/>
        <v>-11.765289162825129</v>
      </c>
      <c r="T22" s="11">
        <f t="shared" ca="1" si="10"/>
        <v>6.8704198464088779E-32</v>
      </c>
      <c r="U22" s="11">
        <f t="shared" ca="1" si="11"/>
        <v>2.9462054890362176E-32</v>
      </c>
      <c r="V22" s="11">
        <f t="shared" ca="1" si="12"/>
        <v>8.0919294940774004E-31</v>
      </c>
      <c r="W22" s="11">
        <f ca="1">G22*T22-'Scenarios &amp; Pics'!$H$5*EXP(-'Scenarios &amp; Pics'!$J$5*'Scenarios &amp; Pics'!P22)*'Scenarios &amp; Pics'!U22</f>
        <v>1.7745294940343147E-32</v>
      </c>
      <c r="Y22" s="12">
        <f>LN(G22/'Scenarios &amp; Pics'!$H$6)</f>
        <v>-0.84397007029452897</v>
      </c>
      <c r="Z22" s="14">
        <f ca="1">'Scenarios &amp; Pics'!$T$6</f>
        <v>8.2191780821917804E-2</v>
      </c>
      <c r="AA22" s="12">
        <f>'Scenarios &amp; Pics'!$F$6*'Scenarios &amp; Pics'!$F$6/2</f>
        <v>3.125E-2</v>
      </c>
      <c r="AB22" s="17">
        <f ca="1">(Y22+Z22*('Scenarios &amp; Pics'!$J$6+$AA22))/(H23*SQRT(Z22))</f>
        <v>-11.693616390440004</v>
      </c>
      <c r="AC22" s="17">
        <f t="shared" ca="1" si="2"/>
        <v>-11.765289162825129</v>
      </c>
      <c r="AD22" s="12">
        <f t="shared" ca="1" si="13"/>
        <v>6.8704198464088779E-32</v>
      </c>
      <c r="AE22" s="12">
        <f t="shared" ca="1" si="14"/>
        <v>2.9462054890362176E-32</v>
      </c>
      <c r="AF22" s="12">
        <f ca="1">G23*AD22-'Scenarios &amp; Pics'!$H$6*EXP(-'Scenarios &amp; Pics'!$J$6*'Scenarios &amp; Pics'!Z22)*'Scenarios &amp; Pics'!AE22</f>
        <v>5.2097394172387514E-32</v>
      </c>
      <c r="AG22" s="7">
        <f ca="1">AF22+'Scenarios &amp; Pics'!$H$5*EXP(-'Scenarios &amp; Pics'!$J$5*'Scenarios &amp; Pics'!$T$5)-G22</f>
        <v>56.671772724043535</v>
      </c>
      <c r="AI22" s="7">
        <f t="shared" si="5"/>
        <v>43</v>
      </c>
      <c r="AJ22">
        <f t="shared" ca="1" si="6"/>
        <v>1.7745294940343147E-32</v>
      </c>
      <c r="AK22" s="7">
        <f t="shared" ca="1" si="7"/>
        <v>56.671772724043535</v>
      </c>
      <c r="AM22" s="7">
        <f t="shared" si="15"/>
        <v>43</v>
      </c>
      <c r="AN22" s="7">
        <f t="shared" ca="1" si="16"/>
        <v>1.9951003115020685E-28</v>
      </c>
      <c r="AO22" s="7">
        <f t="shared" ca="1" si="17"/>
        <v>5.2512104827709034E-28</v>
      </c>
      <c r="AQ22">
        <f t="shared" si="33"/>
        <v>1.9178082191780819E-2</v>
      </c>
      <c r="AR22">
        <f t="shared" si="18"/>
        <v>100.07674176019941</v>
      </c>
      <c r="AS22">
        <f t="shared" si="19"/>
        <v>-7.6712328767120802E-4</v>
      </c>
      <c r="AT22">
        <f t="shared" si="20"/>
        <v>1.9178082191780819E-2</v>
      </c>
      <c r="AU22">
        <f t="shared" si="21"/>
        <v>3.125E-2</v>
      </c>
      <c r="AV22">
        <f t="shared" si="22"/>
        <v>8.6553095589733953E-3</v>
      </c>
      <c r="AW22">
        <f t="shared" si="23"/>
        <v>-2.596592867691732E-2</v>
      </c>
      <c r="AX22" s="11">
        <f t="shared" si="24"/>
        <v>0.5034529258206818</v>
      </c>
      <c r="AY22" s="11">
        <f t="shared" si="25"/>
        <v>0.48964225712984977</v>
      </c>
      <c r="AZ22" s="11">
        <f t="shared" si="26"/>
        <v>0.39892733742378894</v>
      </c>
      <c r="BA22">
        <f t="shared" si="27"/>
        <v>1.381066869083206</v>
      </c>
      <c r="BB22">
        <f t="shared" si="28"/>
        <v>1006.9058516413636</v>
      </c>
      <c r="BC22">
        <f t="shared" si="34"/>
        <v>7</v>
      </c>
      <c r="BD22">
        <f t="shared" si="29"/>
        <v>57.6130949889357</v>
      </c>
      <c r="BE22">
        <f t="shared" si="30"/>
        <v>110.49086710206846</v>
      </c>
    </row>
    <row r="23" spans="1:57" x14ac:dyDescent="0.3">
      <c r="A23" s="8"/>
      <c r="F23" s="6"/>
      <c r="G23" s="6">
        <f t="shared" si="31"/>
        <v>43.5</v>
      </c>
      <c r="H23" s="6">
        <f>'Scenarios &amp; Pics'!$F$5</f>
        <v>0.25</v>
      </c>
      <c r="I23" s="6">
        <f>'Scenarios &amp; Pics'!$F$6</f>
        <v>0.25</v>
      </c>
      <c r="K23" s="7">
        <f ca="1">'Scenarios &amp; Pics'!$E$4*'Scenarios &amp; Pics'!G23+'Scenarios &amp; Pics'!$E$5*W22+'Scenarios &amp; Pics'!$E$6*'Scenarios &amp; Pics'!AF22</f>
        <v>87000</v>
      </c>
      <c r="L23" s="7">
        <f t="shared" ca="1" si="32"/>
        <v>-113000</v>
      </c>
      <c r="O23" s="11">
        <f>LN(G23/'Scenarios &amp; Pics'!$H$5)</f>
        <v>-0.83240924789345294</v>
      </c>
      <c r="P23" s="13">
        <f ca="1">'Scenarios &amp; Pics'!$T$5</f>
        <v>8.2191780821917804E-2</v>
      </c>
      <c r="Q23" s="11">
        <f>'Scenarios &amp; Pics'!$F$5*'Scenarios &amp; Pics'!$F$5/2</f>
        <v>3.125E-2</v>
      </c>
      <c r="R23" s="16">
        <f ca="1">(O23+P23*('Scenarios &amp; Pics'!$J$5+$Q23))/(I24*SQRT(P23))</f>
        <v>-11.532316331626101</v>
      </c>
      <c r="S23" s="16">
        <f t="shared" ca="1" si="9"/>
        <v>-11.603989104011225</v>
      </c>
      <c r="T23" s="11">
        <f t="shared" ca="1" si="10"/>
        <v>4.5335413941808185E-31</v>
      </c>
      <c r="U23" s="11">
        <f t="shared" ca="1" si="11"/>
        <v>1.9665395444124609E-31</v>
      </c>
      <c r="V23" s="11">
        <f t="shared" ca="1" si="12"/>
        <v>5.2669648680178984E-30</v>
      </c>
      <c r="W23" s="11">
        <f ca="1">G23*T23-'Scenarios &amp; Pics'!$H$5*EXP(-'Scenarios &amp; Pics'!$J$5*'Scenarios &amp; Pics'!P23)*'Scenarios &amp; Pics'!U23</f>
        <v>1.200568123342677E-31</v>
      </c>
      <c r="Y23" s="12">
        <f>LN(G23/'Scenarios &amp; Pics'!$H$6)</f>
        <v>-0.83240924789345294</v>
      </c>
      <c r="Z23" s="14">
        <f ca="1">'Scenarios &amp; Pics'!$T$6</f>
        <v>8.2191780821917804E-2</v>
      </c>
      <c r="AA23" s="12">
        <f>'Scenarios &amp; Pics'!$F$6*'Scenarios &amp; Pics'!$F$6/2</f>
        <v>3.125E-2</v>
      </c>
      <c r="AB23" s="17">
        <f ca="1">(Y23+Z23*('Scenarios &amp; Pics'!$J$6+$AA23))/(H24*SQRT(Z23))</f>
        <v>-11.532316331626101</v>
      </c>
      <c r="AC23" s="17">
        <f t="shared" ca="1" si="2"/>
        <v>-11.603989104011225</v>
      </c>
      <c r="AD23" s="12">
        <f t="shared" ca="1" si="13"/>
        <v>4.5335413941808185E-31</v>
      </c>
      <c r="AE23" s="12">
        <f t="shared" ca="1" si="14"/>
        <v>1.9665395444124609E-31</v>
      </c>
      <c r="AF23" s="12">
        <f ca="1">G24*AD23-'Scenarios &amp; Pics'!$H$6*EXP(-'Scenarios &amp; Pics'!$J$6*'Scenarios &amp; Pics'!Z23)*'Scenarios &amp; Pics'!AE23</f>
        <v>3.4673388204330814E-31</v>
      </c>
      <c r="AG23" s="7">
        <f ca="1">AF23+'Scenarios &amp; Pics'!$H$5*EXP(-'Scenarios &amp; Pics'!$J$5*'Scenarios &amp; Pics'!$T$5)-G23</f>
        <v>56.171772724043535</v>
      </c>
      <c r="AI23" s="7">
        <f t="shared" si="5"/>
        <v>43.5</v>
      </c>
      <c r="AJ23">
        <f t="shared" ca="1" si="6"/>
        <v>1.200568123342677E-31</v>
      </c>
      <c r="AK23" s="7">
        <f t="shared" ca="1" si="7"/>
        <v>56.171772724043535</v>
      </c>
      <c r="AM23" s="7">
        <f t="shared" si="15"/>
        <v>43.5</v>
      </c>
      <c r="AN23" s="7">
        <f t="shared" ca="1" si="16"/>
        <v>1.3136929500277113E-27</v>
      </c>
      <c r="AO23" s="7">
        <f t="shared" ca="1" si="17"/>
        <v>3.3786791862253203E-27</v>
      </c>
      <c r="AQ23">
        <f t="shared" si="33"/>
        <v>2.1917808219178079E-2</v>
      </c>
      <c r="AR23">
        <f t="shared" si="18"/>
        <v>100.08770967533557</v>
      </c>
      <c r="AS23">
        <f t="shared" si="19"/>
        <v>-8.7671232876700719E-4</v>
      </c>
      <c r="AT23">
        <f t="shared" si="20"/>
        <v>2.1917808219178079E-2</v>
      </c>
      <c r="AU23">
        <f t="shared" si="21"/>
        <v>3.125E-2</v>
      </c>
      <c r="AV23">
        <f t="shared" si="22"/>
        <v>9.2529151274732008E-3</v>
      </c>
      <c r="AW23">
        <f t="shared" si="23"/>
        <v>-2.7758745382407059E-2</v>
      </c>
      <c r="AX23" s="11">
        <f t="shared" si="24"/>
        <v>0.50369132638820358</v>
      </c>
      <c r="AY23" s="11">
        <f t="shared" si="25"/>
        <v>0.48892728484397008</v>
      </c>
      <c r="AZ23" s="11">
        <f t="shared" si="26"/>
        <v>0.39892520275838822</v>
      </c>
      <c r="BA23">
        <f t="shared" si="27"/>
        <v>1.4764041544233564</v>
      </c>
      <c r="BB23">
        <f t="shared" si="28"/>
        <v>1007.3826527764071</v>
      </c>
      <c r="BC23">
        <f t="shared" si="34"/>
        <v>8</v>
      </c>
      <c r="BD23">
        <f t="shared" si="29"/>
        <v>53.89182723264944</v>
      </c>
      <c r="BE23">
        <f t="shared" si="30"/>
        <v>118.1190733866289</v>
      </c>
    </row>
    <row r="24" spans="1:57" x14ac:dyDescent="0.3">
      <c r="A24" s="8"/>
      <c r="F24" s="6"/>
      <c r="G24" s="6">
        <f t="shared" si="31"/>
        <v>44</v>
      </c>
      <c r="H24" s="6">
        <f>'Scenarios &amp; Pics'!$F$5</f>
        <v>0.25</v>
      </c>
      <c r="I24" s="6">
        <f>'Scenarios &amp; Pics'!$F$6</f>
        <v>0.25</v>
      </c>
      <c r="K24" s="7">
        <f ca="1">'Scenarios &amp; Pics'!$E$4*'Scenarios &amp; Pics'!G24+'Scenarios &amp; Pics'!$E$5*W23+'Scenarios &amp; Pics'!$E$6*'Scenarios &amp; Pics'!AF23</f>
        <v>88000</v>
      </c>
      <c r="L24" s="7">
        <f t="shared" ca="1" si="32"/>
        <v>-112000</v>
      </c>
      <c r="O24" s="11">
        <f>LN(G24/'Scenarios &amp; Pics'!$H$5)</f>
        <v>-0.82098055206983023</v>
      </c>
      <c r="P24" s="13">
        <f ca="1">'Scenarios &amp; Pics'!$T$5</f>
        <v>8.2191780821917804E-2</v>
      </c>
      <c r="Q24" s="11">
        <f>'Scenarios &amp; Pics'!$F$5*'Scenarios &amp; Pics'!$F$5/2</f>
        <v>3.125E-2</v>
      </c>
      <c r="R24" s="16">
        <f ca="1">(O24+P24*('Scenarios &amp; Pics'!$J$5+$Q24))/(I25*SQRT(P24))</f>
        <v>-11.372859742417969</v>
      </c>
      <c r="S24" s="16">
        <f t="shared" ca="1" si="9"/>
        <v>-11.444532514803093</v>
      </c>
      <c r="T24" s="11">
        <f t="shared" ca="1" si="10"/>
        <v>2.8543030339706894E-30</v>
      </c>
      <c r="U24" s="11">
        <f t="shared" ca="1" si="11"/>
        <v>1.2522544923895863E-30</v>
      </c>
      <c r="V24" s="11">
        <f t="shared" ca="1" si="12"/>
        <v>3.270882425072006E-29</v>
      </c>
      <c r="W24" s="11">
        <f ca="1">G24*T24-'Scenarios &amp; Pics'!$H$5*EXP(-'Scenarios &amp; Pics'!$J$5*'Scenarios &amp; Pics'!P24)*'Scenarios &amp; Pics'!U24</f>
        <v>7.7490833659299118E-31</v>
      </c>
      <c r="Y24" s="12">
        <f>LN(G24/'Scenarios &amp; Pics'!$H$6)</f>
        <v>-0.82098055206983023</v>
      </c>
      <c r="Z24" s="14">
        <f ca="1">'Scenarios &amp; Pics'!$T$6</f>
        <v>8.2191780821917804E-2</v>
      </c>
      <c r="AA24" s="12">
        <f>'Scenarios &amp; Pics'!$F$6*'Scenarios &amp; Pics'!$F$6/2</f>
        <v>3.125E-2</v>
      </c>
      <c r="AB24" s="17">
        <f ca="1">(Y24+Z24*('Scenarios &amp; Pics'!$J$6+$AA24))/(H25*SQRT(Z24))</f>
        <v>-11.372859742417969</v>
      </c>
      <c r="AC24" s="17">
        <f t="shared" ca="1" si="2"/>
        <v>-11.444532514803093</v>
      </c>
      <c r="AD24" s="12">
        <f t="shared" ca="1" si="13"/>
        <v>2.8543030339706894E-30</v>
      </c>
      <c r="AE24" s="12">
        <f t="shared" ca="1" si="14"/>
        <v>1.2522544923895863E-30</v>
      </c>
      <c r="AF24" s="12">
        <f ca="1">G25*AD24-'Scenarios &amp; Pics'!$H$6*EXP(-'Scenarios &amp; Pics'!$J$6*'Scenarios &amp; Pics'!Z24)*'Scenarios &amp; Pics'!AE24</f>
        <v>2.2020598535783529E-30</v>
      </c>
      <c r="AG24" s="7">
        <f ca="1">AF24+'Scenarios &amp; Pics'!$H$5*EXP(-'Scenarios &amp; Pics'!$J$5*'Scenarios &amp; Pics'!$T$5)-G24</f>
        <v>55.671772724043535</v>
      </c>
      <c r="AI24" s="7">
        <f t="shared" si="5"/>
        <v>44</v>
      </c>
      <c r="AJ24">
        <f t="shared" ca="1" si="6"/>
        <v>7.7490833659299118E-31</v>
      </c>
      <c r="AK24" s="7">
        <f t="shared" ca="1" si="7"/>
        <v>55.671772724043535</v>
      </c>
      <c r="AM24" s="7">
        <f t="shared" si="15"/>
        <v>44</v>
      </c>
      <c r="AN24" s="7">
        <f t="shared" ca="1" si="16"/>
        <v>8.2520490465842834E-27</v>
      </c>
      <c r="AO24" s="7">
        <f t="shared" ca="1" si="17"/>
        <v>2.0743787203879226E-26</v>
      </c>
      <c r="AQ24">
        <f t="shared" si="33"/>
        <v>2.4657534246575338E-2</v>
      </c>
      <c r="AR24">
        <f t="shared" si="18"/>
        <v>100.09867879250093</v>
      </c>
      <c r="AS24">
        <f t="shared" si="19"/>
        <v>-9.8630136986309564E-4</v>
      </c>
      <c r="AT24">
        <f t="shared" si="20"/>
        <v>2.4657534246575338E-2</v>
      </c>
      <c r="AU24">
        <f t="shared" si="21"/>
        <v>3.125E-2</v>
      </c>
      <c r="AV24">
        <f t="shared" si="22"/>
        <v>9.8141985485644123E-3</v>
      </c>
      <c r="AW24">
        <f t="shared" si="23"/>
        <v>-2.9442595645701612E-2</v>
      </c>
      <c r="AX24" s="11">
        <f t="shared" si="24"/>
        <v>0.50391523589757214</v>
      </c>
      <c r="AY24" s="11">
        <f t="shared" si="25"/>
        <v>0.48825580055206669</v>
      </c>
      <c r="AZ24" s="11">
        <f t="shared" si="26"/>
        <v>0.39892306810441008</v>
      </c>
      <c r="BA24">
        <f t="shared" si="27"/>
        <v>1.5659435345505415</v>
      </c>
      <c r="BB24">
        <f t="shared" si="28"/>
        <v>1007.8304717951443</v>
      </c>
      <c r="BC24">
        <f t="shared" si="34"/>
        <v>9</v>
      </c>
      <c r="BD24">
        <f t="shared" si="29"/>
        <v>50.809430098940439</v>
      </c>
      <c r="BE24">
        <f t="shared" si="30"/>
        <v>125.28352627135996</v>
      </c>
    </row>
    <row r="25" spans="1:57" x14ac:dyDescent="0.3">
      <c r="A25" s="8"/>
      <c r="F25" s="6"/>
      <c r="G25" s="6">
        <f t="shared" si="31"/>
        <v>44.5</v>
      </c>
      <c r="H25" s="6">
        <f>'Scenarios &amp; Pics'!$F$5</f>
        <v>0.25</v>
      </c>
      <c r="I25" s="6">
        <f>'Scenarios &amp; Pics'!$F$6</f>
        <v>0.25</v>
      </c>
      <c r="K25" s="7">
        <f ca="1">'Scenarios &amp; Pics'!$E$4*'Scenarios &amp; Pics'!G25+'Scenarios &amp; Pics'!$E$5*W24+'Scenarios &amp; Pics'!$E$6*'Scenarios &amp; Pics'!AF24</f>
        <v>89000</v>
      </c>
      <c r="L25" s="7">
        <f t="shared" ca="1" si="32"/>
        <v>-111000</v>
      </c>
      <c r="O25" s="11">
        <f>LN(G25/'Scenarios &amp; Pics'!$H$5)</f>
        <v>-0.80968099681589678</v>
      </c>
      <c r="P25" s="13">
        <f ca="1">'Scenarios &amp; Pics'!$T$5</f>
        <v>8.2191780821917804E-2</v>
      </c>
      <c r="Q25" s="11">
        <f>'Scenarios &amp; Pics'!$F$5*'Scenarios &amp; Pics'!$F$5/2</f>
        <v>3.125E-2</v>
      </c>
      <c r="R25" s="16">
        <f ca="1">(O25+P25*('Scenarios &amp; Pics'!$J$5+$Q25))/(I26*SQRT(P25))</f>
        <v>-11.215204961140405</v>
      </c>
      <c r="S25" s="16">
        <f t="shared" ca="1" si="9"/>
        <v>-11.286877733525529</v>
      </c>
      <c r="T25" s="11">
        <f t="shared" ca="1" si="10"/>
        <v>1.7169498490931741E-29</v>
      </c>
      <c r="U25" s="11">
        <f t="shared" ca="1" si="11"/>
        <v>7.6176481961085757E-30</v>
      </c>
      <c r="V25" s="11">
        <f t="shared" ca="1" si="12"/>
        <v>1.9406692939024481E-28</v>
      </c>
      <c r="W25" s="11">
        <f ca="1">G25*T25-'Scenarios &amp; Pics'!$H$5*EXP(-'Scenarios &amp; Pics'!$J$5*'Scenarios &amp; Pics'!P25)*'Scenarios &amp; Pics'!U25</f>
        <v>4.7781831522083375E-30</v>
      </c>
      <c r="Y25" s="12">
        <f>LN(G25/'Scenarios &amp; Pics'!$H$6)</f>
        <v>-0.80968099681589678</v>
      </c>
      <c r="Z25" s="14">
        <f ca="1">'Scenarios &amp; Pics'!$T$6</f>
        <v>8.2191780821917804E-2</v>
      </c>
      <c r="AA25" s="12">
        <f>'Scenarios &amp; Pics'!$F$6*'Scenarios &amp; Pics'!$F$6/2</f>
        <v>3.125E-2</v>
      </c>
      <c r="AB25" s="17">
        <f ca="1">(Y25+Z25*('Scenarios &amp; Pics'!$J$6+$AA25))/(H26*SQRT(Z25))</f>
        <v>-11.215204961140405</v>
      </c>
      <c r="AC25" s="17">
        <f t="shared" ca="1" si="2"/>
        <v>-11.286877733525529</v>
      </c>
      <c r="AD25" s="12">
        <f t="shared" ca="1" si="13"/>
        <v>1.7169498490931741E-29</v>
      </c>
      <c r="AE25" s="12">
        <f t="shared" ca="1" si="14"/>
        <v>7.6176481961085757E-30</v>
      </c>
      <c r="AF25" s="12">
        <f ca="1">G26*AD25-'Scenarios &amp; Pics'!$H$6*EXP(-'Scenarios &amp; Pics'!$J$6*'Scenarios &amp; Pics'!Z25)*'Scenarios &amp; Pics'!AE25</f>
        <v>1.336293239767419E-29</v>
      </c>
      <c r="AG25" s="7">
        <f ca="1">AF25+'Scenarios &amp; Pics'!$H$5*EXP(-'Scenarios &amp; Pics'!$J$5*'Scenarios &amp; Pics'!$T$5)-G25</f>
        <v>55.171772724043535</v>
      </c>
      <c r="AI25" s="7">
        <f t="shared" si="5"/>
        <v>44.5</v>
      </c>
      <c r="AJ25">
        <f t="shared" ca="1" si="6"/>
        <v>4.7781831522083375E-30</v>
      </c>
      <c r="AK25" s="7">
        <f t="shared" ca="1" si="7"/>
        <v>55.171772724043535</v>
      </c>
      <c r="AM25" s="7">
        <f t="shared" si="15"/>
        <v>44.5</v>
      </c>
      <c r="AN25" s="7">
        <f t="shared" ca="1" si="16"/>
        <v>4.9517160893294671E-26</v>
      </c>
      <c r="AO25" s="7">
        <f t="shared" ca="1" si="17"/>
        <v>1.2169348130153638E-25</v>
      </c>
      <c r="AQ25">
        <f t="shared" si="33"/>
        <v>2.7397260273972598E-2</v>
      </c>
      <c r="AR25">
        <f t="shared" si="18"/>
        <v>100.10964911182718</v>
      </c>
      <c r="AS25">
        <f t="shared" si="19"/>
        <v>-1.0958904109589535E-3</v>
      </c>
      <c r="AT25">
        <f t="shared" si="20"/>
        <v>2.7397260273972598E-2</v>
      </c>
      <c r="AU25">
        <f t="shared" si="21"/>
        <v>3.125E-2</v>
      </c>
      <c r="AV25">
        <f t="shared" si="22"/>
        <v>1.0345073607528401E-2</v>
      </c>
      <c r="AW25">
        <f t="shared" si="23"/>
        <v>-3.1035220822589991E-2</v>
      </c>
      <c r="AX25" s="11">
        <f t="shared" si="24"/>
        <v>0.5041270136432332</v>
      </c>
      <c r="AY25" s="11">
        <f t="shared" si="25"/>
        <v>0.4876207255192746</v>
      </c>
      <c r="AZ25" s="11">
        <f t="shared" si="26"/>
        <v>0.39892093346185453</v>
      </c>
      <c r="BA25">
        <f t="shared" si="27"/>
        <v>1.6506288123958583</v>
      </c>
      <c r="BB25">
        <f t="shared" si="28"/>
        <v>1008.2540272864665</v>
      </c>
      <c r="BC25">
        <f t="shared" si="34"/>
        <v>10</v>
      </c>
      <c r="BD25">
        <f t="shared" si="29"/>
        <v>48.201799788488501</v>
      </c>
      <c r="BE25">
        <f t="shared" si="30"/>
        <v>132.05972544791365</v>
      </c>
    </row>
    <row r="26" spans="1:57" x14ac:dyDescent="0.3">
      <c r="A26" s="8"/>
      <c r="F26" s="6"/>
      <c r="G26" s="6">
        <f t="shared" si="31"/>
        <v>45</v>
      </c>
      <c r="H26" s="6">
        <f>'Scenarios &amp; Pics'!$F$5</f>
        <v>0.25</v>
      </c>
      <c r="I26" s="6">
        <f>'Scenarios &amp; Pics'!$F$6</f>
        <v>0.25</v>
      </c>
      <c r="K26" s="7">
        <f ca="1">'Scenarios &amp; Pics'!$E$4*'Scenarios &amp; Pics'!G26+'Scenarios &amp; Pics'!$E$5*W25+'Scenarios &amp; Pics'!$E$6*'Scenarios &amp; Pics'!AF25</f>
        <v>90000</v>
      </c>
      <c r="L26" s="7">
        <f t="shared" ca="1" si="32"/>
        <v>-110000</v>
      </c>
      <c r="O26" s="11">
        <f>LN(G26/'Scenarios &amp; Pics'!$H$5)</f>
        <v>-0.79850769621777162</v>
      </c>
      <c r="P26" s="13">
        <f ca="1">'Scenarios &amp; Pics'!$T$5</f>
        <v>8.2191780821917804E-2</v>
      </c>
      <c r="Q26" s="11">
        <f>'Scenarios &amp; Pics'!$F$5*'Scenarios &amp; Pics'!$F$5/2</f>
        <v>3.125E-2</v>
      </c>
      <c r="R26" s="16">
        <f ca="1">(O26+P26*('Scenarios &amp; Pics'!$J$5+$Q26))/(I27*SQRT(P26))</f>
        <v>-11.059311722658059</v>
      </c>
      <c r="S26" s="16">
        <f t="shared" ca="1" si="9"/>
        <v>-11.130984495043183</v>
      </c>
      <c r="T26" s="11">
        <f t="shared" ca="1" si="10"/>
        <v>9.880402029603602E-29</v>
      </c>
      <c r="U26" s="11">
        <f t="shared" ca="1" si="11"/>
        <v>4.4325465127801735E-29</v>
      </c>
      <c r="V26" s="11">
        <f t="shared" ca="1" si="12"/>
        <v>1.1014980183078067E-27</v>
      </c>
      <c r="W26" s="11">
        <f ca="1">G26*T26-'Scenarios &amp; Pics'!$H$5*EXP(-'Scenarios &amp; Pics'!$J$5*'Scenarios &amp; Pics'!P26)*'Scenarios &amp; Pics'!U26</f>
        <v>2.8183227215849082E-29</v>
      </c>
      <c r="Y26" s="12">
        <f>LN(G26/'Scenarios &amp; Pics'!$H$6)</f>
        <v>-0.79850769621777162</v>
      </c>
      <c r="Z26" s="14">
        <f ca="1">'Scenarios &amp; Pics'!$T$6</f>
        <v>8.2191780821917804E-2</v>
      </c>
      <c r="AA26" s="12">
        <f>'Scenarios &amp; Pics'!$F$6*'Scenarios &amp; Pics'!$F$6/2</f>
        <v>3.125E-2</v>
      </c>
      <c r="AB26" s="17">
        <f ca="1">(Y26+Z26*('Scenarios &amp; Pics'!$J$6+$AA26))/(H27*SQRT(Z26))</f>
        <v>-11.059311722658059</v>
      </c>
      <c r="AC26" s="17">
        <f t="shared" ca="1" si="2"/>
        <v>-11.130984495043183</v>
      </c>
      <c r="AD26" s="12">
        <f t="shared" ca="1" si="13"/>
        <v>9.880402029603602E-29</v>
      </c>
      <c r="AE26" s="12">
        <f t="shared" ca="1" si="14"/>
        <v>4.4325465127801735E-29</v>
      </c>
      <c r="AF26" s="12">
        <f ca="1">G27*AD26-'Scenarios &amp; Pics'!$H$6*EXP(-'Scenarios &amp; Pics'!$J$6*'Scenarios &amp; Pics'!Z26)*'Scenarios &amp; Pics'!AE26</f>
        <v>7.7585237363867193E-29</v>
      </c>
      <c r="AG26" s="7">
        <f ca="1">AF26+'Scenarios &amp; Pics'!$H$5*EXP(-'Scenarios &amp; Pics'!$J$5*'Scenarios &amp; Pics'!$T$5)-G26</f>
        <v>54.671772724043535</v>
      </c>
      <c r="AI26" s="7">
        <f t="shared" si="5"/>
        <v>45</v>
      </c>
      <c r="AJ26">
        <f t="shared" ca="1" si="6"/>
        <v>2.8183227215849082E-29</v>
      </c>
      <c r="AK26" s="7">
        <f t="shared" ca="1" si="7"/>
        <v>54.671772724043535</v>
      </c>
      <c r="AM26" s="7">
        <f t="shared" si="15"/>
        <v>45</v>
      </c>
      <c r="AN26" s="7">
        <f t="shared" ca="1" si="16"/>
        <v>2.8421070029582799E-25</v>
      </c>
      <c r="AO26" s="7">
        <f t="shared" ca="1" si="17"/>
        <v>6.8304135379738088E-25</v>
      </c>
      <c r="AQ26">
        <f t="shared" si="33"/>
        <v>3.0136986301369857E-2</v>
      </c>
      <c r="AR26">
        <f t="shared" si="18"/>
        <v>100.12062063344607</v>
      </c>
      <c r="AS26">
        <f t="shared" si="19"/>
        <v>-1.2054794520547608E-3</v>
      </c>
      <c r="AT26">
        <f t="shared" si="20"/>
        <v>3.0136986301369857E-2</v>
      </c>
      <c r="AU26">
        <f t="shared" si="21"/>
        <v>3.125E-2</v>
      </c>
      <c r="AV26">
        <f t="shared" si="22"/>
        <v>1.0850004734549324E-2</v>
      </c>
      <c r="AW26">
        <f t="shared" si="23"/>
        <v>-3.2550014203644881E-2</v>
      </c>
      <c r="AX26" s="11">
        <f t="shared" si="24"/>
        <v>0.50432844070511651</v>
      </c>
      <c r="AY26" s="11">
        <f t="shared" si="25"/>
        <v>0.48701671578598665</v>
      </c>
      <c r="AZ26" s="11">
        <f t="shared" si="26"/>
        <v>0.39891879883072151</v>
      </c>
      <c r="BA26">
        <f t="shared" si="27"/>
        <v>1.7311724919129858</v>
      </c>
      <c r="BB26">
        <f t="shared" si="28"/>
        <v>1008.656881410233</v>
      </c>
      <c r="BC26">
        <f t="shared" si="34"/>
        <v>11</v>
      </c>
      <c r="BD26">
        <f t="shared" si="29"/>
        <v>45.958366907491467</v>
      </c>
      <c r="BE26">
        <f t="shared" si="30"/>
        <v>138.50466739243998</v>
      </c>
    </row>
    <row r="27" spans="1:57" x14ac:dyDescent="0.3">
      <c r="A27" s="8"/>
      <c r="F27" s="6"/>
      <c r="G27" s="6">
        <f t="shared" si="31"/>
        <v>45.5</v>
      </c>
      <c r="H27" s="6">
        <f>'Scenarios &amp; Pics'!$F$5</f>
        <v>0.25</v>
      </c>
      <c r="I27" s="6">
        <f>'Scenarios &amp; Pics'!$F$6</f>
        <v>0.25</v>
      </c>
      <c r="K27" s="7">
        <f ca="1">'Scenarios &amp; Pics'!$E$4*'Scenarios &amp; Pics'!G27+'Scenarios &amp; Pics'!$E$5*W26+'Scenarios &amp; Pics'!$E$6*'Scenarios &amp; Pics'!AF26</f>
        <v>91000</v>
      </c>
      <c r="L27" s="7">
        <f t="shared" ca="1" si="32"/>
        <v>-109000</v>
      </c>
      <c r="O27" s="11">
        <f>LN(G27/'Scenarios &amp; Pics'!$H$5)</f>
        <v>-0.78745786003118656</v>
      </c>
      <c r="P27" s="13">
        <f ca="1">'Scenarios &amp; Pics'!$T$5</f>
        <v>8.2191780821917804E-2</v>
      </c>
      <c r="Q27" s="11">
        <f>'Scenarios &amp; Pics'!$F$5*'Scenarios &amp; Pics'!$F$5/2</f>
        <v>3.125E-2</v>
      </c>
      <c r="R27" s="16">
        <f ca="1">(O27+P27*('Scenarios &amp; Pics'!$J$5+$Q27))/(I28*SQRT(P27))</f>
        <v>-10.905141096646689</v>
      </c>
      <c r="S27" s="16">
        <f t="shared" ca="1" si="9"/>
        <v>-10.976813869031814</v>
      </c>
      <c r="T27" s="11">
        <f t="shared" ca="1" si="10"/>
        <v>5.4462077831421199E-28</v>
      </c>
      <c r="U27" s="11">
        <f t="shared" ca="1" si="11"/>
        <v>2.4702111202685407E-28</v>
      </c>
      <c r="V27" s="11">
        <f t="shared" ca="1" si="12"/>
        <v>5.9883014566270404E-27</v>
      </c>
      <c r="W27" s="11">
        <f ca="1">G27*T27-'Scenarios &amp; Pics'!$H$5*EXP(-'Scenarios &amp; Pics'!$J$5*'Scenarios &amp; Pics'!P27)*'Scenarios &amp; Pics'!U27</f>
        <v>1.5921327731554909E-28</v>
      </c>
      <c r="Y27" s="12">
        <f>LN(G27/'Scenarios &amp; Pics'!$H$6)</f>
        <v>-0.78745786003118656</v>
      </c>
      <c r="Z27" s="14">
        <f ca="1">'Scenarios &amp; Pics'!$T$6</f>
        <v>8.2191780821917804E-2</v>
      </c>
      <c r="AA27" s="12">
        <f>'Scenarios &amp; Pics'!$F$6*'Scenarios &amp; Pics'!$F$6/2</f>
        <v>3.125E-2</v>
      </c>
      <c r="AB27" s="17">
        <f ca="1">(Y27+Z27*('Scenarios &amp; Pics'!$J$6+$AA27))/(H28*SQRT(Z27))</f>
        <v>-10.905141096646689</v>
      </c>
      <c r="AC27" s="17">
        <f t="shared" ca="1" si="2"/>
        <v>-10.976813869031814</v>
      </c>
      <c r="AD27" s="12">
        <f t="shared" ca="1" si="13"/>
        <v>5.4462077831421199E-28</v>
      </c>
      <c r="AE27" s="12">
        <f t="shared" ca="1" si="14"/>
        <v>2.4702111202685407E-28</v>
      </c>
      <c r="AF27" s="12">
        <f ca="1">G28*AD27-'Scenarios &amp; Pics'!$H$6*EXP(-'Scenarios &amp; Pics'!$J$6*'Scenarios &amp; Pics'!Z27)*'Scenarios &amp; Pics'!AE27</f>
        <v>4.315236664726554E-28</v>
      </c>
      <c r="AG27" s="7">
        <f ca="1">AF27+'Scenarios &amp; Pics'!$H$5*EXP(-'Scenarios &amp; Pics'!$J$5*'Scenarios &amp; Pics'!$T$5)-G27</f>
        <v>54.171772724043535</v>
      </c>
      <c r="AI27" s="7">
        <f t="shared" si="5"/>
        <v>45.5</v>
      </c>
      <c r="AJ27">
        <f t="shared" ca="1" si="6"/>
        <v>1.5921327731554909E-28</v>
      </c>
      <c r="AK27" s="7">
        <f t="shared" ca="1" si="7"/>
        <v>54.171772724043535</v>
      </c>
      <c r="AM27" s="7">
        <f t="shared" si="15"/>
        <v>45.5</v>
      </c>
      <c r="AN27" s="7">
        <f t="shared" ca="1" si="16"/>
        <v>1.5622813288785949E-24</v>
      </c>
      <c r="AO27" s="7">
        <f t="shared" ca="1" si="17"/>
        <v>3.6725528159445297E-24</v>
      </c>
      <c r="AQ27">
        <f t="shared" si="33"/>
        <v>3.287671232876712E-2</v>
      </c>
      <c r="AR27">
        <f t="shared" si="18"/>
        <v>100.13159335748938</v>
      </c>
      <c r="AS27">
        <f t="shared" si="19"/>
        <v>-1.3150684931506193E-3</v>
      </c>
      <c r="AT27">
        <f t="shared" si="20"/>
        <v>3.287671232876712E-2</v>
      </c>
      <c r="AU27">
        <f t="shared" si="21"/>
        <v>3.125E-2</v>
      </c>
      <c r="AV27">
        <f t="shared" si="22"/>
        <v>1.133246034779206E-2</v>
      </c>
      <c r="AW27">
        <f t="shared" si="23"/>
        <v>-3.3997381043370398E-2</v>
      </c>
      <c r="AX27" s="11">
        <f t="shared" si="24"/>
        <v>0.50452090080764356</v>
      </c>
      <c r="AY27" s="11">
        <f t="shared" si="25"/>
        <v>0.48643961956000842</v>
      </c>
      <c r="AZ27" s="11">
        <f t="shared" si="26"/>
        <v>0.39891666421101085</v>
      </c>
      <c r="BA27">
        <f t="shared" si="27"/>
        <v>1.8081281247635204</v>
      </c>
      <c r="BB27">
        <f t="shared" si="28"/>
        <v>1009.0418016152871</v>
      </c>
      <c r="BC27">
        <f t="shared" si="34"/>
        <v>12</v>
      </c>
      <c r="BD27">
        <f t="shared" si="29"/>
        <v>44.001550851310057</v>
      </c>
      <c r="BE27">
        <f t="shared" si="30"/>
        <v>144.66263293581389</v>
      </c>
    </row>
    <row r="28" spans="1:57" x14ac:dyDescent="0.3">
      <c r="A28" s="8"/>
      <c r="F28" s="6"/>
      <c r="G28" s="6">
        <f t="shared" si="31"/>
        <v>46</v>
      </c>
      <c r="H28" s="6">
        <f>'Scenarios &amp; Pics'!$F$5</f>
        <v>0.25</v>
      </c>
      <c r="I28" s="6">
        <f>'Scenarios &amp; Pics'!$F$6</f>
        <v>0.25</v>
      </c>
      <c r="K28" s="7">
        <f ca="1">'Scenarios &amp; Pics'!$E$4*'Scenarios &amp; Pics'!G28+'Scenarios &amp; Pics'!$E$5*W27+'Scenarios &amp; Pics'!$E$6*'Scenarios &amp; Pics'!AF27</f>
        <v>92000</v>
      </c>
      <c r="L28" s="7">
        <f t="shared" ca="1" si="32"/>
        <v>-108000</v>
      </c>
      <c r="O28" s="11">
        <f>LN(G28/'Scenarios &amp; Pics'!$H$5)</f>
        <v>-0.77652878949899629</v>
      </c>
      <c r="P28" s="13">
        <f ca="1">'Scenarios &amp; Pics'!$T$5</f>
        <v>8.2191780821917804E-2</v>
      </c>
      <c r="Q28" s="11">
        <f>'Scenarios &amp; Pics'!$F$5*'Scenarios &amp; Pics'!$F$5/2</f>
        <v>3.125E-2</v>
      </c>
      <c r="R28" s="16">
        <f ca="1">(O28+P28*('Scenarios &amp; Pics'!$J$5+$Q28))/(I29*SQRT(P28))</f>
        <v>-10.752655429237812</v>
      </c>
      <c r="S28" s="16">
        <f t="shared" ca="1" si="9"/>
        <v>-10.824328201622937</v>
      </c>
      <c r="T28" s="11">
        <f t="shared" ca="1" si="10"/>
        <v>2.8789835207003583E-27</v>
      </c>
      <c r="U28" s="11">
        <f t="shared" ca="1" si="11"/>
        <v>1.3200402673449955E-27</v>
      </c>
      <c r="V28" s="11">
        <f t="shared" ca="1" si="12"/>
        <v>3.1220020998222427E-26</v>
      </c>
      <c r="W28" s="11">
        <f ca="1">G28*T28-'Scenarios &amp; Pics'!$H$5*EXP(-'Scenarios &amp; Pics'!$J$5*'Scenarios &amp; Pics'!P28)*'Scenarios &amp; Pics'!U28</f>
        <v>8.6248843882042079E-28</v>
      </c>
      <c r="Y28" s="12">
        <f>LN(G28/'Scenarios &amp; Pics'!$H$6)</f>
        <v>-0.77652878949899629</v>
      </c>
      <c r="Z28" s="14">
        <f ca="1">'Scenarios &amp; Pics'!$T$6</f>
        <v>8.2191780821917804E-2</v>
      </c>
      <c r="AA28" s="12">
        <f>'Scenarios &amp; Pics'!$F$6*'Scenarios &amp; Pics'!$F$6/2</f>
        <v>3.125E-2</v>
      </c>
      <c r="AB28" s="17">
        <f ca="1">(Y28+Z28*('Scenarios &amp; Pics'!$J$6+$AA28))/(H29*SQRT(Z28))</f>
        <v>-10.752655429237812</v>
      </c>
      <c r="AC28" s="17">
        <f t="shared" ca="1" si="2"/>
        <v>-10.824328201622937</v>
      </c>
      <c r="AD28" s="12">
        <f t="shared" ca="1" si="13"/>
        <v>2.8789835207003583E-27</v>
      </c>
      <c r="AE28" s="12">
        <f t="shared" ca="1" si="14"/>
        <v>1.3200402673449955E-27</v>
      </c>
      <c r="AF28" s="12">
        <f ca="1">G29*AD28-'Scenarios &amp; Pics'!$H$6*EXP(-'Scenarios &amp; Pics'!$J$6*'Scenarios &amp; Pics'!Z28)*'Scenarios &amp; Pics'!AE28</f>
        <v>2.3019801991706033E-27</v>
      </c>
      <c r="AG28" s="7">
        <f ca="1">AF28+'Scenarios &amp; Pics'!$H$5*EXP(-'Scenarios &amp; Pics'!$J$5*'Scenarios &amp; Pics'!$T$5)-G28</f>
        <v>53.671772724043535</v>
      </c>
      <c r="AI28" s="7">
        <f t="shared" si="5"/>
        <v>46</v>
      </c>
      <c r="AJ28">
        <f t="shared" ca="1" si="6"/>
        <v>8.6248843882042079E-28</v>
      </c>
      <c r="AK28" s="7">
        <f t="shared" ca="1" si="7"/>
        <v>53.671772724043535</v>
      </c>
      <c r="AM28" s="7">
        <f t="shared" si="15"/>
        <v>46</v>
      </c>
      <c r="AN28" s="7">
        <f t="shared" ca="1" si="16"/>
        <v>8.2344616886210025E-24</v>
      </c>
      <c r="AO28" s="7">
        <f t="shared" ca="1" si="17"/>
        <v>1.8938743014156687E-23</v>
      </c>
      <c r="AQ28">
        <f t="shared" si="33"/>
        <v>3.5616438356164383E-2</v>
      </c>
      <c r="AR28">
        <f t="shared" si="18"/>
        <v>100.1425672840889</v>
      </c>
      <c r="AS28">
        <f t="shared" si="19"/>
        <v>-1.424657534246553E-3</v>
      </c>
      <c r="AT28">
        <f t="shared" si="20"/>
        <v>3.5616438356164383E-2</v>
      </c>
      <c r="AU28">
        <f t="shared" si="21"/>
        <v>3.125E-2</v>
      </c>
      <c r="AV28">
        <f t="shared" si="22"/>
        <v>1.1795198698147409E-2</v>
      </c>
      <c r="AW28">
        <f t="shared" si="23"/>
        <v>-3.5385596094440329E-2</v>
      </c>
      <c r="AX28" s="11">
        <f t="shared" si="24"/>
        <v>0.50470549435618062</v>
      </c>
      <c r="AY28" s="11">
        <f t="shared" si="25"/>
        <v>0.48588613508560352</v>
      </c>
      <c r="AZ28" s="11">
        <f t="shared" si="26"/>
        <v>0.39891452960272267</v>
      </c>
      <c r="BA28">
        <f t="shared" si="27"/>
        <v>1.881935927057711</v>
      </c>
      <c r="BB28">
        <f t="shared" si="28"/>
        <v>1009.4109887123612</v>
      </c>
      <c r="BC28">
        <f t="shared" si="34"/>
        <v>13</v>
      </c>
      <c r="BD28">
        <f t="shared" si="29"/>
        <v>42.275096398481352</v>
      </c>
      <c r="BE28">
        <f t="shared" si="30"/>
        <v>150.56883648774181</v>
      </c>
    </row>
    <row r="29" spans="1:57" x14ac:dyDescent="0.3">
      <c r="A29" s="8"/>
      <c r="F29" s="6"/>
      <c r="G29" s="6">
        <f t="shared" si="31"/>
        <v>46.5</v>
      </c>
      <c r="H29" s="6">
        <f>'Scenarios &amp; Pics'!$F$5</f>
        <v>0.25</v>
      </c>
      <c r="I29" s="6">
        <f>'Scenarios &amp; Pics'!$F$6</f>
        <v>0.25</v>
      </c>
      <c r="K29" s="7">
        <f ca="1">'Scenarios &amp; Pics'!$E$4*'Scenarios &amp; Pics'!G29+'Scenarios &amp; Pics'!$E$5*W28+'Scenarios &amp; Pics'!$E$6*'Scenarios &amp; Pics'!AF28</f>
        <v>93000</v>
      </c>
      <c r="L29" s="7">
        <f t="shared" ca="1" si="32"/>
        <v>-107000</v>
      </c>
      <c r="O29" s="11">
        <f>LN(G29/'Scenarios &amp; Pics'!$H$5)</f>
        <v>-0.7657178733947807</v>
      </c>
      <c r="P29" s="13">
        <f ca="1">'Scenarios &amp; Pics'!$T$5</f>
        <v>8.2191780821917804E-2</v>
      </c>
      <c r="Q29" s="11">
        <f>'Scenarios &amp; Pics'!$F$5*'Scenarios &amp; Pics'!$F$5/2</f>
        <v>3.125E-2</v>
      </c>
      <c r="R29" s="16">
        <f ca="1">(O29+P29*('Scenarios &amp; Pics'!$J$5+$Q29))/(I30*SQRT(P29))</f>
        <v>-10.601818287817853</v>
      </c>
      <c r="S29" s="16">
        <f t="shared" ca="1" si="9"/>
        <v>-10.673491060202977</v>
      </c>
      <c r="T29" s="11">
        <f t="shared" ca="1" si="10"/>
        <v>1.4612111686658684E-26</v>
      </c>
      <c r="U29" s="11">
        <f t="shared" ca="1" si="11"/>
        <v>6.7720037455728746E-27</v>
      </c>
      <c r="V29" s="11">
        <f t="shared" ca="1" si="12"/>
        <v>1.5626971766018569E-25</v>
      </c>
      <c r="W29" s="11">
        <f ca="1">G29*T29-'Scenarios &amp; Pics'!$H$5*EXP(-'Scenarios &amp; Pics'!$J$5*'Scenarios &amp; Pics'!P29)*'Scenarios &amp; Pics'!U29</f>
        <v>4.4855752145176691E-27</v>
      </c>
      <c r="Y29" s="12">
        <f>LN(G29/'Scenarios &amp; Pics'!$H$6)</f>
        <v>-0.7657178733947807</v>
      </c>
      <c r="Z29" s="14">
        <f ca="1">'Scenarios &amp; Pics'!$T$6</f>
        <v>8.2191780821917804E-2</v>
      </c>
      <c r="AA29" s="12">
        <f>'Scenarios &amp; Pics'!$F$6*'Scenarios &amp; Pics'!$F$6/2</f>
        <v>3.125E-2</v>
      </c>
      <c r="AB29" s="17">
        <f ca="1">(Y29+Z29*('Scenarios &amp; Pics'!$J$6+$AA29))/(H30*SQRT(Z29))</f>
        <v>-10.601818287817853</v>
      </c>
      <c r="AC29" s="17">
        <f t="shared" ca="1" si="2"/>
        <v>-10.673491060202977</v>
      </c>
      <c r="AD29" s="12">
        <f t="shared" ca="1" si="13"/>
        <v>1.4612111686658684E-26</v>
      </c>
      <c r="AE29" s="12">
        <f t="shared" ca="1" si="14"/>
        <v>6.7720037455728746E-27</v>
      </c>
      <c r="AF29" s="12">
        <f ca="1">G30*AD29-'Scenarios &amp; Pics'!$H$6*EXP(-'Scenarios &amp; Pics'!$J$6*'Scenarios &amp; Pics'!Z29)*'Scenarios &amp; Pics'!AE29</f>
        <v>1.1791631057846995E-26</v>
      </c>
      <c r="AG29" s="7">
        <f ca="1">AF29+'Scenarios &amp; Pics'!$H$5*EXP(-'Scenarios &amp; Pics'!$J$5*'Scenarios &amp; Pics'!$T$5)-G29</f>
        <v>53.171772724043535</v>
      </c>
      <c r="AI29" s="7">
        <f t="shared" si="5"/>
        <v>46.5</v>
      </c>
      <c r="AJ29">
        <f t="shared" ca="1" si="6"/>
        <v>4.4855752145176691E-27</v>
      </c>
      <c r="AK29" s="7">
        <f t="shared" ca="1" si="7"/>
        <v>53.171772724043535</v>
      </c>
      <c r="AM29" s="7">
        <f t="shared" si="15"/>
        <v>46.5</v>
      </c>
      <c r="AN29" s="7">
        <f t="shared" ca="1" si="16"/>
        <v>4.1665056124911701E-23</v>
      </c>
      <c r="AO29" s="7">
        <f t="shared" ca="1" si="17"/>
        <v>9.377728745885242E-23</v>
      </c>
      <c r="AQ29">
        <f t="shared" si="33"/>
        <v>3.8356164383561646E-2</v>
      </c>
      <c r="AR29">
        <f t="shared" si="18"/>
        <v>100.15354241337641</v>
      </c>
      <c r="AS29">
        <f t="shared" si="19"/>
        <v>-1.5342465753425078E-3</v>
      </c>
      <c r="AT29">
        <f t="shared" si="20"/>
        <v>3.8356164383561646E-2</v>
      </c>
      <c r="AU29">
        <f t="shared" si="21"/>
        <v>3.125E-2</v>
      </c>
      <c r="AV29">
        <f t="shared" si="22"/>
        <v>1.2240456164835803E-2</v>
      </c>
      <c r="AW29">
        <f t="shared" si="23"/>
        <v>-3.6721368494510818E-2</v>
      </c>
      <c r="AX29" s="11">
        <f t="shared" si="24"/>
        <v>0.50488311355676818</v>
      </c>
      <c r="AY29" s="11">
        <f t="shared" si="25"/>
        <v>0.48535358526868366</v>
      </c>
      <c r="AZ29" s="11">
        <f t="shared" si="26"/>
        <v>0.39891239500585673</v>
      </c>
      <c r="BA29">
        <f t="shared" si="27"/>
        <v>1.9529528288084563</v>
      </c>
      <c r="BB29">
        <f t="shared" si="28"/>
        <v>1009.7662271135364</v>
      </c>
      <c r="BC29">
        <f t="shared" si="34"/>
        <v>14</v>
      </c>
      <c r="BD29">
        <f t="shared" si="29"/>
        <v>40.737084226466422</v>
      </c>
      <c r="BE29">
        <f t="shared" si="30"/>
        <v>156.2518299097342</v>
      </c>
    </row>
    <row r="30" spans="1:57" x14ac:dyDescent="0.3">
      <c r="A30" s="8"/>
      <c r="F30" s="6"/>
      <c r="G30" s="6">
        <f t="shared" si="31"/>
        <v>47</v>
      </c>
      <c r="H30" s="6">
        <f>'Scenarios &amp; Pics'!$F$5</f>
        <v>0.25</v>
      </c>
      <c r="I30" s="6">
        <f>'Scenarios &amp; Pics'!$F$6</f>
        <v>0.25</v>
      </c>
      <c r="K30" s="7">
        <f ca="1">'Scenarios &amp; Pics'!$E$4*'Scenarios &amp; Pics'!G30+'Scenarios &amp; Pics'!$E$5*W29+'Scenarios &amp; Pics'!$E$6*'Scenarios &amp; Pics'!AF29</f>
        <v>94000</v>
      </c>
      <c r="L30" s="7">
        <f t="shared" ca="1" si="32"/>
        <v>-106000</v>
      </c>
      <c r="O30" s="11">
        <f>LN(G30/'Scenarios &amp; Pics'!$H$5)</f>
        <v>-0.75502258427803282</v>
      </c>
      <c r="P30" s="13">
        <f ca="1">'Scenarios &amp; Pics'!$T$5</f>
        <v>8.2191780821917804E-2</v>
      </c>
      <c r="Q30" s="11">
        <f>'Scenarios &amp; Pics'!$F$5*'Scenarios &amp; Pics'!$F$5/2</f>
        <v>3.125E-2</v>
      </c>
      <c r="R30" s="16">
        <f ca="1">(O30+P30*('Scenarios &amp; Pics'!$J$5+$Q30))/(I31*SQRT(P30))</f>
        <v>-10.452594408779406</v>
      </c>
      <c r="S30" s="16">
        <f t="shared" ca="1" si="9"/>
        <v>-10.524267181164531</v>
      </c>
      <c r="T30" s="11">
        <f t="shared" ca="1" si="10"/>
        <v>7.1285405652429538E-26</v>
      </c>
      <c r="U30" s="11">
        <f t="shared" ca="1" si="11"/>
        <v>3.3389521163672575E-26</v>
      </c>
      <c r="V30" s="11">
        <f t="shared" ca="1" si="12"/>
        <v>7.5181782484893503E-25</v>
      </c>
      <c r="W30" s="11">
        <f ca="1">G30*T30-'Scenarios &amp; Pics'!$H$5*EXP(-'Scenarios &amp; Pics'!$J$5*'Scenarios &amp; Pics'!P30)*'Scenarios &amp; Pics'!U30</f>
        <v>2.2421300873973621E-26</v>
      </c>
      <c r="Y30" s="12">
        <f>LN(G30/'Scenarios &amp; Pics'!$H$6)</f>
        <v>-0.75502258427803282</v>
      </c>
      <c r="Z30" s="14">
        <f ca="1">'Scenarios &amp; Pics'!$T$6</f>
        <v>8.2191780821917804E-2</v>
      </c>
      <c r="AA30" s="12">
        <f>'Scenarios &amp; Pics'!$F$6*'Scenarios &amp; Pics'!$F$6/2</f>
        <v>3.125E-2</v>
      </c>
      <c r="AB30" s="17">
        <f ca="1">(Y30+Z30*('Scenarios &amp; Pics'!$J$6+$AA30))/(H31*SQRT(Z30))</f>
        <v>-10.452594408779406</v>
      </c>
      <c r="AC30" s="17">
        <f t="shared" ca="1" si="2"/>
        <v>-10.524267181164531</v>
      </c>
      <c r="AD30" s="12">
        <f t="shared" ca="1" si="13"/>
        <v>7.1285405652429538E-26</v>
      </c>
      <c r="AE30" s="12">
        <f t="shared" ca="1" si="14"/>
        <v>3.3389521163672575E-26</v>
      </c>
      <c r="AF30" s="12">
        <f ca="1">G31*AD30-'Scenarios &amp; Pics'!$H$6*EXP(-'Scenarios &amp; Pics'!$J$6*'Scenarios &amp; Pics'!Z30)*'Scenarios &amp; Pics'!AE30</f>
        <v>5.8064003700188436E-26</v>
      </c>
      <c r="AG30" s="7">
        <f ca="1">AF30+'Scenarios &amp; Pics'!$H$5*EXP(-'Scenarios &amp; Pics'!$J$5*'Scenarios &amp; Pics'!$T$5)-G30</f>
        <v>52.671772724043535</v>
      </c>
      <c r="AI30" s="7">
        <f t="shared" si="5"/>
        <v>47</v>
      </c>
      <c r="AJ30">
        <f t="shared" ca="1" si="6"/>
        <v>2.2421300873973621E-26</v>
      </c>
      <c r="AK30" s="7">
        <f t="shared" ca="1" si="7"/>
        <v>52.671772724043535</v>
      </c>
      <c r="AM30" s="7">
        <f t="shared" si="15"/>
        <v>47</v>
      </c>
      <c r="AN30" s="7">
        <f t="shared" ca="1" si="16"/>
        <v>2.0260710306139394E-22</v>
      </c>
      <c r="AO30" s="7">
        <f t="shared" ca="1" si="17"/>
        <v>4.4636543001303019E-22</v>
      </c>
      <c r="AQ30">
        <f t="shared" si="33"/>
        <v>4.1095890410958909E-2</v>
      </c>
      <c r="AR30">
        <f t="shared" si="18"/>
        <v>100.1645187454837</v>
      </c>
      <c r="AS30">
        <f t="shared" si="19"/>
        <v>-1.6438356164382398E-3</v>
      </c>
      <c r="AT30">
        <f t="shared" si="20"/>
        <v>4.1095890410958909E-2</v>
      </c>
      <c r="AU30">
        <f t="shared" si="21"/>
        <v>3.125E-2</v>
      </c>
      <c r="AV30">
        <f t="shared" si="22"/>
        <v>1.2670075844992666E-2</v>
      </c>
      <c r="AW30">
        <f t="shared" si="23"/>
        <v>-3.8010227534968785E-2</v>
      </c>
      <c r="AX30" s="11">
        <f t="shared" si="24"/>
        <v>0.50505449371642697</v>
      </c>
      <c r="AY30" s="11">
        <f t="shared" si="25"/>
        <v>0.48483976376426741</v>
      </c>
      <c r="AZ30" s="11">
        <f t="shared" si="26"/>
        <v>0.39891026042041305</v>
      </c>
      <c r="BA30">
        <f t="shared" si="27"/>
        <v>2.0214729952159658</v>
      </c>
      <c r="BB30">
        <f t="shared" si="28"/>
        <v>1010.108987432854</v>
      </c>
      <c r="BC30">
        <f t="shared" si="34"/>
        <v>15</v>
      </c>
      <c r="BD30">
        <f t="shared" si="29"/>
        <v>39.355551744599332</v>
      </c>
      <c r="BE30">
        <f t="shared" si="30"/>
        <v>161.73514415588767</v>
      </c>
    </row>
    <row r="31" spans="1:57" x14ac:dyDescent="0.3">
      <c r="A31" s="8"/>
      <c r="F31" s="6"/>
      <c r="G31" s="6">
        <f t="shared" si="31"/>
        <v>47.5</v>
      </c>
      <c r="H31" s="6">
        <f>'Scenarios &amp; Pics'!$F$5</f>
        <v>0.25</v>
      </c>
      <c r="I31" s="6">
        <f>'Scenarios &amp; Pics'!$F$6</f>
        <v>0.25</v>
      </c>
      <c r="K31" s="7">
        <f ca="1">'Scenarios &amp; Pics'!$E$4*'Scenarios &amp; Pics'!G31+'Scenarios &amp; Pics'!$E$5*W30+'Scenarios &amp; Pics'!$E$6*'Scenarios &amp; Pics'!AF30</f>
        <v>95000</v>
      </c>
      <c r="L31" s="7">
        <f t="shared" ca="1" si="32"/>
        <v>-105000</v>
      </c>
      <c r="O31" s="11">
        <f>LN(G31/'Scenarios &amp; Pics'!$H$5)</f>
        <v>-0.74444047494749588</v>
      </c>
      <c r="P31" s="13">
        <f ca="1">'Scenarios &amp; Pics'!$T$5</f>
        <v>8.2191780821917804E-2</v>
      </c>
      <c r="Q31" s="11">
        <f>'Scenarios &amp; Pics'!$F$5*'Scenarios &amp; Pics'!$F$5/2</f>
        <v>3.125E-2</v>
      </c>
      <c r="R31" s="16">
        <f ca="1">(O31+P31*('Scenarios &amp; Pics'!$J$5+$Q31))/(I32*SQRT(P31))</f>
        <v>-10.304949648037136</v>
      </c>
      <c r="S31" s="16">
        <f t="shared" ca="1" si="9"/>
        <v>-10.37662242042226</v>
      </c>
      <c r="T31" s="11">
        <f t="shared" ca="1" si="10"/>
        <v>3.3463358401367822E-25</v>
      </c>
      <c r="U31" s="11">
        <f t="shared" ca="1" si="11"/>
        <v>1.5839251255936229E-25</v>
      </c>
      <c r="V31" s="11">
        <f t="shared" ca="1" si="12"/>
        <v>3.4802706869303818E-24</v>
      </c>
      <c r="W31" s="11">
        <f ca="1">G31*T31-'Scenarios &amp; Pics'!$H$5*EXP(-'Scenarios &amp; Pics'!$J$5*'Scenarios &amp; Pics'!P31)*'Scenarios &amp; Pics'!U31</f>
        <v>1.0783272764274448E-25</v>
      </c>
      <c r="Y31" s="12">
        <f>LN(G31/'Scenarios &amp; Pics'!$H$6)</f>
        <v>-0.74444047494749588</v>
      </c>
      <c r="Z31" s="14">
        <f ca="1">'Scenarios &amp; Pics'!$T$6</f>
        <v>8.2191780821917804E-2</v>
      </c>
      <c r="AA31" s="12">
        <f>'Scenarios &amp; Pics'!$F$6*'Scenarios &amp; Pics'!$F$6/2</f>
        <v>3.125E-2</v>
      </c>
      <c r="AB31" s="17">
        <f ca="1">(Y31+Z31*('Scenarios &amp; Pics'!$J$6+$AA31))/(H32*SQRT(Z31))</f>
        <v>-10.304949648037136</v>
      </c>
      <c r="AC31" s="17">
        <f t="shared" ca="1" si="2"/>
        <v>-10.37662242042226</v>
      </c>
      <c r="AD31" s="12">
        <f t="shared" ca="1" si="13"/>
        <v>3.3463358401367822E-25</v>
      </c>
      <c r="AE31" s="12">
        <f t="shared" ca="1" si="14"/>
        <v>1.5839251255936229E-25</v>
      </c>
      <c r="AF31" s="12">
        <f ca="1">G32*AD31-'Scenarios &amp; Pics'!$H$6*EXP(-'Scenarios &amp; Pics'!$J$6*'Scenarios &amp; Pics'!Z31)*'Scenarios &amp; Pics'!AE31</f>
        <v>2.7514951964958485E-25</v>
      </c>
      <c r="AG31" s="7">
        <f ca="1">AF31+'Scenarios &amp; Pics'!$H$5*EXP(-'Scenarios &amp; Pics'!$J$5*'Scenarios &amp; Pics'!$T$5)-G31</f>
        <v>52.171772724043535</v>
      </c>
      <c r="AI31" s="7">
        <f t="shared" si="5"/>
        <v>47.5</v>
      </c>
      <c r="AJ31">
        <f t="shared" ca="1" si="6"/>
        <v>1.0783272764274448E-25</v>
      </c>
      <c r="AK31" s="7">
        <f t="shared" ca="1" si="7"/>
        <v>52.171772724043535</v>
      </c>
      <c r="AM31" s="7">
        <f t="shared" si="15"/>
        <v>47.5</v>
      </c>
      <c r="AN31" s="7">
        <f t="shared" ca="1" si="16"/>
        <v>9.4787446537533186E-22</v>
      </c>
      <c r="AO31" s="7">
        <f t="shared" ca="1" si="17"/>
        <v>2.0445380896738464E-21</v>
      </c>
      <c r="AQ31">
        <f t="shared" si="33"/>
        <v>4.3835616438356172E-2</v>
      </c>
      <c r="AR31">
        <f t="shared" si="18"/>
        <v>100.17549628054266</v>
      </c>
      <c r="AS31">
        <f t="shared" si="19"/>
        <v>-1.7534246575343171E-3</v>
      </c>
      <c r="AT31">
        <f t="shared" si="20"/>
        <v>4.3835616438356172E-2</v>
      </c>
      <c r="AU31">
        <f t="shared" si="21"/>
        <v>3.125E-2</v>
      </c>
      <c r="AV31">
        <f t="shared" si="22"/>
        <v>1.3085598064753999E-2</v>
      </c>
      <c r="AW31">
        <f t="shared" si="23"/>
        <v>-3.9256794194267378E-2</v>
      </c>
      <c r="AX31" s="11">
        <f t="shared" si="24"/>
        <v>0.50522024935222543</v>
      </c>
      <c r="AY31" s="11">
        <f t="shared" si="25"/>
        <v>0.48434282664039374</v>
      </c>
      <c r="AZ31" s="11">
        <f t="shared" si="26"/>
        <v>0.39890812584639157</v>
      </c>
      <c r="BA31">
        <f t="shared" si="27"/>
        <v>2.0877422711831599</v>
      </c>
      <c r="BB31">
        <f t="shared" si="28"/>
        <v>1010.4404987044509</v>
      </c>
      <c r="BC31">
        <f t="shared" si="34"/>
        <v>16</v>
      </c>
      <c r="BD31">
        <f t="shared" si="29"/>
        <v>38.105645217012267</v>
      </c>
      <c r="BE31">
        <f t="shared" si="30"/>
        <v>167.03844478690311</v>
      </c>
    </row>
    <row r="32" spans="1:57" x14ac:dyDescent="0.3">
      <c r="A32" s="8"/>
      <c r="F32" s="6"/>
      <c r="G32" s="6">
        <f t="shared" si="31"/>
        <v>48</v>
      </c>
      <c r="H32" s="6">
        <f>'Scenarios &amp; Pics'!$F$5</f>
        <v>0.25</v>
      </c>
      <c r="I32" s="6">
        <f>'Scenarios &amp; Pics'!$F$6</f>
        <v>0.25</v>
      </c>
      <c r="K32" s="7">
        <f ca="1">'Scenarios &amp; Pics'!$E$4*'Scenarios &amp; Pics'!G32+'Scenarios &amp; Pics'!$E$5*W31+'Scenarios &amp; Pics'!$E$6*'Scenarios &amp; Pics'!AF31</f>
        <v>96000</v>
      </c>
      <c r="L32" s="7">
        <f t="shared" ca="1" si="32"/>
        <v>-104000</v>
      </c>
      <c r="O32" s="11">
        <f>LN(G32/'Scenarios &amp; Pics'!$H$5)</f>
        <v>-0.73396917508020043</v>
      </c>
      <c r="P32" s="13">
        <f ca="1">'Scenarios &amp; Pics'!$T$5</f>
        <v>8.2191780821917804E-2</v>
      </c>
      <c r="Q32" s="11">
        <f>'Scenarios &amp; Pics'!$F$5*'Scenarios &amp; Pics'!$F$5/2</f>
        <v>3.125E-2</v>
      </c>
      <c r="R32" s="16">
        <f ca="1">(O32+P32*('Scenarios &amp; Pics'!$J$5+$Q32))/(I33*SQRT(P32))</f>
        <v>-10.158850934134605</v>
      </c>
      <c r="S32" s="16">
        <f t="shared" ca="1" si="9"/>
        <v>-10.23052370651973</v>
      </c>
      <c r="T32" s="11">
        <f t="shared" ca="1" si="10"/>
        <v>1.5131093694459416E-24</v>
      </c>
      <c r="U32" s="11">
        <f t="shared" ca="1" si="11"/>
        <v>7.2367273677434746E-25</v>
      </c>
      <c r="V32" s="11">
        <f t="shared" ca="1" si="12"/>
        <v>1.5517641650019046E-23</v>
      </c>
      <c r="W32" s="11">
        <f ca="1">G32*T32-'Scenarios &amp; Pics'!$H$5*EXP(-'Scenarios &amp; Pics'!$J$5*'Scenarios &amp; Pics'!P32)*'Scenarios &amp; Pics'!U32</f>
        <v>4.9950518704586197E-25</v>
      </c>
      <c r="Y32" s="12">
        <f>LN(G32/'Scenarios &amp; Pics'!$H$6)</f>
        <v>-0.73396917508020043</v>
      </c>
      <c r="Z32" s="14">
        <f ca="1">'Scenarios &amp; Pics'!$T$6</f>
        <v>8.2191780821917804E-2</v>
      </c>
      <c r="AA32" s="12">
        <f>'Scenarios &amp; Pics'!$F$6*'Scenarios &amp; Pics'!$F$6/2</f>
        <v>3.125E-2</v>
      </c>
      <c r="AB32" s="17">
        <f ca="1">(Y32+Z32*('Scenarios &amp; Pics'!$J$6+$AA32))/(H33*SQRT(Z32))</f>
        <v>-10.158850934134605</v>
      </c>
      <c r="AC32" s="17">
        <f t="shared" ca="1" si="2"/>
        <v>-10.23052370651973</v>
      </c>
      <c r="AD32" s="12">
        <f t="shared" ca="1" si="13"/>
        <v>1.5131093694459416E-24</v>
      </c>
      <c r="AE32" s="12">
        <f t="shared" ca="1" si="14"/>
        <v>7.2367273677434746E-25</v>
      </c>
      <c r="AF32" s="12">
        <f ca="1">G33*AD32-'Scenarios &amp; Pics'!$H$6*EXP(-'Scenarios &amp; Pics'!$J$6*'Scenarios &amp; Pics'!Z32)*'Scenarios &amp; Pics'!AE32</f>
        <v>1.2560598717688302E-24</v>
      </c>
      <c r="AG32" s="7">
        <f ca="1">AF32+'Scenarios &amp; Pics'!$H$5*EXP(-'Scenarios &amp; Pics'!$J$5*'Scenarios &amp; Pics'!$T$5)-G32</f>
        <v>51.671772724043535</v>
      </c>
      <c r="AI32" s="7">
        <f t="shared" si="5"/>
        <v>48</v>
      </c>
      <c r="AJ32">
        <f t="shared" ca="1" si="6"/>
        <v>4.9950518704586197E-25</v>
      </c>
      <c r="AK32" s="7">
        <f t="shared" ca="1" si="7"/>
        <v>51.671772724043535</v>
      </c>
      <c r="AM32" s="7">
        <f t="shared" si="15"/>
        <v>48</v>
      </c>
      <c r="AN32" s="7">
        <f t="shared" ca="1" si="16"/>
        <v>4.270818808073252E-21</v>
      </c>
      <c r="AO32" s="7">
        <f t="shared" ca="1" si="17"/>
        <v>9.0211161165899119E-21</v>
      </c>
      <c r="AQ32">
        <f t="shared" si="33"/>
        <v>4.6575342465753435E-2</v>
      </c>
      <c r="AR32">
        <f t="shared" si="18"/>
        <v>100.18647501868504</v>
      </c>
      <c r="AS32">
        <f t="shared" si="19"/>
        <v>-1.8630136986301175E-3</v>
      </c>
      <c r="AT32">
        <f t="shared" si="20"/>
        <v>4.6575342465753435E-2</v>
      </c>
      <c r="AU32">
        <f t="shared" si="21"/>
        <v>3.125E-2</v>
      </c>
      <c r="AV32">
        <f t="shared" si="22"/>
        <v>1.3488325748841451E-2</v>
      </c>
      <c r="AW32">
        <f t="shared" si="23"/>
        <v>-4.0464977246522878E-2</v>
      </c>
      <c r="AX32" s="11">
        <f t="shared" si="24"/>
        <v>0.5053809002702585</v>
      </c>
      <c r="AY32" s="11">
        <f t="shared" si="25"/>
        <v>0.48386121413437488</v>
      </c>
      <c r="AZ32" s="11">
        <f t="shared" si="26"/>
        <v>0.39890599128379223</v>
      </c>
      <c r="BA32">
        <f t="shared" si="27"/>
        <v>2.151968613588366</v>
      </c>
      <c r="BB32">
        <f t="shared" si="28"/>
        <v>1010.761800540517</v>
      </c>
      <c r="BC32">
        <f t="shared" si="34"/>
        <v>17</v>
      </c>
      <c r="BD32">
        <f t="shared" si="29"/>
        <v>36.967708104735152</v>
      </c>
      <c r="BE32">
        <f t="shared" si="30"/>
        <v>172.17836651520483</v>
      </c>
    </row>
    <row r="33" spans="1:57" x14ac:dyDescent="0.3">
      <c r="A33" s="8"/>
      <c r="F33" s="6"/>
      <c r="G33" s="6">
        <f t="shared" si="31"/>
        <v>48.5</v>
      </c>
      <c r="H33" s="6">
        <f>'Scenarios &amp; Pics'!$F$5</f>
        <v>0.25</v>
      </c>
      <c r="I33" s="6">
        <f>'Scenarios &amp; Pics'!$F$6</f>
        <v>0.25</v>
      </c>
      <c r="K33" s="7">
        <f ca="1">'Scenarios &amp; Pics'!$E$4*'Scenarios &amp; Pics'!G33+'Scenarios &amp; Pics'!$E$5*W32+'Scenarios &amp; Pics'!$E$6*'Scenarios &amp; Pics'!AF32</f>
        <v>97000</v>
      </c>
      <c r="L33" s="7">
        <f t="shared" ca="1" si="32"/>
        <v>-103000</v>
      </c>
      <c r="O33" s="11">
        <f>LN(G33/'Scenarios &amp; Pics'!$H$5)</f>
        <v>-0.72360638804465394</v>
      </c>
      <c r="P33" s="13">
        <f ca="1">'Scenarios &amp; Pics'!$T$5</f>
        <v>8.2191780821917804E-2</v>
      </c>
      <c r="Q33" s="11">
        <f>'Scenarios &amp; Pics'!$F$5*'Scenarios &amp; Pics'!$F$5/2</f>
        <v>3.125E-2</v>
      </c>
      <c r="R33" s="16">
        <f ca="1">(O33+P33*('Scenarios &amp; Pics'!$J$5+$Q33))/(I34*SQRT(P33))</f>
        <v>-10.014266223780952</v>
      </c>
      <c r="S33" s="16">
        <f t="shared" ca="1" si="9"/>
        <v>-10.085938996166076</v>
      </c>
      <c r="T33" s="11">
        <f t="shared" ca="1" si="10"/>
        <v>6.596865561232733E-24</v>
      </c>
      <c r="U33" s="11">
        <f t="shared" ca="1" si="11"/>
        <v>3.1876342323850695E-24</v>
      </c>
      <c r="V33" s="11">
        <f t="shared" ca="1" si="12"/>
        <v>6.6708988120441196E-23</v>
      </c>
      <c r="W33" s="11">
        <f ca="1">G33*T33-'Scenarios &amp; Pics'!$H$5*EXP(-'Scenarios &amp; Pics'!$J$5*'Scenarios &amp; Pics'!P33)*'Scenarios &amp; Pics'!U33</f>
        <v>2.230824982121946E-24</v>
      </c>
      <c r="Y33" s="12">
        <f>LN(G33/'Scenarios &amp; Pics'!$H$6)</f>
        <v>-0.72360638804465394</v>
      </c>
      <c r="Z33" s="14">
        <f ca="1">'Scenarios &amp; Pics'!$T$6</f>
        <v>8.2191780821917804E-2</v>
      </c>
      <c r="AA33" s="12">
        <f>'Scenarios &amp; Pics'!$F$6*'Scenarios &amp; Pics'!$F$6/2</f>
        <v>3.125E-2</v>
      </c>
      <c r="AB33" s="17">
        <f ca="1">(Y33+Z33*('Scenarios &amp; Pics'!$J$6+$AA33))/(H34*SQRT(Z33))</f>
        <v>-10.014266223780952</v>
      </c>
      <c r="AC33" s="17">
        <f t="shared" ca="1" si="2"/>
        <v>-10.085938996166076</v>
      </c>
      <c r="AD33" s="12">
        <f t="shared" ca="1" si="13"/>
        <v>6.596865561232733E-24</v>
      </c>
      <c r="AE33" s="12">
        <f t="shared" ca="1" si="14"/>
        <v>3.1876342323850695E-24</v>
      </c>
      <c r="AF33" s="12">
        <f ca="1">G34*AD33-'Scenarios &amp; Pics'!$H$6*EXP(-'Scenarios &amp; Pics'!$J$6*'Scenarios &amp; Pics'!Z33)*'Scenarios &amp; Pics'!AE33</f>
        <v>5.5292577627382956E-24</v>
      </c>
      <c r="AG33" s="7">
        <f ca="1">AF33+'Scenarios &amp; Pics'!$H$5*EXP(-'Scenarios &amp; Pics'!$J$5*'Scenarios &amp; Pics'!$T$5)-G33</f>
        <v>51.171772724043535</v>
      </c>
      <c r="AI33" s="7">
        <f t="shared" si="5"/>
        <v>48.5</v>
      </c>
      <c r="AJ33">
        <f t="shared" ca="1" si="6"/>
        <v>2.230824982121946E-24</v>
      </c>
      <c r="AK33" s="7">
        <f t="shared" ca="1" si="7"/>
        <v>51.171772724043535</v>
      </c>
      <c r="AM33" s="7">
        <f t="shared" si="15"/>
        <v>48.5</v>
      </c>
      <c r="AN33" s="7">
        <f t="shared" ca="1" si="16"/>
        <v>1.8551126311801619E-20</v>
      </c>
      <c r="AO33" s="7">
        <f t="shared" ca="1" si="17"/>
        <v>3.838118739537374E-20</v>
      </c>
      <c r="AQ33">
        <f t="shared" si="33"/>
        <v>4.9315068493150697E-2</v>
      </c>
      <c r="AR33">
        <f t="shared" si="18"/>
        <v>100.19745496004275</v>
      </c>
      <c r="AS33">
        <f t="shared" si="19"/>
        <v>-1.972602739725941E-3</v>
      </c>
      <c r="AT33">
        <f t="shared" si="20"/>
        <v>4.9315068493150697E-2</v>
      </c>
      <c r="AU33">
        <f t="shared" si="21"/>
        <v>3.125E-2</v>
      </c>
      <c r="AV33">
        <f t="shared" si="22"/>
        <v>1.3879372691206664E-2</v>
      </c>
      <c r="AW33">
        <f t="shared" si="23"/>
        <v>-4.1638118073613742E-2</v>
      </c>
      <c r="AX33" s="11">
        <f t="shared" si="24"/>
        <v>0.50553689082307374</v>
      </c>
      <c r="AY33" s="11">
        <f t="shared" si="25"/>
        <v>0.48339359287501388</v>
      </c>
      <c r="AZ33" s="11">
        <f t="shared" si="26"/>
        <v>0.39890385673261497</v>
      </c>
      <c r="BA33">
        <f t="shared" si="27"/>
        <v>2.214329794805991</v>
      </c>
      <c r="BB33">
        <f t="shared" si="28"/>
        <v>1011.0737816461475</v>
      </c>
      <c r="BC33">
        <f t="shared" si="34"/>
        <v>18</v>
      </c>
      <c r="BD33">
        <f t="shared" si="29"/>
        <v>35.925962362242352</v>
      </c>
      <c r="BE33">
        <f t="shared" si="30"/>
        <v>177.16912945763355</v>
      </c>
    </row>
    <row r="34" spans="1:57" x14ac:dyDescent="0.3">
      <c r="A34" s="8"/>
      <c r="F34" s="6"/>
      <c r="G34" s="6">
        <f t="shared" si="31"/>
        <v>49</v>
      </c>
      <c r="H34" s="6">
        <f>'Scenarios &amp; Pics'!$F$5</f>
        <v>0.25</v>
      </c>
      <c r="I34" s="6">
        <f>'Scenarios &amp; Pics'!$F$6</f>
        <v>0.25</v>
      </c>
      <c r="K34" s="7">
        <f ca="1">'Scenarios &amp; Pics'!$E$4*'Scenarios &amp; Pics'!G34+'Scenarios &amp; Pics'!$E$5*W33+'Scenarios &amp; Pics'!$E$6*'Scenarios &amp; Pics'!AF33</f>
        <v>98000</v>
      </c>
      <c r="L34" s="7">
        <f t="shared" ca="1" si="32"/>
        <v>-102000</v>
      </c>
      <c r="O34" s="11">
        <f>LN(G34/'Scenarios &amp; Pics'!$H$5)</f>
        <v>-0.71334988787746478</v>
      </c>
      <c r="P34" s="13">
        <f ca="1">'Scenarios &amp; Pics'!$T$5</f>
        <v>8.2191780821917804E-2</v>
      </c>
      <c r="Q34" s="11">
        <f>'Scenarios &amp; Pics'!$F$5*'Scenarios &amp; Pics'!$F$5/2</f>
        <v>3.125E-2</v>
      </c>
      <c r="R34" s="16">
        <f ca="1">(O34+P34*('Scenarios &amp; Pics'!$J$5+$Q34))/(I35*SQRT(P34))</f>
        <v>-9.8711644596678365</v>
      </c>
      <c r="S34" s="16">
        <f t="shared" ca="1" si="9"/>
        <v>-9.9428372320529608</v>
      </c>
      <c r="T34" s="11">
        <f t="shared" ca="1" si="10"/>
        <v>2.7758167291956187E-23</v>
      </c>
      <c r="U34" s="11">
        <f t="shared" ca="1" si="11"/>
        <v>1.3549826437095405E-23</v>
      </c>
      <c r="V34" s="11">
        <f t="shared" ca="1" si="12"/>
        <v>2.7676251828310877E-22</v>
      </c>
      <c r="W34" s="11">
        <f ca="1">G34*T34-'Scenarios &amp; Pics'!$H$5*EXP(-'Scenarios &amp; Pics'!$J$5*'Scenarios &amp; Pics'!P34)*'Scenarios &amp; Pics'!U34</f>
        <v>9.6149762174432706E-24</v>
      </c>
      <c r="Y34" s="12">
        <f>LN(G34/'Scenarios &amp; Pics'!$H$6)</f>
        <v>-0.71334988787746478</v>
      </c>
      <c r="Z34" s="14">
        <f ca="1">'Scenarios &amp; Pics'!$T$6</f>
        <v>8.2191780821917804E-2</v>
      </c>
      <c r="AA34" s="12">
        <f>'Scenarios &amp; Pics'!$F$6*'Scenarios &amp; Pics'!$F$6/2</f>
        <v>3.125E-2</v>
      </c>
      <c r="AB34" s="17">
        <f ca="1">(Y34+Z34*('Scenarios &amp; Pics'!$J$6+$AA34))/(H35*SQRT(Z34))</f>
        <v>-9.8711644596678365</v>
      </c>
      <c r="AC34" s="17">
        <f t="shared" ca="1" si="2"/>
        <v>-9.9428372320529608</v>
      </c>
      <c r="AD34" s="12">
        <f t="shared" ca="1" si="13"/>
        <v>2.7758167291956187E-23</v>
      </c>
      <c r="AE34" s="12">
        <f t="shared" ca="1" si="14"/>
        <v>1.3549826437095405E-23</v>
      </c>
      <c r="AF34" s="12">
        <f ca="1">G35*AD34-'Scenarios &amp; Pics'!$H$6*EXP(-'Scenarios &amp; Pics'!$J$6*'Scenarios &amp; Pics'!Z34)*'Scenarios &amp; Pics'!AE34</f>
        <v>2.3494059863421429E-23</v>
      </c>
      <c r="AG34" s="7">
        <f ca="1">AF34+'Scenarios &amp; Pics'!$H$5*EXP(-'Scenarios &amp; Pics'!$J$5*'Scenarios &amp; Pics'!$T$5)-G34</f>
        <v>50.671772724043535</v>
      </c>
      <c r="AI34" s="7">
        <f t="shared" si="5"/>
        <v>49</v>
      </c>
      <c r="AJ34">
        <f t="shared" ca="1" si="6"/>
        <v>9.6149762174432706E-24</v>
      </c>
      <c r="AK34" s="7">
        <f t="shared" ca="1" si="7"/>
        <v>50.671772724043535</v>
      </c>
      <c r="AM34" s="7">
        <f t="shared" si="15"/>
        <v>49</v>
      </c>
      <c r="AN34" s="7">
        <f t="shared" ca="1" si="16"/>
        <v>7.7758440952345297E-20</v>
      </c>
      <c r="AO34" s="7">
        <f t="shared" ca="1" si="17"/>
        <v>1.5761116727811211E-19</v>
      </c>
      <c r="AQ34">
        <f t="shared" si="33"/>
        <v>5.205479452054796E-2</v>
      </c>
      <c r="AR34">
        <f t="shared" si="18"/>
        <v>100.20843610474763</v>
      </c>
      <c r="AS34">
        <f t="shared" si="19"/>
        <v>-2.0821917808217876E-3</v>
      </c>
      <c r="AT34">
        <f t="shared" si="20"/>
        <v>5.205479452054796E-2</v>
      </c>
      <c r="AU34">
        <f t="shared" si="21"/>
        <v>3.125E-2</v>
      </c>
      <c r="AV34">
        <f t="shared" si="22"/>
        <v>1.4259699895017283E-2</v>
      </c>
      <c r="AW34">
        <f t="shared" si="23"/>
        <v>-4.2779099685042669E-2</v>
      </c>
      <c r="AX34" s="11">
        <f t="shared" si="24"/>
        <v>0.5056886044074107</v>
      </c>
      <c r="AY34" s="11">
        <f t="shared" si="25"/>
        <v>0.48293881238506775</v>
      </c>
      <c r="AZ34" s="11">
        <f t="shared" si="26"/>
        <v>0.39890172219285969</v>
      </c>
      <c r="BA34">
        <f t="shared" si="27"/>
        <v>2.2749792022342987</v>
      </c>
      <c r="BB34">
        <f t="shared" si="28"/>
        <v>1011.3772088148214</v>
      </c>
      <c r="BC34">
        <f t="shared" si="34"/>
        <v>19</v>
      </c>
      <c r="BD34">
        <f t="shared" si="29"/>
        <v>34.967576906396772</v>
      </c>
      <c r="BE34">
        <f t="shared" si="30"/>
        <v>182.02300307439421</v>
      </c>
    </row>
    <row r="35" spans="1:57" x14ac:dyDescent="0.3">
      <c r="A35" s="8"/>
      <c r="F35" s="6"/>
      <c r="G35" s="6">
        <f t="shared" si="31"/>
        <v>49.5</v>
      </c>
      <c r="H35" s="6">
        <f>'Scenarios &amp; Pics'!$F$5</f>
        <v>0.25</v>
      </c>
      <c r="I35" s="6">
        <f>'Scenarios &amp; Pics'!$F$6</f>
        <v>0.25</v>
      </c>
      <c r="K35" s="7">
        <f ca="1">'Scenarios &amp; Pics'!$E$4*'Scenarios &amp; Pics'!G35+'Scenarios &amp; Pics'!$E$5*W34+'Scenarios &amp; Pics'!$E$6*'Scenarios &amp; Pics'!AF34</f>
        <v>99000</v>
      </c>
      <c r="L35" s="7">
        <f t="shared" ca="1" si="32"/>
        <v>-101000</v>
      </c>
      <c r="O35" s="11">
        <f>LN(G35/'Scenarios &amp; Pics'!$H$5)</f>
        <v>-0.70319751641344674</v>
      </c>
      <c r="P35" s="13">
        <f ca="1">'Scenarios &amp; Pics'!$T$5</f>
        <v>8.2191780821917804E-2</v>
      </c>
      <c r="Q35" s="11">
        <f>'Scenarios &amp; Pics'!$F$5*'Scenarios &amp; Pics'!$F$5/2</f>
        <v>3.125E-2</v>
      </c>
      <c r="R35" s="16">
        <f ca="1">(O35+P35*('Scenarios &amp; Pics'!$J$5+$Q35))/(I36*SQRT(P35))</f>
        <v>-9.7295155304277952</v>
      </c>
      <c r="S35" s="16">
        <f t="shared" ca="1" si="9"/>
        <v>-9.8011883028129194</v>
      </c>
      <c r="T35" s="11">
        <f t="shared" ca="1" si="10"/>
        <v>1.1283257412680352E-22</v>
      </c>
      <c r="U35" s="11">
        <f t="shared" ca="1" si="11"/>
        <v>5.563442320400631E-23</v>
      </c>
      <c r="V35" s="11">
        <f t="shared" ca="1" si="12"/>
        <v>1.1091702255816281E-21</v>
      </c>
      <c r="W35" s="11">
        <f ca="1">G35*T35-'Scenarios &amp; Pics'!$H$5*EXP(-'Scenarios &amp; Pics'!$J$5*'Scenarios &amp; Pics'!P35)*'Scenarios &amp; Pics'!U35</f>
        <v>4.0030834053803661E-23</v>
      </c>
      <c r="Y35" s="12">
        <f>LN(G35/'Scenarios &amp; Pics'!$H$6)</f>
        <v>-0.70319751641344674</v>
      </c>
      <c r="Z35" s="14">
        <f ca="1">'Scenarios &amp; Pics'!$T$6</f>
        <v>8.2191780821917804E-2</v>
      </c>
      <c r="AA35" s="12">
        <f>'Scenarios &amp; Pics'!$F$6*'Scenarios &amp; Pics'!$F$6/2</f>
        <v>3.125E-2</v>
      </c>
      <c r="AB35" s="17">
        <f ca="1">(Y35+Z35*('Scenarios &amp; Pics'!$J$6+$AA35))/(H36*SQRT(Z35))</f>
        <v>-9.7295155304277952</v>
      </c>
      <c r="AC35" s="17">
        <f t="shared" ca="1" si="2"/>
        <v>-9.8011883028129194</v>
      </c>
      <c r="AD35" s="12">
        <f t="shared" ca="1" si="13"/>
        <v>1.1283257412680352E-22</v>
      </c>
      <c r="AE35" s="12">
        <f t="shared" ca="1" si="14"/>
        <v>5.563442320400631E-23</v>
      </c>
      <c r="AF35" s="12">
        <f ca="1">G36*AD35-'Scenarios &amp; Pics'!$H$6*EXP(-'Scenarios &amp; Pics'!$J$6*'Scenarios &amp; Pics'!Z35)*'Scenarios &amp; Pics'!AE35</f>
        <v>9.6447121117205422E-23</v>
      </c>
      <c r="AG35" s="7">
        <f ca="1">AF35+'Scenarios &amp; Pics'!$H$5*EXP(-'Scenarios &amp; Pics'!$J$5*'Scenarios &amp; Pics'!$T$5)-G35</f>
        <v>50.171772724043535</v>
      </c>
      <c r="AI35" s="7">
        <f t="shared" si="5"/>
        <v>49.5</v>
      </c>
      <c r="AJ35">
        <f t="shared" ca="1" si="6"/>
        <v>4.0030834053803661E-23</v>
      </c>
      <c r="AK35" s="7">
        <f t="shared" ca="1" si="7"/>
        <v>50.171772724043535</v>
      </c>
      <c r="AM35" s="7">
        <f t="shared" si="15"/>
        <v>49.5</v>
      </c>
      <c r="AN35" s="7">
        <f t="shared" ca="1" si="16"/>
        <v>3.1480932825329804E-19</v>
      </c>
      <c r="AO35" s="7">
        <f t="shared" ca="1" si="17"/>
        <v>6.2527173315622922E-19</v>
      </c>
      <c r="AQ35">
        <f t="shared" si="33"/>
        <v>5.4794520547945223E-2</v>
      </c>
      <c r="AR35">
        <f t="shared" si="18"/>
        <v>100.21941845293159</v>
      </c>
      <c r="AS35">
        <f t="shared" si="19"/>
        <v>-2.1917808219178011E-3</v>
      </c>
      <c r="AT35">
        <f t="shared" si="20"/>
        <v>5.4794520547945223E-2</v>
      </c>
      <c r="AU35">
        <f t="shared" si="21"/>
        <v>3.125E-2</v>
      </c>
      <c r="AV35">
        <f t="shared" si="22"/>
        <v>1.4630143399516458E-2</v>
      </c>
      <c r="AW35">
        <f t="shared" si="23"/>
        <v>-4.3890430198548831E-2</v>
      </c>
      <c r="AX35" s="11">
        <f t="shared" si="24"/>
        <v>0.50583637456565911</v>
      </c>
      <c r="AY35" s="11">
        <f t="shared" si="25"/>
        <v>0.48249587177331593</v>
      </c>
      <c r="AZ35" s="11">
        <f t="shared" si="26"/>
        <v>0.39889958766452643</v>
      </c>
      <c r="BA35">
        <f t="shared" si="27"/>
        <v>2.3340502792343187</v>
      </c>
      <c r="BB35">
        <f t="shared" si="28"/>
        <v>1011.6727491313183</v>
      </c>
      <c r="BC35">
        <f t="shared" si="34"/>
        <v>20</v>
      </c>
      <c r="BD35">
        <f t="shared" si="29"/>
        <v>34.081995710113326</v>
      </c>
      <c r="BE35">
        <f t="shared" si="30"/>
        <v>186.75066142527854</v>
      </c>
    </row>
    <row r="36" spans="1:57" x14ac:dyDescent="0.3">
      <c r="A36" s="8"/>
      <c r="F36" s="6"/>
      <c r="G36" s="6">
        <f t="shared" si="31"/>
        <v>50</v>
      </c>
      <c r="H36" s="6">
        <f>'Scenarios &amp; Pics'!$F$5</f>
        <v>0.25</v>
      </c>
      <c r="I36" s="6">
        <f>'Scenarios &amp; Pics'!$F$6</f>
        <v>0.25</v>
      </c>
      <c r="K36" s="7">
        <f ca="1">'Scenarios &amp; Pics'!$E$4*'Scenarios &amp; Pics'!G36+'Scenarios &amp; Pics'!$E$5*W35+'Scenarios &amp; Pics'!$E$6*'Scenarios &amp; Pics'!AF35</f>
        <v>100000</v>
      </c>
      <c r="L36" s="7">
        <f t="shared" ca="1" si="32"/>
        <v>-100000</v>
      </c>
      <c r="O36" s="11">
        <f>LN(G36/'Scenarios &amp; Pics'!$H$5)</f>
        <v>-0.69314718055994529</v>
      </c>
      <c r="P36" s="13">
        <f ca="1">'Scenarios &amp; Pics'!$T$5</f>
        <v>8.2191780821917804E-2</v>
      </c>
      <c r="Q36" s="11">
        <f>'Scenarios &amp; Pics'!$F$5*'Scenarios &amp; Pics'!$F$5/2</f>
        <v>3.125E-2</v>
      </c>
      <c r="R36" s="16">
        <f ca="1">(O36+P36*('Scenarios &amp; Pics'!$J$5+$Q36))/(I37*SQRT(P36))</f>
        <v>-9.5892902326048333</v>
      </c>
      <c r="S36" s="16">
        <f t="shared" ca="1" si="9"/>
        <v>-9.6609630049899575</v>
      </c>
      <c r="T36" s="11">
        <f t="shared" ca="1" si="10"/>
        <v>4.4346514967956572E-22</v>
      </c>
      <c r="U36" s="11">
        <f t="shared" ca="1" si="11"/>
        <v>2.2084607448855057E-22</v>
      </c>
      <c r="V36" s="11">
        <f t="shared" ca="1" si="12"/>
        <v>4.2978067614707485E-21</v>
      </c>
      <c r="W36" s="11">
        <f ca="1">G36*T36-'Scenarios &amp; Pics'!$H$5*EXP(-'Scenarios &amp; Pics'!$J$5*'Scenarios &amp; Pics'!P36)*'Scenarios &amp; Pics'!U36</f>
        <v>1.6113774055828581E-22</v>
      </c>
      <c r="Y36" s="12">
        <f>LN(G36/'Scenarios &amp; Pics'!$H$6)</f>
        <v>-0.69314718055994529</v>
      </c>
      <c r="Z36" s="14">
        <f ca="1">'Scenarios &amp; Pics'!$T$6</f>
        <v>8.2191780821917804E-2</v>
      </c>
      <c r="AA36" s="12">
        <f>'Scenarios &amp; Pics'!$F$6*'Scenarios &amp; Pics'!$F$6/2</f>
        <v>3.125E-2</v>
      </c>
      <c r="AB36" s="17">
        <f ca="1">(Y36+Z36*('Scenarios &amp; Pics'!$J$6+$AA36))/(H37*SQRT(Z36))</f>
        <v>-9.5892902326048333</v>
      </c>
      <c r="AC36" s="17">
        <f t="shared" ca="1" si="2"/>
        <v>-9.6609630049899575</v>
      </c>
      <c r="AD36" s="12">
        <f t="shared" ca="1" si="13"/>
        <v>4.4346514967956572E-22</v>
      </c>
      <c r="AE36" s="12">
        <f t="shared" ca="1" si="14"/>
        <v>2.2084607448855057E-22</v>
      </c>
      <c r="AF36" s="12">
        <f ca="1">G37*AD36-'Scenarios &amp; Pics'!$H$6*EXP(-'Scenarios &amp; Pics'!$J$6*'Scenarios &amp; Pics'!Z36)*'Scenarios &amp; Pics'!AE36</f>
        <v>3.8287031539806759E-22</v>
      </c>
      <c r="AG36" s="7">
        <f ca="1">AF36+'Scenarios &amp; Pics'!$H$5*EXP(-'Scenarios &amp; Pics'!$J$5*'Scenarios &amp; Pics'!$T$5)-G36</f>
        <v>49.671772724043535</v>
      </c>
      <c r="AI36" s="7">
        <f t="shared" si="5"/>
        <v>50</v>
      </c>
      <c r="AJ36">
        <f t="shared" ca="1" si="6"/>
        <v>1.6113774055828581E-22</v>
      </c>
      <c r="AK36" s="7">
        <f t="shared" ca="1" si="7"/>
        <v>49.671772724043535</v>
      </c>
      <c r="AM36" s="7">
        <f t="shared" si="15"/>
        <v>50</v>
      </c>
      <c r="AN36" s="7">
        <f t="shared" ca="1" si="16"/>
        <v>1.2321429030805678E-18</v>
      </c>
      <c r="AO36" s="7">
        <f t="shared" ca="1" si="17"/>
        <v>2.398571517996839E-18</v>
      </c>
      <c r="AQ36">
        <f t="shared" si="33"/>
        <v>5.7534246575342486E-2</v>
      </c>
      <c r="AR36">
        <f t="shared" si="18"/>
        <v>100.2304020047265</v>
      </c>
      <c r="AS36">
        <f t="shared" si="19"/>
        <v>-2.3013698630137136E-3</v>
      </c>
      <c r="AT36">
        <f t="shared" si="20"/>
        <v>5.7534246575342486E-2</v>
      </c>
      <c r="AU36">
        <f t="shared" si="21"/>
        <v>3.125E-2</v>
      </c>
      <c r="AV36">
        <f t="shared" si="22"/>
        <v>1.4991435911377022E-2</v>
      </c>
      <c r="AW36">
        <f t="shared" si="23"/>
        <v>-4.4974307734132003E-2</v>
      </c>
      <c r="AX36" s="11">
        <f t="shared" si="24"/>
        <v>0.50598049361564135</v>
      </c>
      <c r="AY36" s="11">
        <f t="shared" si="25"/>
        <v>0.48206389384231224</v>
      </c>
      <c r="AZ36" s="11">
        <f t="shared" si="26"/>
        <v>0.39889745314761499</v>
      </c>
      <c r="BA36">
        <f t="shared" si="27"/>
        <v>2.3916599773329139</v>
      </c>
      <c r="BB36">
        <f t="shared" si="28"/>
        <v>1011.9609872312827</v>
      </c>
      <c r="BC36">
        <f t="shared" si="34"/>
        <v>21</v>
      </c>
      <c r="BD36">
        <f t="shared" si="29"/>
        <v>33.260444121707259</v>
      </c>
      <c r="BE36">
        <f t="shared" si="30"/>
        <v>191.36145933037062</v>
      </c>
    </row>
    <row r="37" spans="1:57" x14ac:dyDescent="0.3">
      <c r="A37" s="8"/>
      <c r="F37" s="6"/>
      <c r="G37" s="6">
        <f t="shared" si="31"/>
        <v>50.5</v>
      </c>
      <c r="H37" s="6">
        <f>'Scenarios &amp; Pics'!$F$5</f>
        <v>0.25</v>
      </c>
      <c r="I37" s="6">
        <f>'Scenarios &amp; Pics'!$F$6</f>
        <v>0.25</v>
      </c>
      <c r="K37" s="7">
        <f ca="1">'Scenarios &amp; Pics'!$E$4*'Scenarios &amp; Pics'!G37+'Scenarios &amp; Pics'!$E$5*W36+'Scenarios &amp; Pics'!$E$6*'Scenarios &amp; Pics'!AF36</f>
        <v>101000</v>
      </c>
      <c r="L37" s="7">
        <f t="shared" ca="1" si="32"/>
        <v>-99000</v>
      </c>
      <c r="O37" s="11">
        <f>LN(G37/'Scenarios &amp; Pics'!$H$5)</f>
        <v>-0.68319684970677719</v>
      </c>
      <c r="P37" s="13">
        <f ca="1">'Scenarios &amp; Pics'!$T$5</f>
        <v>8.2191780821917804E-2</v>
      </c>
      <c r="Q37" s="11">
        <f>'Scenarios &amp; Pics'!$F$5*'Scenarios &amp; Pics'!$F$5/2</f>
        <v>3.125E-2</v>
      </c>
      <c r="R37" s="16">
        <f ca="1">(O37+P37*('Scenarios &amp; Pics'!$J$5+$Q37))/(I38*SQRT(P37))</f>
        <v>-9.4504602345171183</v>
      </c>
      <c r="S37" s="16">
        <f t="shared" ca="1" si="9"/>
        <v>-9.5221330069022425</v>
      </c>
      <c r="T37" s="11">
        <f t="shared" ca="1" si="10"/>
        <v>1.6867206814790544E-21</v>
      </c>
      <c r="U37" s="11">
        <f t="shared" ca="1" si="11"/>
        <v>8.4830154554986908E-22</v>
      </c>
      <c r="V37" s="11">
        <f t="shared" ca="1" si="12"/>
        <v>1.6114977153913036E-20</v>
      </c>
      <c r="W37" s="11">
        <f ca="1">G37*T37-'Scenarios &amp; Pics'!$H$5*EXP(-'Scenarios &amp; Pics'!$J$5*'Scenarios &amp; Pics'!P37)*'Scenarios &amp; Pics'!U37</f>
        <v>6.2767556519083356E-22</v>
      </c>
      <c r="Y37" s="12">
        <f>LN(G37/'Scenarios &amp; Pics'!$H$6)</f>
        <v>-0.68319684970677719</v>
      </c>
      <c r="Z37" s="14">
        <f ca="1">'Scenarios &amp; Pics'!$T$6</f>
        <v>8.2191780821917804E-2</v>
      </c>
      <c r="AA37" s="12">
        <f>'Scenarios &amp; Pics'!$F$6*'Scenarios &amp; Pics'!$F$6/2</f>
        <v>3.125E-2</v>
      </c>
      <c r="AB37" s="17">
        <f ca="1">(Y37+Z37*('Scenarios &amp; Pics'!$J$6+$AA37))/(H38*SQRT(Z37))</f>
        <v>-9.4504602345171183</v>
      </c>
      <c r="AC37" s="17">
        <f t="shared" ca="1" si="2"/>
        <v>-9.5221330069022425</v>
      </c>
      <c r="AD37" s="12">
        <f t="shared" ca="1" si="13"/>
        <v>1.6867206814790544E-21</v>
      </c>
      <c r="AE37" s="12">
        <f t="shared" ca="1" si="14"/>
        <v>8.4830154554986908E-22</v>
      </c>
      <c r="AF37" s="12">
        <f ca="1">G38*AD37-'Scenarios &amp; Pics'!$H$6*EXP(-'Scenarios &amp; Pics'!$J$6*'Scenarios &amp; Pics'!Z37)*'Scenarios &amp; Pics'!AE37</f>
        <v>1.4710359059303566E-21</v>
      </c>
      <c r="AG37" s="7">
        <f ca="1">AF37+'Scenarios &amp; Pics'!$H$5*EXP(-'Scenarios &amp; Pics'!$J$5*'Scenarios &amp; Pics'!$T$5)-G37</f>
        <v>49.171772724043535</v>
      </c>
      <c r="AI37" s="7">
        <f t="shared" si="5"/>
        <v>50.5</v>
      </c>
      <c r="AJ37">
        <f t="shared" ca="1" si="6"/>
        <v>6.2767556519083356E-22</v>
      </c>
      <c r="AK37" s="7">
        <f t="shared" ca="1" si="7"/>
        <v>49.171772724043535</v>
      </c>
      <c r="AM37" s="7">
        <f t="shared" si="15"/>
        <v>50.5</v>
      </c>
      <c r="AN37" s="7">
        <f t="shared" ca="1" si="16"/>
        <v>4.6662205617573163E-18</v>
      </c>
      <c r="AO37" s="7">
        <f t="shared" ca="1" si="17"/>
        <v>8.9045936936453061E-18</v>
      </c>
      <c r="AQ37">
        <f t="shared" si="33"/>
        <v>6.0273972602739749E-2</v>
      </c>
      <c r="AR37">
        <f t="shared" si="18"/>
        <v>100.24138676026426</v>
      </c>
      <c r="AS37">
        <f t="shared" si="19"/>
        <v>-2.4109589041095125E-3</v>
      </c>
      <c r="AT37">
        <f t="shared" si="20"/>
        <v>6.0273972602739749E-2</v>
      </c>
      <c r="AU37">
        <f t="shared" si="21"/>
        <v>3.125E-2</v>
      </c>
      <c r="AV37">
        <f t="shared" si="22"/>
        <v>1.5344223847412127E-2</v>
      </c>
      <c r="AW37">
        <f t="shared" si="23"/>
        <v>-4.6032671542231313E-2</v>
      </c>
      <c r="AX37" s="11">
        <f t="shared" si="24"/>
        <v>0.50612121944977229</v>
      </c>
      <c r="AY37" s="11">
        <f t="shared" si="25"/>
        <v>0.48164210468846919</v>
      </c>
      <c r="AZ37" s="11">
        <f t="shared" si="26"/>
        <v>0.39889531864212546</v>
      </c>
      <c r="BA37">
        <f t="shared" si="27"/>
        <v>2.4479114761303151</v>
      </c>
      <c r="BB37">
        <f t="shared" si="28"/>
        <v>1012.2424388995446</v>
      </c>
      <c r="BC37">
        <f t="shared" si="34"/>
        <v>22</v>
      </c>
      <c r="BD37">
        <f t="shared" si="29"/>
        <v>32.495560105296065</v>
      </c>
      <c r="BE37">
        <f t="shared" si="30"/>
        <v>195.86364994972979</v>
      </c>
    </row>
    <row r="38" spans="1:57" x14ac:dyDescent="0.3">
      <c r="A38" s="8"/>
      <c r="F38" s="6"/>
      <c r="G38" s="6">
        <f t="shared" si="31"/>
        <v>51</v>
      </c>
      <c r="H38" s="6">
        <f>'Scenarios &amp; Pics'!$F$5</f>
        <v>0.25</v>
      </c>
      <c r="I38" s="6">
        <f>'Scenarios &amp; Pics'!$F$6</f>
        <v>0.25</v>
      </c>
      <c r="K38" s="7">
        <f ca="1">'Scenarios &amp; Pics'!$E$4*'Scenarios &amp; Pics'!G38+'Scenarios &amp; Pics'!$E$5*W37+'Scenarios &amp; Pics'!$E$6*'Scenarios &amp; Pics'!AF37</f>
        <v>102000</v>
      </c>
      <c r="L38" s="7">
        <f t="shared" ca="1" si="32"/>
        <v>-98000</v>
      </c>
      <c r="O38" s="11">
        <f>LN(G38/'Scenarios &amp; Pics'!$H$5)</f>
        <v>-0.67334455326376563</v>
      </c>
      <c r="P38" s="13">
        <f ca="1">'Scenarios &amp; Pics'!$T$5</f>
        <v>8.2191780821917804E-2</v>
      </c>
      <c r="Q38" s="11">
        <f>'Scenarios &amp; Pics'!$F$5*'Scenarios &amp; Pics'!$F$5/2</f>
        <v>3.125E-2</v>
      </c>
      <c r="R38" s="16">
        <f ca="1">(O38+P38*('Scenarios &amp; Pics'!$J$5+$Q38))/(I39*SQRT(P38))</f>
        <v>-9.3129980418999345</v>
      </c>
      <c r="S38" s="16">
        <f t="shared" ca="1" si="9"/>
        <v>-9.3846708142850588</v>
      </c>
      <c r="T38" s="11">
        <f t="shared" ca="1" si="10"/>
        <v>6.2136976984385226E-21</v>
      </c>
      <c r="U38" s="11">
        <f t="shared" ca="1" si="11"/>
        <v>3.1556639515707907E-21</v>
      </c>
      <c r="V38" s="11">
        <f t="shared" ca="1" si="12"/>
        <v>5.8520794666169446E-20</v>
      </c>
      <c r="W38" s="11">
        <f ca="1">G38*T38-'Scenarios &amp; Pics'!$H$5*EXP(-'Scenarios &amp; Pics'!$J$5*'Scenarios &amp; Pics'!P38)*'Scenarios &amp; Pics'!U38</f>
        <v>2.3679624459436672E-21</v>
      </c>
      <c r="Y38" s="12">
        <f>LN(G38/'Scenarios &amp; Pics'!$H$6)</f>
        <v>-0.67334455326376563</v>
      </c>
      <c r="Z38" s="14">
        <f ca="1">'Scenarios &amp; Pics'!$T$6</f>
        <v>8.2191780821917804E-2</v>
      </c>
      <c r="AA38" s="12">
        <f>'Scenarios &amp; Pics'!$F$6*'Scenarios &amp; Pics'!$F$6/2</f>
        <v>3.125E-2</v>
      </c>
      <c r="AB38" s="17">
        <f ca="1">(Y38+Z38*('Scenarios &amp; Pics'!$J$6+$AA38))/(H39*SQRT(Z38))</f>
        <v>-9.3129980418999345</v>
      </c>
      <c r="AC38" s="17">
        <f t="shared" ca="1" si="2"/>
        <v>-9.3846708142850588</v>
      </c>
      <c r="AD38" s="12">
        <f t="shared" ca="1" si="13"/>
        <v>6.2136976984385226E-21</v>
      </c>
      <c r="AE38" s="12">
        <f t="shared" ca="1" si="14"/>
        <v>3.1556639515707907E-21</v>
      </c>
      <c r="AF38" s="12">
        <f ca="1">G39*AD38-'Scenarios &amp; Pics'!$H$6*EXP(-'Scenarios &amp; Pics'!$J$6*'Scenarios &amp; Pics'!Z38)*'Scenarios &amp; Pics'!AE38</f>
        <v>5.4748112951629353E-21</v>
      </c>
      <c r="AG38" s="7">
        <f ca="1">AF38+'Scenarios &amp; Pics'!$H$5*EXP(-'Scenarios &amp; Pics'!$J$5*'Scenarios &amp; Pics'!$T$5)-G38</f>
        <v>48.671772724043535</v>
      </c>
      <c r="AI38" s="7">
        <f t="shared" si="5"/>
        <v>51</v>
      </c>
      <c r="AJ38">
        <f t="shared" ca="1" si="6"/>
        <v>2.3679624459436672E-21</v>
      </c>
      <c r="AK38" s="7">
        <f t="shared" ca="1" si="7"/>
        <v>48.671772724043535</v>
      </c>
      <c r="AM38" s="7">
        <f t="shared" si="15"/>
        <v>51</v>
      </c>
      <c r="AN38" s="7">
        <f t="shared" ca="1" si="16"/>
        <v>1.7112938191292278E-17</v>
      </c>
      <c r="AO38" s="7">
        <f t="shared" ca="1" si="17"/>
        <v>3.2019594719065394E-17</v>
      </c>
      <c r="AQ38">
        <f t="shared" si="33"/>
        <v>6.3013698630137005E-2</v>
      </c>
      <c r="AR38">
        <f t="shared" si="18"/>
        <v>100.25237271967684</v>
      </c>
      <c r="AS38">
        <f t="shared" si="19"/>
        <v>-2.5205479452055516E-3</v>
      </c>
      <c r="AT38">
        <f t="shared" si="20"/>
        <v>6.3013698630137005E-2</v>
      </c>
      <c r="AU38">
        <f t="shared" si="21"/>
        <v>3.125E-2</v>
      </c>
      <c r="AV38">
        <f t="shared" si="22"/>
        <v>1.5689080925087268E-2</v>
      </c>
      <c r="AW38">
        <f t="shared" si="23"/>
        <v>-4.7067242775266332E-2</v>
      </c>
      <c r="AX38" s="11">
        <f t="shared" si="24"/>
        <v>0.50625878095697274</v>
      </c>
      <c r="AY38" s="11">
        <f t="shared" si="25"/>
        <v>0.48122981743428178</v>
      </c>
      <c r="AZ38" s="11">
        <f t="shared" si="26"/>
        <v>0.39889318414805763</v>
      </c>
      <c r="BA38">
        <f t="shared" si="27"/>
        <v>2.5028963522690901</v>
      </c>
      <c r="BB38">
        <f t="shared" si="28"/>
        <v>1012.5175619139454</v>
      </c>
      <c r="BC38">
        <f t="shared" si="34"/>
        <v>23</v>
      </c>
      <c r="BD38">
        <f t="shared" si="29"/>
        <v>31.781114685165193</v>
      </c>
      <c r="BE38">
        <f t="shared" si="30"/>
        <v>200.26455829008208</v>
      </c>
    </row>
    <row r="39" spans="1:57" x14ac:dyDescent="0.3">
      <c r="A39" s="8"/>
      <c r="F39" s="6"/>
      <c r="G39" s="6">
        <f t="shared" si="31"/>
        <v>51.5</v>
      </c>
      <c r="H39" s="6">
        <f>'Scenarios &amp; Pics'!$F$5</f>
        <v>0.25</v>
      </c>
      <c r="I39" s="6">
        <f>'Scenarios &amp; Pics'!$F$6</f>
        <v>0.25</v>
      </c>
      <c r="K39" s="7">
        <f ca="1">'Scenarios &amp; Pics'!$E$4*'Scenarios &amp; Pics'!G39+'Scenarios &amp; Pics'!$E$5*W38+'Scenarios &amp; Pics'!$E$6*'Scenarios &amp; Pics'!AF38</f>
        <v>103000</v>
      </c>
      <c r="L39" s="7">
        <f t="shared" ca="1" si="32"/>
        <v>-97000</v>
      </c>
      <c r="O39" s="11">
        <f>LN(G39/'Scenarios &amp; Pics'!$H$5)</f>
        <v>-0.6635883783184009</v>
      </c>
      <c r="P39" s="13">
        <f ca="1">'Scenarios &amp; Pics'!$T$5</f>
        <v>8.2191780821917804E-2</v>
      </c>
      <c r="Q39" s="11">
        <f>'Scenarios &amp; Pics'!$F$5*'Scenarios &amp; Pics'!$F$5/2</f>
        <v>3.125E-2</v>
      </c>
      <c r="R39" s="16">
        <f ca="1">(O39+P39*('Scenarios &amp; Pics'!$J$5+$Q39))/(I40*SQRT(P39))</f>
        <v>-9.1768769652246647</v>
      </c>
      <c r="S39" s="16">
        <f t="shared" ca="1" si="9"/>
        <v>-9.2485497376097889</v>
      </c>
      <c r="T39" s="11">
        <f t="shared" ca="1" si="10"/>
        <v>2.2188743966834194E-20</v>
      </c>
      <c r="U39" s="11">
        <f t="shared" ca="1" si="11"/>
        <v>1.1377958235178021E-20</v>
      </c>
      <c r="V39" s="11">
        <f t="shared" ca="1" si="12"/>
        <v>2.0598698810066928E-19</v>
      </c>
      <c r="W39" s="11">
        <f ca="1">G39*T39-'Scenarios &amp; Pics'!$H$5*EXP(-'Scenarios &amp; Pics'!$J$5*'Scenarios &amp; Pics'!P39)*'Scenarios &amp; Pics'!U39</f>
        <v>8.6590470116377353E-21</v>
      </c>
      <c r="Y39" s="12">
        <f>LN(G39/'Scenarios &amp; Pics'!$H$6)</f>
        <v>-0.6635883783184009</v>
      </c>
      <c r="Z39" s="14">
        <f ca="1">'Scenarios &amp; Pics'!$T$6</f>
        <v>8.2191780821917804E-2</v>
      </c>
      <c r="AA39" s="12">
        <f>'Scenarios &amp; Pics'!$F$6*'Scenarios &amp; Pics'!$F$6/2</f>
        <v>3.125E-2</v>
      </c>
      <c r="AB39" s="17">
        <f ca="1">(Y39+Z39*('Scenarios &amp; Pics'!$J$6+$AA39))/(H40*SQRT(Z39))</f>
        <v>-9.1768769652246647</v>
      </c>
      <c r="AC39" s="17">
        <f t="shared" ca="1" si="2"/>
        <v>-9.2485497376097889</v>
      </c>
      <c r="AD39" s="12">
        <f t="shared" ca="1" si="13"/>
        <v>2.2188743966834194E-20</v>
      </c>
      <c r="AE39" s="12">
        <f t="shared" ca="1" si="14"/>
        <v>1.1377958235178021E-20</v>
      </c>
      <c r="AF39" s="12">
        <f ca="1">G40*AD39-'Scenarios &amp; Pics'!$H$6*EXP(-'Scenarios &amp; Pics'!$J$6*'Scenarios &amp; Pics'!Z39)*'Scenarios &amp; Pics'!AE39</f>
        <v>1.9753418995054756E-20</v>
      </c>
      <c r="AG39" s="7">
        <f ca="1">AF39+'Scenarios &amp; Pics'!$H$5*EXP(-'Scenarios &amp; Pics'!$J$5*'Scenarios &amp; Pics'!$T$5)-G39</f>
        <v>48.171772724043535</v>
      </c>
      <c r="AI39" s="7">
        <f t="shared" si="5"/>
        <v>51.5</v>
      </c>
      <c r="AJ39">
        <f t="shared" ca="1" si="6"/>
        <v>8.6590470116377353E-21</v>
      </c>
      <c r="AK39" s="7">
        <f t="shared" ca="1" si="7"/>
        <v>48.171772724043535</v>
      </c>
      <c r="AM39" s="7">
        <f t="shared" si="15"/>
        <v>51.5</v>
      </c>
      <c r="AN39" s="7">
        <f t="shared" ca="1" si="16"/>
        <v>6.0826273071238858E-17</v>
      </c>
      <c r="AO39" s="7">
        <f t="shared" ca="1" si="17"/>
        <v>1.1161134720081534E-16</v>
      </c>
      <c r="AQ39">
        <f t="shared" si="33"/>
        <v>6.5753424657534268E-2</v>
      </c>
      <c r="AR39">
        <f t="shared" si="18"/>
        <v>100.26335988309614</v>
      </c>
      <c r="AS39">
        <f t="shared" si="19"/>
        <v>-2.6301369863015503E-3</v>
      </c>
      <c r="AT39">
        <f t="shared" si="20"/>
        <v>6.5753424657534268E-2</v>
      </c>
      <c r="AU39">
        <f t="shared" si="21"/>
        <v>3.125E-2</v>
      </c>
      <c r="AV39">
        <f t="shared" si="22"/>
        <v>1.6026519118898006E-2</v>
      </c>
      <c r="AW39">
        <f t="shared" si="23"/>
        <v>-4.8079557356705244E-2</v>
      </c>
      <c r="AX39" s="11">
        <f t="shared" si="24"/>
        <v>0.50639338239370402</v>
      </c>
      <c r="AY39" s="11">
        <f t="shared" si="25"/>
        <v>0.48082641911353441</v>
      </c>
      <c r="AZ39" s="11">
        <f t="shared" si="26"/>
        <v>0.3988910496654115</v>
      </c>
      <c r="BA39">
        <f t="shared" si="27"/>
        <v>2.5566963280169546</v>
      </c>
      <c r="BB39">
        <f t="shared" si="28"/>
        <v>1012.7867647874081</v>
      </c>
      <c r="BC39">
        <f t="shared" si="34"/>
        <v>24</v>
      </c>
      <c r="BD39">
        <f t="shared" si="29"/>
        <v>31.111797164596155</v>
      </c>
      <c r="BE39">
        <f t="shared" si="30"/>
        <v>204.57072108227618</v>
      </c>
    </row>
    <row r="40" spans="1:57" x14ac:dyDescent="0.3">
      <c r="A40" s="8"/>
      <c r="F40" s="6"/>
      <c r="G40" s="6">
        <f t="shared" si="31"/>
        <v>52</v>
      </c>
      <c r="H40" s="6">
        <f>'Scenarios &amp; Pics'!$F$5</f>
        <v>0.25</v>
      </c>
      <c r="I40" s="6">
        <f>'Scenarios &amp; Pics'!$F$6</f>
        <v>0.25</v>
      </c>
      <c r="K40" s="7">
        <f ca="1">'Scenarios &amp; Pics'!$E$4*'Scenarios &amp; Pics'!G40+'Scenarios &amp; Pics'!$E$5*W39+'Scenarios &amp; Pics'!$E$6*'Scenarios &amp; Pics'!AF39</f>
        <v>104000</v>
      </c>
      <c r="L40" s="7">
        <f t="shared" ca="1" si="32"/>
        <v>-96000</v>
      </c>
      <c r="O40" s="11">
        <f>LN(G40/'Scenarios &amp; Pics'!$H$5)</f>
        <v>-0.65392646740666394</v>
      </c>
      <c r="P40" s="13">
        <f ca="1">'Scenarios &amp; Pics'!$T$5</f>
        <v>8.2191780821917804E-2</v>
      </c>
      <c r="Q40" s="11">
        <f>'Scenarios &amp; Pics'!$F$5*'Scenarios &amp; Pics'!$F$5/2</f>
        <v>3.125E-2</v>
      </c>
      <c r="R40" s="16">
        <f ca="1">(O40+P40*('Scenarios &amp; Pics'!$J$5+$Q40))/(I41*SQRT(P40))</f>
        <v>-9.0420710885966482</v>
      </c>
      <c r="S40" s="16">
        <f t="shared" ca="1" si="9"/>
        <v>-9.1137438609817725</v>
      </c>
      <c r="T40" s="11">
        <f t="shared" ca="1" si="10"/>
        <v>7.6865529853281997E-20</v>
      </c>
      <c r="U40" s="11">
        <f t="shared" ca="1" si="11"/>
        <v>3.9793529620078436E-20</v>
      </c>
      <c r="V40" s="11">
        <f t="shared" ca="1" si="12"/>
        <v>7.0332819638167742E-19</v>
      </c>
      <c r="W40" s="11">
        <f ca="1">G40*T40-'Scenarios &amp; Pics'!$H$5*EXP(-'Scenarios &amp; Pics'!$J$5*'Scenarios &amp; Pics'!P40)*'Scenarios &amp; Pics'!U40</f>
        <v>3.0715912190711705E-20</v>
      </c>
      <c r="Y40" s="12">
        <f>LN(G40/'Scenarios &amp; Pics'!$H$6)</f>
        <v>-0.65392646740666394</v>
      </c>
      <c r="Z40" s="14">
        <f ca="1">'Scenarios &amp; Pics'!$T$6</f>
        <v>8.2191780821917804E-2</v>
      </c>
      <c r="AA40" s="12">
        <f>'Scenarios &amp; Pics'!$F$6*'Scenarios &amp; Pics'!$F$6/2</f>
        <v>3.125E-2</v>
      </c>
      <c r="AB40" s="17">
        <f ca="1">(Y40+Z40*('Scenarios &amp; Pics'!$J$6+$AA40))/(H41*SQRT(Z40))</f>
        <v>-9.0420710885966482</v>
      </c>
      <c r="AC40" s="17">
        <f t="shared" ca="1" si="2"/>
        <v>-9.1137438609817725</v>
      </c>
      <c r="AD40" s="12">
        <f t="shared" ca="1" si="13"/>
        <v>7.6865529853281997E-20</v>
      </c>
      <c r="AE40" s="12">
        <f t="shared" ca="1" si="14"/>
        <v>3.9793529620078436E-20</v>
      </c>
      <c r="AF40" s="12">
        <f ca="1">G41*AD40-'Scenarios &amp; Pics'!$H$6*EXP(-'Scenarios &amp; Pics'!$J$6*'Scenarios &amp; Pics'!Z40)*'Scenarios &amp; Pics'!AE40</f>
        <v>6.9148677117352403E-20</v>
      </c>
      <c r="AG40" s="7">
        <f ca="1">AF40+'Scenarios &amp; Pics'!$H$5*EXP(-'Scenarios &amp; Pics'!$J$5*'Scenarios &amp; Pics'!$T$5)-G40</f>
        <v>47.671772724043535</v>
      </c>
      <c r="AI40" s="7">
        <f t="shared" si="5"/>
        <v>52</v>
      </c>
      <c r="AJ40">
        <f t="shared" ca="1" si="6"/>
        <v>3.0715912190711705E-20</v>
      </c>
      <c r="AK40" s="7">
        <f t="shared" ca="1" si="7"/>
        <v>47.671772724043535</v>
      </c>
      <c r="AM40" s="7">
        <f t="shared" si="15"/>
        <v>52</v>
      </c>
      <c r="AN40" s="7">
        <f t="shared" ca="1" si="16"/>
        <v>2.0970344400222504E-16</v>
      </c>
      <c r="AO40" s="7">
        <f t="shared" ca="1" si="17"/>
        <v>3.7742483757796913E-16</v>
      </c>
      <c r="AQ40">
        <f t="shared" si="33"/>
        <v>6.8493150684931531E-2</v>
      </c>
      <c r="AR40">
        <f t="shared" si="18"/>
        <v>100.27434825065411</v>
      </c>
      <c r="AS40">
        <f t="shared" si="19"/>
        <v>-2.7397260273973731E-3</v>
      </c>
      <c r="AT40">
        <f t="shared" si="20"/>
        <v>6.8493150684931531E-2</v>
      </c>
      <c r="AU40">
        <f t="shared" si="21"/>
        <v>3.125E-2</v>
      </c>
      <c r="AV40">
        <f t="shared" si="22"/>
        <v>1.6356997580942473E-2</v>
      </c>
      <c r="AW40">
        <f t="shared" si="23"/>
        <v>-4.9070992742834246E-2</v>
      </c>
      <c r="AX40" s="11">
        <f t="shared" si="24"/>
        <v>0.50652520694282188</v>
      </c>
      <c r="AY40" s="11">
        <f t="shared" si="25"/>
        <v>0.4804313599932522</v>
      </c>
      <c r="AZ40" s="11">
        <f t="shared" si="26"/>
        <v>0.39888891519418701</v>
      </c>
      <c r="BA40">
        <f t="shared" si="27"/>
        <v>2.6093846949569581</v>
      </c>
      <c r="BB40">
        <f t="shared" si="28"/>
        <v>1013.0504138856438</v>
      </c>
      <c r="BC40">
        <f t="shared" si="34"/>
        <v>25</v>
      </c>
      <c r="BD40">
        <f t="shared" si="29"/>
        <v>30.48304809762968</v>
      </c>
      <c r="BE40">
        <f t="shared" si="30"/>
        <v>208.7880006686965</v>
      </c>
    </row>
    <row r="41" spans="1:57" x14ac:dyDescent="0.3">
      <c r="A41" s="8"/>
      <c r="F41" s="6"/>
      <c r="G41" s="6">
        <f t="shared" si="31"/>
        <v>52.5</v>
      </c>
      <c r="H41" s="6">
        <f>'Scenarios &amp; Pics'!$F$5</f>
        <v>0.25</v>
      </c>
      <c r="I41" s="6">
        <f>'Scenarios &amp; Pics'!$F$6</f>
        <v>0.25</v>
      </c>
      <c r="K41" s="7">
        <f ca="1">'Scenarios &amp; Pics'!$E$4*'Scenarios &amp; Pics'!G41+'Scenarios &amp; Pics'!$E$5*W40+'Scenarios &amp; Pics'!$E$6*'Scenarios &amp; Pics'!AF40</f>
        <v>105000</v>
      </c>
      <c r="L41" s="7">
        <f t="shared" ca="1" si="32"/>
        <v>-95000</v>
      </c>
      <c r="O41" s="11">
        <f>LN(G41/'Scenarios &amp; Pics'!$H$5)</f>
        <v>-0.64435701639051324</v>
      </c>
      <c r="P41" s="13">
        <f ca="1">'Scenarios &amp; Pics'!$T$5</f>
        <v>8.2191780821917804E-2</v>
      </c>
      <c r="Q41" s="11">
        <f>'Scenarios &amp; Pics'!$F$5*'Scenarios &amp; Pics'!$F$5/2</f>
        <v>3.125E-2</v>
      </c>
      <c r="R41" s="16">
        <f ca="1">(O41+P41*('Scenarios &amp; Pics'!$J$5+$Q41))/(I42*SQRT(P41))</f>
        <v>-8.9085552401412471</v>
      </c>
      <c r="S41" s="16">
        <f t="shared" ca="1" si="9"/>
        <v>-8.9802280125263714</v>
      </c>
      <c r="T41" s="11">
        <f t="shared" ca="1" si="10"/>
        <v>2.5850936628262122E-19</v>
      </c>
      <c r="U41" s="11">
        <f t="shared" ca="1" si="11"/>
        <v>1.3510310563335213E-19</v>
      </c>
      <c r="V41" s="11">
        <f t="shared" ca="1" si="12"/>
        <v>2.3312740188855435E-18</v>
      </c>
      <c r="W41" s="11">
        <f ca="1">G41*T41-'Scenarios &amp; Pics'!$H$5*EXP(-'Scenarios &amp; Pics'!$J$5*'Scenarios &amp; Pics'!P41)*'Scenarios &amp; Pics'!U41</f>
        <v>1.0577569083769444E-19</v>
      </c>
      <c r="Y41" s="12">
        <f>LN(G41/'Scenarios &amp; Pics'!$H$6)</f>
        <v>-0.64435701639051324</v>
      </c>
      <c r="Z41" s="14">
        <f ca="1">'Scenarios &amp; Pics'!$T$6</f>
        <v>8.2191780821917804E-2</v>
      </c>
      <c r="AA41" s="12">
        <f>'Scenarios &amp; Pics'!$F$6*'Scenarios &amp; Pics'!$F$6/2</f>
        <v>3.125E-2</v>
      </c>
      <c r="AB41" s="17">
        <f ca="1">(Y41+Z41*('Scenarios &amp; Pics'!$J$6+$AA41))/(H42*SQRT(Z41))</f>
        <v>-8.9085552401412471</v>
      </c>
      <c r="AC41" s="17">
        <f t="shared" ca="1" si="2"/>
        <v>-8.9802280125263714</v>
      </c>
      <c r="AD41" s="12">
        <f t="shared" ca="1" si="13"/>
        <v>2.5850936628262122E-19</v>
      </c>
      <c r="AE41" s="12">
        <f t="shared" ca="1" si="14"/>
        <v>1.3510310563335213E-19</v>
      </c>
      <c r="AF41" s="12">
        <f ca="1">G42*AD41-'Scenarios &amp; Pics'!$H$6*EXP(-'Scenarios &amp; Pics'!$J$6*'Scenarios &amp; Pics'!Z41)*'Scenarios &amp; Pics'!AE41</f>
        <v>2.3503037397900551E-19</v>
      </c>
      <c r="AG41" s="7">
        <f ca="1">AF41+'Scenarios &amp; Pics'!$H$5*EXP(-'Scenarios &amp; Pics'!$J$5*'Scenarios &amp; Pics'!$T$5)-G41</f>
        <v>47.171772724043535</v>
      </c>
      <c r="AI41" s="7">
        <f t="shared" si="5"/>
        <v>52.5</v>
      </c>
      <c r="AJ41">
        <f t="shared" ca="1" si="6"/>
        <v>1.0577569083769444E-19</v>
      </c>
      <c r="AK41" s="7">
        <f t="shared" ca="1" si="7"/>
        <v>47.171772724043535</v>
      </c>
      <c r="AM41" s="7">
        <f t="shared" si="15"/>
        <v>52.5</v>
      </c>
      <c r="AN41" s="7">
        <f t="shared" ca="1" si="16"/>
        <v>7.0177326291633945E-16</v>
      </c>
      <c r="AO41" s="7">
        <f t="shared" ca="1" si="17"/>
        <v>1.2391098580291525E-15</v>
      </c>
      <c r="AQ41">
        <f t="shared" si="33"/>
        <v>7.1232876712328794E-2</v>
      </c>
      <c r="AR41">
        <f t="shared" si="18"/>
        <v>100.28533782248272</v>
      </c>
      <c r="AS41">
        <f t="shared" si="19"/>
        <v>-2.8493150684930266E-3</v>
      </c>
      <c r="AT41">
        <f t="shared" si="20"/>
        <v>7.1232876712328794E-2</v>
      </c>
      <c r="AU41">
        <f t="shared" si="21"/>
        <v>3.125E-2</v>
      </c>
      <c r="AV41">
        <f t="shared" si="22"/>
        <v>1.6680929969806753E-2</v>
      </c>
      <c r="AW41">
        <f t="shared" si="23"/>
        <v>-5.0042789909412737E-2</v>
      </c>
      <c r="AX41" s="11">
        <f t="shared" si="24"/>
        <v>0.50665441963743141</v>
      </c>
      <c r="AY41" s="11">
        <f t="shared" si="25"/>
        <v>0.48004414480088109</v>
      </c>
      <c r="AZ41" s="11">
        <f t="shared" si="26"/>
        <v>0.39888678073438416</v>
      </c>
      <c r="BA41">
        <f t="shared" si="27"/>
        <v>2.6610274836550403</v>
      </c>
      <c r="BB41">
        <f t="shared" si="28"/>
        <v>1013.3088392748629</v>
      </c>
      <c r="BC41">
        <f t="shared" si="34"/>
        <v>26</v>
      </c>
      <c r="BD41">
        <f t="shared" si="29"/>
        <v>29.890927953090181</v>
      </c>
      <c r="BE41">
        <f t="shared" si="30"/>
        <v>212.92167856995755</v>
      </c>
    </row>
    <row r="42" spans="1:57" x14ac:dyDescent="0.3">
      <c r="A42" s="8"/>
      <c r="F42" s="6"/>
      <c r="G42" s="6">
        <f t="shared" si="31"/>
        <v>53</v>
      </c>
      <c r="H42" s="6">
        <f>'Scenarios &amp; Pics'!$F$5</f>
        <v>0.25</v>
      </c>
      <c r="I42" s="6">
        <f>'Scenarios &amp; Pics'!$F$6</f>
        <v>0.25</v>
      </c>
      <c r="K42" s="7">
        <f ca="1">'Scenarios &amp; Pics'!$E$4*'Scenarios &amp; Pics'!G42+'Scenarios &amp; Pics'!$E$5*W41+'Scenarios &amp; Pics'!$E$6*'Scenarios &amp; Pics'!AF41</f>
        <v>106000</v>
      </c>
      <c r="L42" s="7">
        <f t="shared" ca="1" si="32"/>
        <v>-94000</v>
      </c>
      <c r="O42" s="11">
        <f>LN(G42/'Scenarios &amp; Pics'!$H$5)</f>
        <v>-0.6348782724359695</v>
      </c>
      <c r="P42" s="13">
        <f ca="1">'Scenarios &amp; Pics'!$T$5</f>
        <v>8.2191780821917804E-2</v>
      </c>
      <c r="Q42" s="11">
        <f>'Scenarios &amp; Pics'!$F$5*'Scenarios &amp; Pics'!$F$5/2</f>
        <v>3.125E-2</v>
      </c>
      <c r="R42" s="16">
        <f ca="1">(O42+P42*('Scenarios &amp; Pics'!$J$5+$Q42))/(I43*SQRT(P42))</f>
        <v>-8.7763049637934749</v>
      </c>
      <c r="S42" s="16">
        <f t="shared" ca="1" si="9"/>
        <v>-8.8479777361785992</v>
      </c>
      <c r="T42" s="11">
        <f t="shared" ca="1" si="10"/>
        <v>8.4466672838543872E-19</v>
      </c>
      <c r="U42" s="11">
        <f t="shared" ca="1" si="11"/>
        <v>4.4559712287905773E-19</v>
      </c>
      <c r="V42" s="11">
        <f t="shared" ca="1" si="12"/>
        <v>7.5069460499694376E-18</v>
      </c>
      <c r="W42" s="11">
        <f ca="1">G42*T42-'Scenarios &amp; Pics'!$H$5*EXP(-'Scenarios &amp; Pics'!$J$5*'Scenarios &amp; Pics'!P42)*'Scenarios &amp; Pics'!U42</f>
        <v>3.5388144633910961E-19</v>
      </c>
      <c r="Y42" s="12">
        <f>LN(G42/'Scenarios &amp; Pics'!$H$6)</f>
        <v>-0.6348782724359695</v>
      </c>
      <c r="Z42" s="14">
        <f ca="1">'Scenarios &amp; Pics'!$T$6</f>
        <v>8.2191780821917804E-2</v>
      </c>
      <c r="AA42" s="12">
        <f>'Scenarios &amp; Pics'!$F$6*'Scenarios &amp; Pics'!$F$6/2</f>
        <v>3.125E-2</v>
      </c>
      <c r="AB42" s="17">
        <f ca="1">(Y42+Z42*('Scenarios &amp; Pics'!$J$6+$AA42))/(H43*SQRT(Z42))</f>
        <v>-8.7763049637934749</v>
      </c>
      <c r="AC42" s="17">
        <f t="shared" ca="1" si="2"/>
        <v>-8.8479777361785992</v>
      </c>
      <c r="AD42" s="12">
        <f t="shared" ca="1" si="13"/>
        <v>8.4466672838543872E-19</v>
      </c>
      <c r="AE42" s="12">
        <f t="shared" ca="1" si="14"/>
        <v>4.4559712287905773E-19</v>
      </c>
      <c r="AF42" s="12">
        <f ca="1">G43*AD42-'Scenarios &amp; Pics'!$H$6*EXP(-'Scenarios &amp; Pics'!$J$6*'Scenarios &amp; Pics'!Z42)*'Scenarios &amp; Pics'!AE42</f>
        <v>7.7621481053183244E-19</v>
      </c>
      <c r="AG42" s="7">
        <f ca="1">AF42+'Scenarios &amp; Pics'!$H$5*EXP(-'Scenarios &amp; Pics'!$J$5*'Scenarios &amp; Pics'!$T$5)-G42</f>
        <v>46.671772724043535</v>
      </c>
      <c r="AI42" s="7">
        <f t="shared" si="5"/>
        <v>53</v>
      </c>
      <c r="AJ42">
        <f t="shared" ca="1" si="6"/>
        <v>3.5388144633910961E-19</v>
      </c>
      <c r="AK42" s="7">
        <f t="shared" ca="1" si="7"/>
        <v>46.671772724043535</v>
      </c>
      <c r="AM42" s="7">
        <f t="shared" si="15"/>
        <v>53</v>
      </c>
      <c r="AN42" s="7">
        <f t="shared" ca="1" si="16"/>
        <v>2.2813050147187239E-15</v>
      </c>
      <c r="AO42" s="7">
        <f t="shared" ca="1" si="17"/>
        <v>3.9524211718159927E-15</v>
      </c>
      <c r="AQ42">
        <f t="shared" si="33"/>
        <v>7.3972602739726057E-2</v>
      </c>
      <c r="AR42">
        <f t="shared" si="18"/>
        <v>100.29632859871398</v>
      </c>
      <c r="AS42">
        <f t="shared" si="19"/>
        <v>-2.9589041095889981E-3</v>
      </c>
      <c r="AT42">
        <f t="shared" si="20"/>
        <v>7.3972602739726057E-2</v>
      </c>
      <c r="AU42">
        <f t="shared" si="21"/>
        <v>3.125E-2</v>
      </c>
      <c r="AV42">
        <f t="shared" si="22"/>
        <v>1.6998690521686583E-2</v>
      </c>
      <c r="AW42">
        <f t="shared" si="23"/>
        <v>-5.0996071565057116E-2</v>
      </c>
      <c r="AX42" s="11">
        <f t="shared" si="24"/>
        <v>0.50678116978295962</v>
      </c>
      <c r="AY42" s="11">
        <f t="shared" si="25"/>
        <v>0.47966432545697746</v>
      </c>
      <c r="AZ42" s="11">
        <f t="shared" si="26"/>
        <v>0.39888464628600279</v>
      </c>
      <c r="BA42">
        <f t="shared" si="27"/>
        <v>2.7116844325982186</v>
      </c>
      <c r="BB42">
        <f t="shared" si="28"/>
        <v>1013.5623395659193</v>
      </c>
      <c r="BC42">
        <f t="shared" si="34"/>
        <v>27</v>
      </c>
      <c r="BD42">
        <f t="shared" si="29"/>
        <v>29.332012793656766</v>
      </c>
      <c r="BE42">
        <f t="shared" si="30"/>
        <v>216.97653299417337</v>
      </c>
    </row>
    <row r="43" spans="1:57" x14ac:dyDescent="0.3">
      <c r="A43" s="8"/>
      <c r="F43" s="6"/>
      <c r="G43" s="6">
        <f t="shared" si="31"/>
        <v>53.5</v>
      </c>
      <c r="H43" s="6">
        <f>'Scenarios &amp; Pics'!$F$5</f>
        <v>0.25</v>
      </c>
      <c r="I43" s="6">
        <f>'Scenarios &amp; Pics'!$F$6</f>
        <v>0.25</v>
      </c>
      <c r="K43" s="7">
        <f ca="1">'Scenarios &amp; Pics'!$E$4*'Scenarios &amp; Pics'!G43+'Scenarios &amp; Pics'!$E$5*W42+'Scenarios &amp; Pics'!$E$6*'Scenarios &amp; Pics'!AF42</f>
        <v>107000</v>
      </c>
      <c r="L43" s="7">
        <f t="shared" ca="1" si="32"/>
        <v>-93000</v>
      </c>
      <c r="O43" s="11">
        <f>LN(G43/'Scenarios &amp; Pics'!$H$5)</f>
        <v>-0.62548853208613042</v>
      </c>
      <c r="P43" s="13">
        <f ca="1">'Scenarios &amp; Pics'!$T$5</f>
        <v>8.2191780821917804E-2</v>
      </c>
      <c r="Q43" s="11">
        <f>'Scenarios &amp; Pics'!$F$5*'Scenarios &amp; Pics'!$F$5/2</f>
        <v>3.125E-2</v>
      </c>
      <c r="R43" s="16">
        <f ca="1">(O43+P43*('Scenarios &amp; Pics'!$J$5+$Q43))/(I44*SQRT(P43))</f>
        <v>-8.6452964924121183</v>
      </c>
      <c r="S43" s="16">
        <f t="shared" ca="1" si="9"/>
        <v>-8.7169692647972425</v>
      </c>
      <c r="T43" s="11">
        <f t="shared" ca="1" si="10"/>
        <v>2.6832882638245044E-18</v>
      </c>
      <c r="U43" s="11">
        <f t="shared" ca="1" si="11"/>
        <v>1.4287383622058974E-18</v>
      </c>
      <c r="V43" s="11">
        <f t="shared" ca="1" si="12"/>
        <v>2.3500399472408164E-17</v>
      </c>
      <c r="W43" s="11">
        <f ca="1">G43*T43-'Scenarios &amp; Pics'!$H$5*EXP(-'Scenarios &amp; Pics'!$J$5*'Scenarios &amp; Pics'!P43)*'Scenarios &amp; Pics'!U43</f>
        <v>1.1510367947025778E-18</v>
      </c>
      <c r="Y43" s="12">
        <f>LN(G43/'Scenarios &amp; Pics'!$H$6)</f>
        <v>-0.62548853208613042</v>
      </c>
      <c r="Z43" s="14">
        <f ca="1">'Scenarios &amp; Pics'!$T$6</f>
        <v>8.2191780821917804E-2</v>
      </c>
      <c r="AA43" s="12">
        <f>'Scenarios &amp; Pics'!$F$6*'Scenarios &amp; Pics'!$F$6/2</f>
        <v>3.125E-2</v>
      </c>
      <c r="AB43" s="17">
        <f ca="1">(Y43+Z43*('Scenarios &amp; Pics'!$J$6+$AA43))/(H44*SQRT(Z43))</f>
        <v>-8.6452964924121183</v>
      </c>
      <c r="AC43" s="17">
        <f t="shared" ca="1" si="2"/>
        <v>-8.7169692647972425</v>
      </c>
      <c r="AD43" s="12">
        <f t="shared" ca="1" si="13"/>
        <v>2.6832882638245044E-18</v>
      </c>
      <c r="AE43" s="12">
        <f t="shared" ca="1" si="14"/>
        <v>1.4287383622058974E-18</v>
      </c>
      <c r="AF43" s="12">
        <f ca="1">G44*AD43-'Scenarios &amp; Pics'!$H$6*EXP(-'Scenarios &amp; Pics'!$J$6*'Scenarios &amp; Pics'!Z43)*'Scenarios &amp; Pics'!AE43</f>
        <v>2.4926809266148313E-18</v>
      </c>
      <c r="AG43" s="7">
        <f ca="1">AF43+'Scenarios &amp; Pics'!$H$5*EXP(-'Scenarios &amp; Pics'!$J$5*'Scenarios &amp; Pics'!$T$5)-G43</f>
        <v>46.171772724043535</v>
      </c>
      <c r="AI43" s="7">
        <f t="shared" si="5"/>
        <v>53.5</v>
      </c>
      <c r="AJ43">
        <f t="shared" ca="1" si="6"/>
        <v>1.1510367947025778E-18</v>
      </c>
      <c r="AK43" s="7">
        <f t="shared" ca="1" si="7"/>
        <v>46.171772724043535</v>
      </c>
      <c r="AM43" s="7">
        <f t="shared" si="15"/>
        <v>53.5</v>
      </c>
      <c r="AN43" s="7">
        <f t="shared" ca="1" si="16"/>
        <v>7.2089699884383545E-15</v>
      </c>
      <c r="AO43" s="7">
        <f t="shared" ca="1" si="17"/>
        <v>1.2257368833516751E-14</v>
      </c>
      <c r="AQ43">
        <f t="shared" si="33"/>
        <v>7.6712328767123319E-2</v>
      </c>
      <c r="AR43">
        <f t="shared" si="18"/>
        <v>100.30732057947986</v>
      </c>
      <c r="AS43">
        <f t="shared" si="19"/>
        <v>-3.0684931506848034E-3</v>
      </c>
      <c r="AT43">
        <f t="shared" si="20"/>
        <v>7.6712328767123319E-2</v>
      </c>
      <c r="AU43">
        <f t="shared" si="21"/>
        <v>3.125E-2</v>
      </c>
      <c r="AV43">
        <f t="shared" si="22"/>
        <v>1.7310619117947228E-2</v>
      </c>
      <c r="AW43">
        <f t="shared" si="23"/>
        <v>-5.1931857353834217E-2</v>
      </c>
      <c r="AX43" s="11">
        <f t="shared" si="24"/>
        <v>0.50690559297885807</v>
      </c>
      <c r="AY43" s="11">
        <f t="shared" si="25"/>
        <v>0.47929149500918955</v>
      </c>
      <c r="AZ43" s="11">
        <f t="shared" si="26"/>
        <v>0.39888251184904283</v>
      </c>
      <c r="BA43">
        <f t="shared" si="27"/>
        <v>2.7614097969668592</v>
      </c>
      <c r="BB43">
        <f t="shared" si="28"/>
        <v>1013.8111859577161</v>
      </c>
      <c r="BC43">
        <f t="shared" si="34"/>
        <v>28</v>
      </c>
      <c r="BD43">
        <f t="shared" si="29"/>
        <v>28.803310639214384</v>
      </c>
      <c r="BE43">
        <f t="shared" si="30"/>
        <v>220.95690353369946</v>
      </c>
    </row>
    <row r="44" spans="1:57" x14ac:dyDescent="0.3">
      <c r="A44" s="8"/>
      <c r="F44" s="6"/>
      <c r="G44" s="6">
        <f t="shared" si="31"/>
        <v>54</v>
      </c>
      <c r="H44" s="6">
        <f>'Scenarios &amp; Pics'!$F$5</f>
        <v>0.25</v>
      </c>
      <c r="I44" s="6">
        <f>'Scenarios &amp; Pics'!$F$6</f>
        <v>0.25</v>
      </c>
      <c r="K44" s="7">
        <f ca="1">'Scenarios &amp; Pics'!$E$4*'Scenarios &amp; Pics'!G44+'Scenarios &amp; Pics'!$E$5*W43+'Scenarios &amp; Pics'!$E$6*'Scenarios &amp; Pics'!AF43</f>
        <v>108000</v>
      </c>
      <c r="L44" s="7">
        <f t="shared" ca="1" si="32"/>
        <v>-92000</v>
      </c>
      <c r="O44" s="11">
        <f>LN(G44/'Scenarios &amp; Pics'!$H$5)</f>
        <v>-0.61618613942381695</v>
      </c>
      <c r="P44" s="13">
        <f ca="1">'Scenarios &amp; Pics'!$T$5</f>
        <v>8.2191780821917804E-2</v>
      </c>
      <c r="Q44" s="11">
        <f>'Scenarios &amp; Pics'!$F$5*'Scenarios &amp; Pics'!$F$5/2</f>
        <v>3.125E-2</v>
      </c>
      <c r="R44" s="16">
        <f ca="1">(O44+P44*('Scenarios &amp; Pics'!$J$5+$Q44))/(I45*SQRT(P44))</f>
        <v>-8.5155067221444316</v>
      </c>
      <c r="S44" s="16">
        <f t="shared" ca="1" si="9"/>
        <v>-8.5871794945295559</v>
      </c>
      <c r="T44" s="11">
        <f t="shared" ca="1" si="10"/>
        <v>8.2931711120458542E-18</v>
      </c>
      <c r="U44" s="11">
        <f t="shared" ca="1" si="11"/>
        <v>4.4565165239000608E-18</v>
      </c>
      <c r="V44" s="11">
        <f t="shared" ca="1" si="12"/>
        <v>7.1569268665272265E-17</v>
      </c>
      <c r="W44" s="11">
        <f ca="1">G44*T44-'Scenarios &amp; Pics'!$H$5*EXP(-'Scenarios &amp; Pics'!$J$5*'Scenarios &amp; Pics'!P44)*'Scenarios &amp; Pics'!U44</f>
        <v>3.6423379393647283E-18</v>
      </c>
      <c r="Y44" s="12">
        <f>LN(G44/'Scenarios &amp; Pics'!$H$6)</f>
        <v>-0.61618613942381695</v>
      </c>
      <c r="Z44" s="14">
        <f ca="1">'Scenarios &amp; Pics'!$T$6</f>
        <v>8.2191780821917804E-2</v>
      </c>
      <c r="AA44" s="12">
        <f>'Scenarios &amp; Pics'!$F$6*'Scenarios &amp; Pics'!$F$6/2</f>
        <v>3.125E-2</v>
      </c>
      <c r="AB44" s="17">
        <f ca="1">(Y44+Z44*('Scenarios &amp; Pics'!$J$6+$AA44))/(H45*SQRT(Z44))</f>
        <v>-8.5155067221444316</v>
      </c>
      <c r="AC44" s="17">
        <f t="shared" ca="1" si="2"/>
        <v>-8.5871794945295559</v>
      </c>
      <c r="AD44" s="12">
        <f t="shared" ca="1" si="13"/>
        <v>8.2931711120458542E-18</v>
      </c>
      <c r="AE44" s="12">
        <f t="shared" ca="1" si="14"/>
        <v>4.4565165239000608E-18</v>
      </c>
      <c r="AF44" s="12">
        <f ca="1">G45*AD44-'Scenarios &amp; Pics'!$H$6*EXP(-'Scenarios &amp; Pics'!$J$6*'Scenarios &amp; Pics'!Z44)*'Scenarios &amp; Pics'!AE44</f>
        <v>7.7889234953876199E-18</v>
      </c>
      <c r="AG44" s="7">
        <f ca="1">AF44+'Scenarios &amp; Pics'!$H$5*EXP(-'Scenarios &amp; Pics'!$J$5*'Scenarios &amp; Pics'!$T$5)-G44</f>
        <v>45.671772724043535</v>
      </c>
      <c r="AI44" s="7">
        <f t="shared" si="5"/>
        <v>54</v>
      </c>
      <c r="AJ44">
        <f t="shared" ca="1" si="6"/>
        <v>3.6423379393647283E-18</v>
      </c>
      <c r="AK44" s="7">
        <f t="shared" ca="1" si="7"/>
        <v>45.671772724043535</v>
      </c>
      <c r="AM44" s="7">
        <f t="shared" si="15"/>
        <v>54</v>
      </c>
      <c r="AN44" s="7">
        <f t="shared" ca="1" si="16"/>
        <v>2.2159733340164608E-14</v>
      </c>
      <c r="AO44" s="7">
        <f t="shared" ca="1" si="17"/>
        <v>3.6983551299314497E-14</v>
      </c>
      <c r="AQ44">
        <f t="shared" si="33"/>
        <v>7.9452054794520582E-2</v>
      </c>
      <c r="AR44">
        <f t="shared" si="18"/>
        <v>100.3183137649124</v>
      </c>
      <c r="AS44">
        <f t="shared" si="19"/>
        <v>-3.1780821917808842E-3</v>
      </c>
      <c r="AT44">
        <f t="shared" si="20"/>
        <v>7.9452054794520582E-2</v>
      </c>
      <c r="AU44">
        <f t="shared" si="21"/>
        <v>3.125E-2</v>
      </c>
      <c r="AV44">
        <f t="shared" si="22"/>
        <v>1.7617025544656099E-2</v>
      </c>
      <c r="AW44">
        <f t="shared" si="23"/>
        <v>-5.2851076633971754E-2</v>
      </c>
      <c r="AX44" s="11">
        <f t="shared" si="24"/>
        <v>0.50702781281794551</v>
      </c>
      <c r="AY44" s="11">
        <f t="shared" si="25"/>
        <v>0.47892528253336231</v>
      </c>
      <c r="AZ44" s="11">
        <f t="shared" si="26"/>
        <v>0.39888037742350441</v>
      </c>
      <c r="BA44">
        <f t="shared" si="27"/>
        <v>2.8102530284583125</v>
      </c>
      <c r="BB44">
        <f t="shared" si="28"/>
        <v>1014.055625635891</v>
      </c>
      <c r="BC44">
        <f t="shared" si="34"/>
        <v>29</v>
      </c>
      <c r="BD44">
        <f t="shared" si="29"/>
        <v>28.302193836041759</v>
      </c>
      <c r="BE44">
        <f t="shared" si="30"/>
        <v>224.86674554663324</v>
      </c>
    </row>
    <row r="45" spans="1:57" x14ac:dyDescent="0.3">
      <c r="A45" s="8"/>
      <c r="F45" s="6"/>
      <c r="G45" s="6">
        <f t="shared" si="31"/>
        <v>54.5</v>
      </c>
      <c r="H45" s="6">
        <f>'Scenarios &amp; Pics'!$F$5</f>
        <v>0.25</v>
      </c>
      <c r="I45" s="6">
        <f>'Scenarios &amp; Pics'!$F$6</f>
        <v>0.25</v>
      </c>
      <c r="K45" s="7">
        <f ca="1">'Scenarios &amp; Pics'!$E$4*'Scenarios &amp; Pics'!G45+'Scenarios &amp; Pics'!$E$5*W44+'Scenarios &amp; Pics'!$E$6*'Scenarios &amp; Pics'!AF44</f>
        <v>109000</v>
      </c>
      <c r="L45" s="7">
        <f t="shared" ca="1" si="32"/>
        <v>-91000</v>
      </c>
      <c r="O45" s="11">
        <f>LN(G45/'Scenarios &amp; Pics'!$H$5)</f>
        <v>-0.60696948431889286</v>
      </c>
      <c r="P45" s="13">
        <f ca="1">'Scenarios &amp; Pics'!$T$5</f>
        <v>8.2191780821917804E-2</v>
      </c>
      <c r="Q45" s="11">
        <f>'Scenarios &amp; Pics'!$F$5*'Scenarios &amp; Pics'!$F$5/2</f>
        <v>3.125E-2</v>
      </c>
      <c r="R45" s="16">
        <f ca="1">(O45+P45*('Scenarios &amp; Pics'!$J$5+$Q45))/(I46*SQRT(P45))</f>
        <v>-8.3869131879722136</v>
      </c>
      <c r="S45" s="16">
        <f t="shared" ca="1" si="9"/>
        <v>-8.4585859603573379</v>
      </c>
      <c r="T45" s="11">
        <f t="shared" ca="1" si="10"/>
        <v>2.4953663122106668E-17</v>
      </c>
      <c r="U45" s="11">
        <f t="shared" ca="1" si="11"/>
        <v>1.3531954560773254E-17</v>
      </c>
      <c r="V45" s="11">
        <f t="shared" ca="1" si="12"/>
        <v>2.1218037309040617E-16</v>
      </c>
      <c r="W45" s="11">
        <f ca="1">G45*T45-'Scenarios &amp; Pics'!$H$5*EXP(-'Scenarios &amp; Pics'!$J$5*'Scenarios &amp; Pics'!P45)*'Scenarios &amp; Pics'!U45</f>
        <v>1.1220740661337278E-17</v>
      </c>
      <c r="Y45" s="12">
        <f>LN(G45/'Scenarios &amp; Pics'!$H$6)</f>
        <v>-0.60696948431889286</v>
      </c>
      <c r="Z45" s="14">
        <f ca="1">'Scenarios &amp; Pics'!$T$6</f>
        <v>8.2191780821917804E-2</v>
      </c>
      <c r="AA45" s="12">
        <f>'Scenarios &amp; Pics'!$F$6*'Scenarios &amp; Pics'!$F$6/2</f>
        <v>3.125E-2</v>
      </c>
      <c r="AB45" s="17">
        <f ca="1">(Y45+Z45*('Scenarios &amp; Pics'!$J$6+$AA45))/(H46*SQRT(Z45))</f>
        <v>-8.3869131879722136</v>
      </c>
      <c r="AC45" s="17">
        <f t="shared" ca="1" si="2"/>
        <v>-8.4585859603573379</v>
      </c>
      <c r="AD45" s="12">
        <f t="shared" ca="1" si="13"/>
        <v>2.4953663122106668E-17</v>
      </c>
      <c r="AE45" s="12">
        <f t="shared" ca="1" si="14"/>
        <v>1.3531954560773254E-17</v>
      </c>
      <c r="AF45" s="12">
        <f ca="1">G46*AD45-'Scenarios &amp; Pics'!$H$6*EXP(-'Scenarios &amp; Pics'!$J$6*'Scenarios &amp; Pics'!Z45)*'Scenarios &amp; Pics'!AE45</f>
        <v>2.3697572222390592E-17</v>
      </c>
      <c r="AG45" s="7">
        <f ca="1">AF45+'Scenarios &amp; Pics'!$H$5*EXP(-'Scenarios &amp; Pics'!$J$5*'Scenarios &amp; Pics'!$T$5)-G45</f>
        <v>45.171772724043535</v>
      </c>
      <c r="AI45" s="7">
        <f t="shared" si="5"/>
        <v>54.5</v>
      </c>
      <c r="AJ45">
        <f t="shared" ca="1" si="6"/>
        <v>1.1220740661337278E-17</v>
      </c>
      <c r="AK45" s="7">
        <f t="shared" ca="1" si="7"/>
        <v>45.171772724043535</v>
      </c>
      <c r="AM45" s="7">
        <f t="shared" si="15"/>
        <v>54.5</v>
      </c>
      <c r="AN45" s="7">
        <f t="shared" ca="1" si="16"/>
        <v>6.6304942351033711E-14</v>
      </c>
      <c r="AO45" s="7">
        <f t="shared" ca="1" si="17"/>
        <v>1.0863868454676568E-13</v>
      </c>
      <c r="AQ45">
        <f t="shared" si="33"/>
        <v>8.2191780821917845E-2</v>
      </c>
      <c r="AR45">
        <f t="shared" si="18"/>
        <v>100.32930815514358</v>
      </c>
      <c r="AS45">
        <f t="shared" si="19"/>
        <v>-3.2876712328765993E-3</v>
      </c>
      <c r="AT45">
        <f t="shared" si="20"/>
        <v>8.2191780821917845E-2</v>
      </c>
      <c r="AU45">
        <f t="shared" si="21"/>
        <v>3.125E-2</v>
      </c>
      <c r="AV45">
        <f t="shared" si="22"/>
        <v>1.791819309628272E-2</v>
      </c>
      <c r="AW45">
        <f t="shared" si="23"/>
        <v>-5.3754579288841781E-2</v>
      </c>
      <c r="AX45" s="11">
        <f t="shared" si="24"/>
        <v>0.50714794232410565</v>
      </c>
      <c r="AY45" s="11">
        <f t="shared" si="25"/>
        <v>0.47856534881976476</v>
      </c>
      <c r="AZ45" s="11">
        <f t="shared" si="26"/>
        <v>0.39887824300938718</v>
      </c>
      <c r="BA45">
        <f t="shared" si="27"/>
        <v>2.8582593504340963</v>
      </c>
      <c r="BB45">
        <f t="shared" si="28"/>
        <v>1014.2958846482113</v>
      </c>
      <c r="BC45">
        <f t="shared" si="34"/>
        <v>30</v>
      </c>
      <c r="BD45">
        <f t="shared" si="29"/>
        <v>27.826343933374435</v>
      </c>
      <c r="BE45">
        <f t="shared" si="30"/>
        <v>228.70967616472149</v>
      </c>
    </row>
    <row r="46" spans="1:57" x14ac:dyDescent="0.3">
      <c r="A46" s="8"/>
      <c r="F46" s="6"/>
      <c r="G46" s="6">
        <f t="shared" si="31"/>
        <v>55</v>
      </c>
      <c r="H46" s="6">
        <f>'Scenarios &amp; Pics'!$F$5</f>
        <v>0.25</v>
      </c>
      <c r="I46" s="6">
        <f>'Scenarios &amp; Pics'!$F$6</f>
        <v>0.25</v>
      </c>
      <c r="K46" s="7">
        <f ca="1">'Scenarios &amp; Pics'!$E$4*'Scenarios &amp; Pics'!G46+'Scenarios &amp; Pics'!$E$5*W45+'Scenarios &amp; Pics'!$E$6*'Scenarios &amp; Pics'!AF45</f>
        <v>110000</v>
      </c>
      <c r="L46" s="7">
        <f t="shared" ca="1" si="32"/>
        <v>-90000</v>
      </c>
      <c r="O46" s="11">
        <f>LN(G46/'Scenarios &amp; Pics'!$H$5)</f>
        <v>-0.59783700075562041</v>
      </c>
      <c r="P46" s="13">
        <f ca="1">'Scenarios &amp; Pics'!$T$5</f>
        <v>8.2191780821917804E-2</v>
      </c>
      <c r="Q46" s="11">
        <f>'Scenarios &amp; Pics'!$F$5*'Scenarios &amp; Pics'!$F$5/2</f>
        <v>3.125E-2</v>
      </c>
      <c r="R46" s="16">
        <f ca="1">(O46+P46*('Scenarios &amp; Pics'!$J$5+$Q46))/(I47*SQRT(P46))</f>
        <v>-8.2594940403745714</v>
      </c>
      <c r="S46" s="16">
        <f t="shared" ca="1" si="9"/>
        <v>-8.3311668127596956</v>
      </c>
      <c r="T46" s="11">
        <f t="shared" ca="1" si="10"/>
        <v>7.3145618376740161E-17</v>
      </c>
      <c r="U46" s="11">
        <f t="shared" ca="1" si="11"/>
        <v>4.0024722243915365E-17</v>
      </c>
      <c r="V46" s="11">
        <f t="shared" ca="1" si="12"/>
        <v>6.1275932415803135E-16</v>
      </c>
      <c r="W46" s="11">
        <f ca="1">G46*T46-'Scenarios &amp; Pics'!$H$5*EXP(-'Scenarios &amp; Pics'!$J$5*'Scenarios &amp; Pics'!P46)*'Scenarios &amp; Pics'!U46</f>
        <v>3.367399188220682E-17</v>
      </c>
      <c r="Y46" s="12">
        <f>LN(G46/'Scenarios &amp; Pics'!$H$6)</f>
        <v>-0.59783700075562041</v>
      </c>
      <c r="Z46" s="14">
        <f ca="1">'Scenarios &amp; Pics'!$T$6</f>
        <v>8.2191780821917804E-2</v>
      </c>
      <c r="AA46" s="12">
        <f>'Scenarios &amp; Pics'!$F$6*'Scenarios &amp; Pics'!$F$6/2</f>
        <v>3.125E-2</v>
      </c>
      <c r="AB46" s="17">
        <f ca="1">(Y46+Z46*('Scenarios &amp; Pics'!$J$6+$AA46))/(H47*SQRT(Z46))</f>
        <v>-8.2594940403745714</v>
      </c>
      <c r="AC46" s="17">
        <f t="shared" ca="1" si="2"/>
        <v>-8.3311668127596956</v>
      </c>
      <c r="AD46" s="12">
        <f t="shared" ca="1" si="13"/>
        <v>7.3145618376740161E-17</v>
      </c>
      <c r="AE46" s="12">
        <f t="shared" ca="1" si="14"/>
        <v>4.0024722243915365E-17</v>
      </c>
      <c r="AF46" s="12">
        <f ca="1">G47*AD46-'Scenarios &amp; Pics'!$H$6*EXP(-'Scenarios &amp; Pics'!$J$6*'Scenarios &amp; Pics'!Z46)*'Scenarios &amp; Pics'!AE46</f>
        <v>7.024680107057703E-17</v>
      </c>
      <c r="AG46" s="7">
        <f ca="1">AF46+'Scenarios &amp; Pics'!$H$5*EXP(-'Scenarios &amp; Pics'!$J$5*'Scenarios &amp; Pics'!$T$5)-G46</f>
        <v>44.671772724043535</v>
      </c>
      <c r="AI46" s="7">
        <f t="shared" si="5"/>
        <v>55</v>
      </c>
      <c r="AJ46">
        <f t="shared" ca="1" si="6"/>
        <v>3.367399188220682E-17</v>
      </c>
      <c r="AK46" s="7">
        <f t="shared" ca="1" si="7"/>
        <v>44.671772724043535</v>
      </c>
      <c r="AM46" s="7">
        <f t="shared" si="15"/>
        <v>55</v>
      </c>
      <c r="AN46" s="7">
        <f t="shared" ca="1" si="16"/>
        <v>1.9323990209586167E-13</v>
      </c>
      <c r="AO46" s="7">
        <f t="shared" ca="1" si="17"/>
        <v>3.1088733560325959E-13</v>
      </c>
      <c r="AQ46">
        <f t="shared" si="33"/>
        <v>8.4931506849315108E-2</v>
      </c>
      <c r="AR46">
        <f t="shared" si="18"/>
        <v>100.34030375030549</v>
      </c>
      <c r="AS46">
        <f t="shared" si="19"/>
        <v>-3.3972602739726788E-3</v>
      </c>
      <c r="AT46">
        <f t="shared" si="20"/>
        <v>8.4931506849315108E-2</v>
      </c>
      <c r="AU46">
        <f t="shared" si="21"/>
        <v>3.125E-2</v>
      </c>
      <c r="AV46">
        <f t="shared" si="22"/>
        <v>1.8214381642814553E-2</v>
      </c>
      <c r="AW46">
        <f t="shared" si="23"/>
        <v>-5.4643144928447768E-2</v>
      </c>
      <c r="AX46" s="11">
        <f t="shared" si="24"/>
        <v>0.50726608517591631</v>
      </c>
      <c r="AY46" s="11">
        <f t="shared" si="25"/>
        <v>0.47821138270150909</v>
      </c>
      <c r="AZ46" s="11">
        <f t="shared" si="26"/>
        <v>0.39887610860669132</v>
      </c>
      <c r="BA46">
        <f t="shared" si="27"/>
        <v>2.9054702474407108</v>
      </c>
      <c r="BB46">
        <f t="shared" si="28"/>
        <v>1014.5321703518326</v>
      </c>
      <c r="BC46">
        <f t="shared" si="34"/>
        <v>31</v>
      </c>
      <c r="BD46">
        <f t="shared" si="29"/>
        <v>27.373706422530592</v>
      </c>
      <c r="BE46">
        <f t="shared" si="30"/>
        <v>232.48901345162983</v>
      </c>
    </row>
    <row r="47" spans="1:57" x14ac:dyDescent="0.3">
      <c r="A47" s="8"/>
      <c r="F47" s="6"/>
      <c r="G47" s="6">
        <f t="shared" si="31"/>
        <v>55.5</v>
      </c>
      <c r="H47" s="6">
        <f>'Scenarios &amp; Pics'!$F$5</f>
        <v>0.25</v>
      </c>
      <c r="I47" s="6">
        <f>'Scenarios &amp; Pics'!$F$6</f>
        <v>0.25</v>
      </c>
      <c r="K47" s="7">
        <f ca="1">'Scenarios &amp; Pics'!$E$4*'Scenarios &amp; Pics'!G47+'Scenarios &amp; Pics'!$E$5*W46+'Scenarios &amp; Pics'!$E$6*'Scenarios &amp; Pics'!AF46</f>
        <v>111000</v>
      </c>
      <c r="L47" s="7">
        <f t="shared" ca="1" si="32"/>
        <v>-89000</v>
      </c>
      <c r="O47" s="11">
        <f>LN(G47/'Scenarios &amp; Pics'!$H$5)</f>
        <v>-0.5887871652357024</v>
      </c>
      <c r="P47" s="13">
        <f ca="1">'Scenarios &amp; Pics'!$T$5</f>
        <v>8.2191780821917804E-2</v>
      </c>
      <c r="Q47" s="11">
        <f>'Scenarios &amp; Pics'!$F$5*'Scenarios &amp; Pics'!$F$5/2</f>
        <v>3.125E-2</v>
      </c>
      <c r="R47" s="16">
        <f ca="1">(O47+P47*('Scenarios &amp; Pics'!$J$5+$Q47))/(I48*SQRT(P47))</f>
        <v>-8.1332280230466818</v>
      </c>
      <c r="S47" s="16">
        <f t="shared" ca="1" si="9"/>
        <v>-8.2049007954318061</v>
      </c>
      <c r="T47" s="11">
        <f t="shared" ca="1" si="10"/>
        <v>2.0900364480084598E-16</v>
      </c>
      <c r="U47" s="11">
        <f t="shared" ca="1" si="11"/>
        <v>1.1539068483160244E-16</v>
      </c>
      <c r="V47" s="11">
        <f t="shared" ca="1" si="12"/>
        <v>1.7248478164955633E-15</v>
      </c>
      <c r="W47" s="11">
        <f ca="1">G47*T47-'Scenarios &amp; Pics'!$H$5*EXP(-'Scenarios &amp; Pics'!$J$5*'Scenarios &amp; Pics'!P47)*'Scenarios &amp; Pics'!U47</f>
        <v>9.8508173439736106E-17</v>
      </c>
      <c r="Y47" s="12">
        <f>LN(G47/'Scenarios &amp; Pics'!$H$6)</f>
        <v>-0.5887871652357024</v>
      </c>
      <c r="Z47" s="14">
        <f ca="1">'Scenarios &amp; Pics'!$T$6</f>
        <v>8.2191780821917804E-2</v>
      </c>
      <c r="AA47" s="12">
        <f>'Scenarios &amp; Pics'!$F$6*'Scenarios &amp; Pics'!$F$6/2</f>
        <v>3.125E-2</v>
      </c>
      <c r="AB47" s="17">
        <f ca="1">(Y47+Z47*('Scenarios &amp; Pics'!$J$6+$AA47))/(H48*SQRT(Z47))</f>
        <v>-8.1332280230466818</v>
      </c>
      <c r="AC47" s="17">
        <f t="shared" ca="1" si="2"/>
        <v>-8.2049007954318061</v>
      </c>
      <c r="AD47" s="12">
        <f t="shared" ca="1" si="13"/>
        <v>2.0900364480084598E-16</v>
      </c>
      <c r="AE47" s="12">
        <f t="shared" ca="1" si="14"/>
        <v>1.1539068483160244E-16</v>
      </c>
      <c r="AF47" s="12">
        <f ca="1">G48*AD47-'Scenarios &amp; Pics'!$H$6*EXP(-'Scenarios &amp; Pics'!$J$6*'Scenarios &amp; Pics'!Z47)*'Scenarios &amp; Pics'!AE47</f>
        <v>2.0300999584015907E-16</v>
      </c>
      <c r="AG47" s="7">
        <f ca="1">AF47+'Scenarios &amp; Pics'!$H$5*EXP(-'Scenarios &amp; Pics'!$J$5*'Scenarios &amp; Pics'!$T$5)-G47</f>
        <v>44.171772724043535</v>
      </c>
      <c r="AI47" s="7">
        <f t="shared" si="5"/>
        <v>55.5</v>
      </c>
      <c r="AJ47">
        <f t="shared" ca="1" si="6"/>
        <v>9.8508173439736106E-17</v>
      </c>
      <c r="AK47" s="7">
        <f t="shared" ca="1" si="7"/>
        <v>44.171772724043535</v>
      </c>
      <c r="AM47" s="7">
        <f t="shared" si="15"/>
        <v>55.5</v>
      </c>
      <c r="AN47" s="7">
        <f t="shared" ca="1" si="16"/>
        <v>5.4889333478095474E-13</v>
      </c>
      <c r="AO47" s="7">
        <f t="shared" ca="1" si="17"/>
        <v>8.6722860025451811E-13</v>
      </c>
      <c r="AQ47">
        <f t="shared" si="33"/>
        <v>8.7671232876712371E-2</v>
      </c>
      <c r="AR47">
        <f t="shared" si="18"/>
        <v>100.35130055053014</v>
      </c>
      <c r="AS47">
        <f t="shared" si="19"/>
        <v>-3.5068493150684364E-3</v>
      </c>
      <c r="AT47">
        <f t="shared" si="20"/>
        <v>8.7671232876712371E-2</v>
      </c>
      <c r="AU47">
        <f t="shared" si="21"/>
        <v>3.125E-2</v>
      </c>
      <c r="AV47">
        <f t="shared" si="22"/>
        <v>1.8505830254940923E-2</v>
      </c>
      <c r="AW47">
        <f t="shared" si="23"/>
        <v>-5.551749076481962E-2</v>
      </c>
      <c r="AX47" s="11">
        <f t="shared" si="24"/>
        <v>0.50738233675397004</v>
      </c>
      <c r="AY47" s="11">
        <f t="shared" si="25"/>
        <v>0.47786309791208637</v>
      </c>
      <c r="AZ47" s="11">
        <f t="shared" si="26"/>
        <v>0.39887397421541665</v>
      </c>
      <c r="BA47">
        <f t="shared" si="27"/>
        <v>2.9519238841883748</v>
      </c>
      <c r="BB47">
        <f t="shared" si="28"/>
        <v>1014.7646735079401</v>
      </c>
      <c r="BC47">
        <f t="shared" si="34"/>
        <v>32</v>
      </c>
      <c r="BD47">
        <f t="shared" si="29"/>
        <v>26.942453318795106</v>
      </c>
      <c r="BE47">
        <f t="shared" si="30"/>
        <v>236.20780991820382</v>
      </c>
    </row>
    <row r="48" spans="1:57" x14ac:dyDescent="0.3">
      <c r="A48" s="8"/>
      <c r="F48" s="6"/>
      <c r="G48" s="6">
        <f t="shared" si="31"/>
        <v>56</v>
      </c>
      <c r="H48" s="6">
        <f>'Scenarios &amp; Pics'!$F$5</f>
        <v>0.25</v>
      </c>
      <c r="I48" s="6">
        <f>'Scenarios &amp; Pics'!$F$6</f>
        <v>0.25</v>
      </c>
      <c r="K48" s="7">
        <f ca="1">'Scenarios &amp; Pics'!$E$4*'Scenarios &amp; Pics'!G48+'Scenarios &amp; Pics'!$E$5*W47+'Scenarios &amp; Pics'!$E$6*'Scenarios &amp; Pics'!AF47</f>
        <v>112000</v>
      </c>
      <c r="L48" s="7">
        <f t="shared" ca="1" si="32"/>
        <v>-88000</v>
      </c>
      <c r="O48" s="11">
        <f>LN(G48/'Scenarios &amp; Pics'!$H$5)</f>
        <v>-0.57981849525294205</v>
      </c>
      <c r="P48" s="13">
        <f ca="1">'Scenarios &amp; Pics'!$T$5</f>
        <v>8.2191780821917804E-2</v>
      </c>
      <c r="Q48" s="11">
        <f>'Scenarios &amp; Pics'!$F$5*'Scenarios &amp; Pics'!$F$5/2</f>
        <v>3.125E-2</v>
      </c>
      <c r="R48" s="16">
        <f ca="1">(O48+P48*('Scenarios &amp; Pics'!$J$5+$Q48))/(I49*SQRT(P48))</f>
        <v>-8.0080944516177937</v>
      </c>
      <c r="S48" s="16">
        <f t="shared" ca="1" si="9"/>
        <v>-8.0797672240029179</v>
      </c>
      <c r="T48" s="11">
        <f t="shared" ca="1" si="10"/>
        <v>5.8249709694582248E-16</v>
      </c>
      <c r="U48" s="11">
        <f t="shared" ca="1" si="11"/>
        <v>3.2445258753974863E-16</v>
      </c>
      <c r="V48" s="11">
        <f t="shared" ca="1" si="12"/>
        <v>4.735320864187906E-15</v>
      </c>
      <c r="W48" s="11">
        <f ca="1">G48*T48-'Scenarios &amp; Pics'!$H$5*EXP(-'Scenarios &amp; Pics'!$J$5*'Scenarios &amp; Pics'!P48)*'Scenarios &amp; Pics'!U48</f>
        <v>2.8107286397639453E-16</v>
      </c>
      <c r="Y48" s="12">
        <f>LN(G48/'Scenarios &amp; Pics'!$H$6)</f>
        <v>-0.57981849525294205</v>
      </c>
      <c r="Z48" s="14">
        <f ca="1">'Scenarios &amp; Pics'!$T$6</f>
        <v>8.2191780821917804E-2</v>
      </c>
      <c r="AA48" s="12">
        <f>'Scenarios &amp; Pics'!$F$6*'Scenarios &amp; Pics'!$F$6/2</f>
        <v>3.125E-2</v>
      </c>
      <c r="AB48" s="17">
        <f ca="1">(Y48+Z48*('Scenarios &amp; Pics'!$J$6+$AA48))/(H49*SQRT(Z48))</f>
        <v>-8.0080944516177937</v>
      </c>
      <c r="AC48" s="17">
        <f t="shared" ca="1" si="2"/>
        <v>-8.0797672240029179</v>
      </c>
      <c r="AD48" s="12">
        <f t="shared" ca="1" si="13"/>
        <v>5.8249709694582248E-16</v>
      </c>
      <c r="AE48" s="12">
        <f t="shared" ca="1" si="14"/>
        <v>3.2445258753974863E-16</v>
      </c>
      <c r="AF48" s="12">
        <f ca="1">G49*AD48-'Scenarios &amp; Pics'!$H$6*EXP(-'Scenarios &amp; Pics'!$J$6*'Scenarios &amp; Pics'!Z48)*'Scenarios &amp; Pics'!AE48</f>
        <v>5.7232141244930695E-16</v>
      </c>
      <c r="AG48" s="7">
        <f ca="1">AF48+'Scenarios &amp; Pics'!$H$5*EXP(-'Scenarios &amp; Pics'!$J$5*'Scenarios &amp; Pics'!$T$5)-G48</f>
        <v>43.671772724043535</v>
      </c>
      <c r="AI48" s="7">
        <f t="shared" si="5"/>
        <v>56</v>
      </c>
      <c r="AJ48">
        <f t="shared" ca="1" si="6"/>
        <v>2.8107286397639453E-16</v>
      </c>
      <c r="AK48" s="7">
        <f t="shared" ca="1" si="7"/>
        <v>43.671772724043535</v>
      </c>
      <c r="AM48" s="7">
        <f t="shared" si="15"/>
        <v>56</v>
      </c>
      <c r="AN48" s="7">
        <f t="shared" ca="1" si="16"/>
        <v>1.5204832136232291E-12</v>
      </c>
      <c r="AO48" s="7">
        <f t="shared" ca="1" si="17"/>
        <v>2.3595934225020349E-12</v>
      </c>
      <c r="AQ48">
        <f t="shared" si="33"/>
        <v>9.0410958904109634E-2</v>
      </c>
      <c r="AR48">
        <f t="shared" si="18"/>
        <v>100.36229855594962</v>
      </c>
      <c r="AS48">
        <f t="shared" si="19"/>
        <v>-3.6164383561643324E-3</v>
      </c>
      <c r="AT48">
        <f t="shared" si="20"/>
        <v>9.0410958904109634E-2</v>
      </c>
      <c r="AU48">
        <f t="shared" si="21"/>
        <v>3.125E-2</v>
      </c>
      <c r="AV48">
        <f t="shared" si="22"/>
        <v>1.8792759462601671E-2</v>
      </c>
      <c r="AW48">
        <f t="shared" si="23"/>
        <v>-5.6378278387802211E-2</v>
      </c>
      <c r="AX48" s="11">
        <f t="shared" si="24"/>
        <v>0.50749678504192519</v>
      </c>
      <c r="AY48" s="11">
        <f t="shared" si="25"/>
        <v>0.47752023038165153</v>
      </c>
      <c r="AZ48" s="11">
        <f t="shared" si="26"/>
        <v>0.39887183983556312</v>
      </c>
      <c r="BA48">
        <f t="shared" si="27"/>
        <v>2.9976554660273607</v>
      </c>
      <c r="BB48">
        <f t="shared" si="28"/>
        <v>1014.9935700838504</v>
      </c>
      <c r="BC48">
        <f t="shared" si="34"/>
        <v>33</v>
      </c>
      <c r="BD48">
        <f t="shared" si="29"/>
        <v>26.530952028981471</v>
      </c>
      <c r="BE48">
        <f t="shared" si="30"/>
        <v>239.8688813579148</v>
      </c>
    </row>
    <row r="49" spans="1:57" x14ac:dyDescent="0.3">
      <c r="A49" s="8"/>
      <c r="F49" s="6"/>
      <c r="G49" s="6">
        <f t="shared" si="31"/>
        <v>56.5</v>
      </c>
      <c r="H49" s="6">
        <f>'Scenarios &amp; Pics'!$F$5</f>
        <v>0.25</v>
      </c>
      <c r="I49" s="6">
        <f>'Scenarios &amp; Pics'!$F$6</f>
        <v>0.25</v>
      </c>
      <c r="K49" s="7">
        <f ca="1">'Scenarios &amp; Pics'!$E$4*'Scenarios &amp; Pics'!G49+'Scenarios &amp; Pics'!$E$5*W48+'Scenarios &amp; Pics'!$E$6*'Scenarios &amp; Pics'!AF48</f>
        <v>113000</v>
      </c>
      <c r="L49" s="7">
        <f t="shared" ca="1" si="32"/>
        <v>-87000</v>
      </c>
      <c r="O49" s="11">
        <f>LN(G49/'Scenarios &amp; Pics'!$H$5)</f>
        <v>-0.57092954783569616</v>
      </c>
      <c r="P49" s="13">
        <f ca="1">'Scenarios &amp; Pics'!$T$5</f>
        <v>8.2191780821917804E-2</v>
      </c>
      <c r="Q49" s="11">
        <f>'Scenarios &amp; Pics'!$F$5*'Scenarios &amp; Pics'!$F$5/2</f>
        <v>3.125E-2</v>
      </c>
      <c r="R49" s="16">
        <f ca="1">(O49+P49*('Scenarios &amp; Pics'!$J$5+$Q49))/(I50*SQRT(P49))</f>
        <v>-7.884073193315098</v>
      </c>
      <c r="S49" s="16">
        <f t="shared" ca="1" si="9"/>
        <v>-7.9557459657002223</v>
      </c>
      <c r="T49" s="11">
        <f t="shared" ca="1" si="10"/>
        <v>1.5843925953753641E-15</v>
      </c>
      <c r="U49" s="11">
        <f t="shared" ca="1" si="11"/>
        <v>8.9027702825585742E-16</v>
      </c>
      <c r="V49" s="11">
        <f t="shared" ca="1" si="12"/>
        <v>1.2686428536758744E-14</v>
      </c>
      <c r="W49" s="11">
        <f ca="1">G49*T49-'Scenarios &amp; Pics'!$H$5*EXP(-'Scenarios &amp; Pics'!$J$5*'Scenarios &amp; Pics'!P49)*'Scenarios &amp; Pics'!U49</f>
        <v>7.826920169533708E-16</v>
      </c>
      <c r="Y49" s="12">
        <f>LN(G49/'Scenarios &amp; Pics'!$H$6)</f>
        <v>-0.57092954783569616</v>
      </c>
      <c r="Z49" s="14">
        <f ca="1">'Scenarios &amp; Pics'!$T$6</f>
        <v>8.2191780821917804E-2</v>
      </c>
      <c r="AA49" s="12">
        <f>'Scenarios &amp; Pics'!$F$6*'Scenarios &amp; Pics'!$F$6/2</f>
        <v>3.125E-2</v>
      </c>
      <c r="AB49" s="17">
        <f ca="1">(Y49+Z49*('Scenarios &amp; Pics'!$J$6+$AA49))/(H50*SQRT(Z49))</f>
        <v>-7.884073193315098</v>
      </c>
      <c r="AC49" s="17">
        <f t="shared" ca="1" si="2"/>
        <v>-7.9557459657002223</v>
      </c>
      <c r="AD49" s="12">
        <f t="shared" ca="1" si="13"/>
        <v>1.5843925953753641E-15</v>
      </c>
      <c r="AE49" s="12">
        <f t="shared" ca="1" si="14"/>
        <v>8.9027702825585742E-16</v>
      </c>
      <c r="AF49" s="12">
        <f ca="1">G50*AD49-'Scenarios &amp; Pics'!$H$6*EXP(-'Scenarios &amp; Pics'!$J$6*'Scenarios &amp; Pics'!Z49)*'Scenarios &amp; Pics'!AE49</f>
        <v>1.5748883146410503E-15</v>
      </c>
      <c r="AG49" s="7">
        <f ca="1">AF49+'Scenarios &amp; Pics'!$H$5*EXP(-'Scenarios &amp; Pics'!$J$5*'Scenarios &amp; Pics'!$T$5)-G49</f>
        <v>43.171772724043535</v>
      </c>
      <c r="AI49" s="7">
        <f t="shared" si="5"/>
        <v>56.5</v>
      </c>
      <c r="AJ49">
        <f t="shared" ca="1" si="6"/>
        <v>7.826920169533708E-16</v>
      </c>
      <c r="AK49" s="7">
        <f t="shared" ca="1" si="7"/>
        <v>43.171772724043535</v>
      </c>
      <c r="AM49" s="7">
        <f t="shared" si="15"/>
        <v>56.5</v>
      </c>
      <c r="AN49" s="7">
        <f t="shared" ca="1" si="16"/>
        <v>4.1099072021265632E-12</v>
      </c>
      <c r="AO49" s="7">
        <f t="shared" ca="1" si="17"/>
        <v>6.2656585116086173E-12</v>
      </c>
      <c r="AQ49">
        <f t="shared" si="33"/>
        <v>9.3150684931506897E-2</v>
      </c>
      <c r="AR49">
        <f t="shared" si="18"/>
        <v>100.37329776669604</v>
      </c>
      <c r="AS49">
        <f t="shared" si="19"/>
        <v>-3.7260273972604158E-3</v>
      </c>
      <c r="AT49">
        <f t="shared" si="20"/>
        <v>9.3150684931506897E-2</v>
      </c>
      <c r="AU49">
        <f t="shared" si="21"/>
        <v>3.125E-2</v>
      </c>
      <c r="AV49">
        <f t="shared" si="22"/>
        <v>1.9075373207715463E-2</v>
      </c>
      <c r="AW49">
        <f t="shared" si="23"/>
        <v>-5.7226119623153715E-2</v>
      </c>
      <c r="AX49" s="11">
        <f t="shared" si="24"/>
        <v>0.50760951140555055</v>
      </c>
      <c r="AY49" s="11">
        <f t="shared" si="25"/>
        <v>0.47718253589947457</v>
      </c>
      <c r="AZ49" s="11">
        <f t="shared" si="26"/>
        <v>0.39886970546713074</v>
      </c>
      <c r="BA49">
        <f t="shared" si="27"/>
        <v>3.0426975506075919</v>
      </c>
      <c r="BB49">
        <f t="shared" si="28"/>
        <v>1015.2190228111011</v>
      </c>
      <c r="BC49">
        <f t="shared" si="34"/>
        <v>34</v>
      </c>
      <c r="BD49">
        <f t="shared" si="29"/>
        <v>26.137739293729823</v>
      </c>
      <c r="BE49">
        <f t="shared" si="30"/>
        <v>243.47483177720943</v>
      </c>
    </row>
    <row r="50" spans="1:57" x14ac:dyDescent="0.3">
      <c r="A50" s="8"/>
      <c r="F50" s="6"/>
      <c r="G50" s="6">
        <f t="shared" si="31"/>
        <v>57</v>
      </c>
      <c r="H50" s="6">
        <f>'Scenarios &amp; Pics'!$F$5</f>
        <v>0.25</v>
      </c>
      <c r="I50" s="6">
        <f>'Scenarios &amp; Pics'!$F$6</f>
        <v>0.25</v>
      </c>
      <c r="K50" s="7">
        <f ca="1">'Scenarios &amp; Pics'!$E$4*'Scenarios &amp; Pics'!G50+'Scenarios &amp; Pics'!$E$5*W49+'Scenarios &amp; Pics'!$E$6*'Scenarios &amp; Pics'!AF49</f>
        <v>114000</v>
      </c>
      <c r="L50" s="7">
        <f t="shared" ca="1" si="32"/>
        <v>-86000</v>
      </c>
      <c r="O50" s="11">
        <f>LN(G50/'Scenarios &amp; Pics'!$H$5)</f>
        <v>-0.56211891815354131</v>
      </c>
      <c r="P50" s="13">
        <f ca="1">'Scenarios &amp; Pics'!$T$5</f>
        <v>8.2191780821917804E-2</v>
      </c>
      <c r="Q50" s="11">
        <f>'Scenarios &amp; Pics'!$F$5*'Scenarios &amp; Pics'!$F$5/2</f>
        <v>3.125E-2</v>
      </c>
      <c r="R50" s="16">
        <f ca="1">(O50+P50*('Scenarios &amp; Pics'!$J$5+$Q50))/(I51*SQRT(P50))</f>
        <v>-7.7611446475235093</v>
      </c>
      <c r="S50" s="16">
        <f t="shared" ca="1" si="9"/>
        <v>-7.8328174199086336</v>
      </c>
      <c r="T50" s="11">
        <f t="shared" ca="1" si="10"/>
        <v>4.2083127637792979E-15</v>
      </c>
      <c r="U50" s="11">
        <f t="shared" ca="1" si="11"/>
        <v>2.3852842339069117E-15</v>
      </c>
      <c r="V50" s="11">
        <f t="shared" ca="1" si="12"/>
        <v>3.3186884139052355E-14</v>
      </c>
      <c r="W50" s="11">
        <f ca="1">G50*T50-'Scenarios &amp; Pics'!$H$5*EXP(-'Scenarios &amp; Pics'!$J$5*'Scenarios &amp; Pics'!P50)*'Scenarios &amp; Pics'!U50</f>
        <v>2.1283194912059829E-15</v>
      </c>
      <c r="Y50" s="12">
        <f>LN(G50/'Scenarios &amp; Pics'!$H$6)</f>
        <v>-0.56211891815354131</v>
      </c>
      <c r="Z50" s="14">
        <f ca="1">'Scenarios &amp; Pics'!$T$6</f>
        <v>8.2191780821917804E-2</v>
      </c>
      <c r="AA50" s="12">
        <f>'Scenarios &amp; Pics'!$F$6*'Scenarios &amp; Pics'!$F$6/2</f>
        <v>3.125E-2</v>
      </c>
      <c r="AB50" s="17">
        <f ca="1">(Y50+Z50*('Scenarios &amp; Pics'!$J$6+$AA50))/(H51*SQRT(Z50))</f>
        <v>-7.7611446475235093</v>
      </c>
      <c r="AC50" s="17">
        <f t="shared" ca="1" si="2"/>
        <v>-7.8328174199086336</v>
      </c>
      <c r="AD50" s="12">
        <f t="shared" ca="1" si="13"/>
        <v>4.2083127637792979E-15</v>
      </c>
      <c r="AE50" s="12">
        <f t="shared" ca="1" si="14"/>
        <v>2.3852842339069117E-15</v>
      </c>
      <c r="AF50" s="12">
        <f ca="1">G51*AD50-'Scenarios &amp; Pics'!$H$6*EXP(-'Scenarios &amp; Pics'!$J$6*'Scenarios &amp; Pics'!Z50)*'Scenarios &amp; Pics'!AE50</f>
        <v>4.2324758730955869E-15</v>
      </c>
      <c r="AG50" s="7">
        <f ca="1">AF50+'Scenarios &amp; Pics'!$H$5*EXP(-'Scenarios &amp; Pics'!$J$5*'Scenarios &amp; Pics'!$T$5)-G50</f>
        <v>42.671772724043535</v>
      </c>
      <c r="AI50" s="7">
        <f t="shared" si="5"/>
        <v>57</v>
      </c>
      <c r="AJ50">
        <f t="shared" ca="1" si="6"/>
        <v>2.1283194912059829E-15</v>
      </c>
      <c r="AK50" s="7">
        <f t="shared" ca="1" si="7"/>
        <v>42.671772724043535</v>
      </c>
      <c r="AM50" s="7">
        <f t="shared" si="15"/>
        <v>57</v>
      </c>
      <c r="AN50" s="7">
        <f t="shared" ca="1" si="16"/>
        <v>1.0846397728398277E-11</v>
      </c>
      <c r="AO50" s="7">
        <f t="shared" ca="1" si="17"/>
        <v>1.6246784326932888E-11</v>
      </c>
      <c r="AQ50">
        <f t="shared" si="33"/>
        <v>9.589041095890416E-2</v>
      </c>
      <c r="AR50">
        <f t="shared" si="18"/>
        <v>100.38429818290145</v>
      </c>
      <c r="AS50">
        <f t="shared" si="19"/>
        <v>-3.8356164383563213E-3</v>
      </c>
      <c r="AT50">
        <f t="shared" si="20"/>
        <v>9.589041095890416E-2</v>
      </c>
      <c r="AU50">
        <f t="shared" si="21"/>
        <v>3.125E-2</v>
      </c>
      <c r="AV50">
        <f t="shared" si="22"/>
        <v>1.9353860540164639E-2</v>
      </c>
      <c r="AW50">
        <f t="shared" si="23"/>
        <v>-5.8061581620501929E-2</v>
      </c>
      <c r="AX50" s="11">
        <f t="shared" si="24"/>
        <v>0.50772059126934277</v>
      </c>
      <c r="AY50" s="11">
        <f t="shared" si="25"/>
        <v>0.47684978808368639</v>
      </c>
      <c r="AZ50" s="11">
        <f t="shared" si="26"/>
        <v>0.39886757111011933</v>
      </c>
      <c r="BA50">
        <f t="shared" si="27"/>
        <v>3.0870803185656328</v>
      </c>
      <c r="BB50">
        <f t="shared" si="28"/>
        <v>1015.4411825386856</v>
      </c>
      <c r="BC50">
        <f t="shared" si="34"/>
        <v>35</v>
      </c>
      <c r="BD50">
        <f t="shared" si="29"/>
        <v>25.761499255039908</v>
      </c>
      <c r="BE50">
        <f t="shared" si="30"/>
        <v>247.02807504832799</v>
      </c>
    </row>
    <row r="51" spans="1:57" x14ac:dyDescent="0.3">
      <c r="A51" s="8"/>
      <c r="F51" s="6"/>
      <c r="G51" s="6">
        <f t="shared" si="31"/>
        <v>57.5</v>
      </c>
      <c r="H51" s="6">
        <f>'Scenarios &amp; Pics'!$F$5</f>
        <v>0.25</v>
      </c>
      <c r="I51" s="6">
        <f>'Scenarios &amp; Pics'!$F$6</f>
        <v>0.25</v>
      </c>
      <c r="K51" s="7">
        <f ca="1">'Scenarios &amp; Pics'!$E$4*'Scenarios &amp; Pics'!G51+'Scenarios &amp; Pics'!$E$5*W50+'Scenarios &amp; Pics'!$E$6*'Scenarios &amp; Pics'!AF50</f>
        <v>114999.99999999999</v>
      </c>
      <c r="L51" s="7">
        <f t="shared" ca="1" si="32"/>
        <v>-85000.000000000015</v>
      </c>
      <c r="O51" s="11">
        <f>LN(G51/'Scenarios &amp; Pics'!$H$5)</f>
        <v>-0.55338523818478669</v>
      </c>
      <c r="P51" s="13">
        <f ca="1">'Scenarios &amp; Pics'!$T$5</f>
        <v>8.2191780821917804E-2</v>
      </c>
      <c r="Q51" s="11">
        <f>'Scenarios &amp; Pics'!$F$5*'Scenarios &amp; Pics'!$F$5/2</f>
        <v>3.125E-2</v>
      </c>
      <c r="R51" s="16">
        <f ca="1">(O51+P51*('Scenarios &amp; Pics'!$J$5+$Q51))/(I52*SQRT(P51))</f>
        <v>-7.6392897271944156</v>
      </c>
      <c r="S51" s="16">
        <f t="shared" ca="1" si="9"/>
        <v>-7.7109624995795398</v>
      </c>
      <c r="T51" s="11">
        <f t="shared" ca="1" si="10"/>
        <v>1.0921165170300271E-14</v>
      </c>
      <c r="U51" s="11">
        <f t="shared" ca="1" si="11"/>
        <v>6.2436177578221529E-15</v>
      </c>
      <c r="V51" s="11">
        <f t="shared" ca="1" si="12"/>
        <v>8.4814294320869379E-14</v>
      </c>
      <c r="W51" s="11">
        <f ca="1">G51*T51-'Scenarios &amp; Pics'!$H$5*EXP(-'Scenarios &amp; Pics'!$J$5*'Scenarios &amp; Pics'!P51)*'Scenarios &amp; Pics'!U51</f>
        <v>5.6545471588136053E-15</v>
      </c>
      <c r="Y51" s="12">
        <f>LN(G51/'Scenarios &amp; Pics'!$H$6)</f>
        <v>-0.55338523818478669</v>
      </c>
      <c r="Z51" s="14">
        <f ca="1">'Scenarios &amp; Pics'!$T$6</f>
        <v>8.2191780821917804E-2</v>
      </c>
      <c r="AA51" s="12">
        <f>'Scenarios &amp; Pics'!$F$6*'Scenarios &amp; Pics'!$F$6/2</f>
        <v>3.125E-2</v>
      </c>
      <c r="AB51" s="17">
        <f ca="1">(Y51+Z51*('Scenarios &amp; Pics'!$J$6+$AA51))/(H52*SQRT(Z51))</f>
        <v>-7.6392897271944156</v>
      </c>
      <c r="AC51" s="17">
        <f t="shared" ca="1" si="2"/>
        <v>-7.7109624995795398</v>
      </c>
      <c r="AD51" s="12">
        <f t="shared" ca="1" si="13"/>
        <v>1.0921165170300271E-14</v>
      </c>
      <c r="AE51" s="12">
        <f t="shared" ca="1" si="14"/>
        <v>6.2436177578221529E-15</v>
      </c>
      <c r="AF51" s="12">
        <f ca="1">G52*AD51-'Scenarios &amp; Pics'!$H$6*EXP(-'Scenarios &amp; Pics'!$J$6*'Scenarios &amp; Pics'!Z51)*'Scenarios &amp; Pics'!AE51</f>
        <v>1.1115129743963784E-14</v>
      </c>
      <c r="AG51" s="7">
        <f ca="1">AF51+'Scenarios &amp; Pics'!$H$5*EXP(-'Scenarios &amp; Pics'!$J$5*'Scenarios &amp; Pics'!$T$5)-G51</f>
        <v>42.171772724043549</v>
      </c>
      <c r="AI51" s="7">
        <f t="shared" si="5"/>
        <v>57.5</v>
      </c>
      <c r="AJ51">
        <f t="shared" ca="1" si="6"/>
        <v>5.6545471588136053E-15</v>
      </c>
      <c r="AK51" s="7">
        <f t="shared" ca="1" si="7"/>
        <v>42.171772724043549</v>
      </c>
      <c r="AM51" s="7">
        <f t="shared" si="15"/>
        <v>57.5</v>
      </c>
      <c r="AN51" s="7">
        <f t="shared" ca="1" si="16"/>
        <v>2.7962827814577281E-11</v>
      </c>
      <c r="AO51" s="7">
        <f t="shared" ca="1" si="17"/>
        <v>4.1160154867581944E-11</v>
      </c>
      <c r="AQ51">
        <f t="shared" si="33"/>
        <v>9.8630136986301423E-2</v>
      </c>
      <c r="AR51">
        <f t="shared" si="18"/>
        <v>100.39529980469797</v>
      </c>
      <c r="AS51">
        <f t="shared" si="19"/>
        <v>-3.9452054794521622E-3</v>
      </c>
      <c r="AT51">
        <f t="shared" si="20"/>
        <v>9.8630136986301423E-2</v>
      </c>
      <c r="AU51">
        <f t="shared" si="21"/>
        <v>3.125E-2</v>
      </c>
      <c r="AV51">
        <f t="shared" si="22"/>
        <v>1.962839709713168E-2</v>
      </c>
      <c r="AW51">
        <f t="shared" si="23"/>
        <v>-5.8885191291400393E-2</v>
      </c>
      <c r="AX51" s="11">
        <f t="shared" si="24"/>
        <v>0.50783009470671081</v>
      </c>
      <c r="AY51" s="11">
        <f t="shared" si="25"/>
        <v>0.47652177661034278</v>
      </c>
      <c r="AZ51" s="11">
        <f t="shared" si="26"/>
        <v>0.39886543676452896</v>
      </c>
      <c r="BA51">
        <f t="shared" si="27"/>
        <v>3.1308318096367955</v>
      </c>
      <c r="BB51">
        <f t="shared" si="28"/>
        <v>1015.6601894134217</v>
      </c>
      <c r="BC51">
        <f t="shared" si="34"/>
        <v>36</v>
      </c>
      <c r="BD51">
        <f t="shared" si="29"/>
        <v>25.401044898795405</v>
      </c>
      <c r="BE51">
        <f t="shared" si="30"/>
        <v>250.53085379633836</v>
      </c>
    </row>
    <row r="52" spans="1:57" x14ac:dyDescent="0.3">
      <c r="A52" s="8"/>
      <c r="F52" s="6"/>
      <c r="G52" s="6">
        <f t="shared" si="31"/>
        <v>58</v>
      </c>
      <c r="H52" s="6">
        <f>'Scenarios &amp; Pics'!$F$5</f>
        <v>0.25</v>
      </c>
      <c r="I52" s="6">
        <f>'Scenarios &amp; Pics'!$F$6</f>
        <v>0.25</v>
      </c>
      <c r="K52" s="7">
        <f ca="1">'Scenarios &amp; Pics'!$E$4*'Scenarios &amp; Pics'!G52+'Scenarios &amp; Pics'!$E$5*W51+'Scenarios &amp; Pics'!$E$6*'Scenarios &amp; Pics'!AF51</f>
        <v>115999.99999999999</v>
      </c>
      <c r="L52" s="7">
        <f t="shared" ca="1" si="32"/>
        <v>-84000.000000000015</v>
      </c>
      <c r="O52" s="11">
        <f>LN(G52/'Scenarios &amp; Pics'!$H$5)</f>
        <v>-0.54472717544167215</v>
      </c>
      <c r="P52" s="13">
        <f ca="1">'Scenarios &amp; Pics'!$T$5</f>
        <v>8.2191780821917804E-2</v>
      </c>
      <c r="Q52" s="11">
        <f>'Scenarios &amp; Pics'!$F$5*'Scenarios &amp; Pics'!$F$5/2</f>
        <v>3.125E-2</v>
      </c>
      <c r="R52" s="16">
        <f ca="1">(O52+P52*('Scenarios &amp; Pics'!$J$5+$Q52))/(I53*SQRT(P52))</f>
        <v>-7.5184898410592522</v>
      </c>
      <c r="S52" s="16">
        <f t="shared" ca="1" si="9"/>
        <v>-7.5901626134443765</v>
      </c>
      <c r="T52" s="11">
        <f t="shared" ca="1" si="10"/>
        <v>2.7706275232880471E-14</v>
      </c>
      <c r="U52" s="11">
        <f t="shared" ca="1" si="11"/>
        <v>1.5975213151821906E-14</v>
      </c>
      <c r="V52" s="11">
        <f t="shared" ca="1" si="12"/>
        <v>2.1187428778671278E-13</v>
      </c>
      <c r="W52" s="11">
        <f ca="1">G52*T52-'Scenarios &amp; Pics'!$H$5*EXP(-'Scenarios &amp; Pics'!$J$5*'Scenarios &amp; Pics'!P52)*'Scenarios &amp; Pics'!U52</f>
        <v>1.4686149020523047E-14</v>
      </c>
      <c r="Y52" s="12">
        <f>LN(G52/'Scenarios &amp; Pics'!$H$6)</f>
        <v>-0.54472717544167215</v>
      </c>
      <c r="Z52" s="14">
        <f ca="1">'Scenarios &amp; Pics'!$T$6</f>
        <v>8.2191780821917804E-2</v>
      </c>
      <c r="AA52" s="12">
        <f>'Scenarios &amp; Pics'!$F$6*'Scenarios &amp; Pics'!$F$6/2</f>
        <v>3.125E-2</v>
      </c>
      <c r="AB52" s="17">
        <f ca="1">(Y52+Z52*('Scenarios &amp; Pics'!$J$6+$AA52))/(H53*SQRT(Z52))</f>
        <v>-7.5184898410592522</v>
      </c>
      <c r="AC52" s="17">
        <f t="shared" ca="1" si="2"/>
        <v>-7.5901626134443765</v>
      </c>
      <c r="AD52" s="12">
        <f t="shared" ca="1" si="13"/>
        <v>2.7706275232880471E-14</v>
      </c>
      <c r="AE52" s="12">
        <f t="shared" ca="1" si="14"/>
        <v>1.5975213151821906E-14</v>
      </c>
      <c r="AF52" s="12">
        <f ca="1">G53*AD52-'Scenarios &amp; Pics'!$H$6*EXP(-'Scenarios &amp; Pics'!$J$6*'Scenarios &amp; Pics'!Z52)*'Scenarios &amp; Pics'!AE52</f>
        <v>2.8539286636963441E-14</v>
      </c>
      <c r="AG52" s="7">
        <f ca="1">AF52+'Scenarios &amp; Pics'!$H$5*EXP(-'Scenarios &amp; Pics'!$J$5*'Scenarios &amp; Pics'!$T$5)-G52</f>
        <v>41.671772724043564</v>
      </c>
      <c r="AI52" s="7">
        <f t="shared" si="5"/>
        <v>58</v>
      </c>
      <c r="AJ52">
        <f t="shared" ca="1" si="6"/>
        <v>1.4686149020523047E-14</v>
      </c>
      <c r="AK52" s="7">
        <f t="shared" ca="1" si="7"/>
        <v>41.671772724043564</v>
      </c>
      <c r="AM52" s="7">
        <f t="shared" si="15"/>
        <v>58</v>
      </c>
      <c r="AN52" s="7">
        <f t="shared" ca="1" si="16"/>
        <v>7.0461265676980053E-11</v>
      </c>
      <c r="AO52" s="7">
        <f t="shared" ca="1" si="17"/>
        <v>1.0193564000038733E-10</v>
      </c>
      <c r="AQ52">
        <f t="shared" si="33"/>
        <v>0.10136986301369869</v>
      </c>
      <c r="AR52">
        <f t="shared" si="18"/>
        <v>100.40630263221774</v>
      </c>
      <c r="AS52">
        <f t="shared" si="19"/>
        <v>-4.054794520547975E-3</v>
      </c>
      <c r="AT52">
        <f t="shared" si="20"/>
        <v>0.10136986301369869</v>
      </c>
      <c r="AU52">
        <f t="shared" si="21"/>
        <v>3.125E-2</v>
      </c>
      <c r="AV52">
        <f t="shared" si="22"/>
        <v>1.9899146398708836E-2</v>
      </c>
      <c r="AW52">
        <f t="shared" si="23"/>
        <v>-5.9697439196127883E-2</v>
      </c>
      <c r="AX52" s="11">
        <f t="shared" si="24"/>
        <v>0.50793808695686282</v>
      </c>
      <c r="AY52" s="11">
        <f t="shared" si="25"/>
        <v>0.47619830566244864</v>
      </c>
      <c r="AZ52" s="11">
        <f t="shared" si="26"/>
        <v>0.39886330243035945</v>
      </c>
      <c r="BA52">
        <f t="shared" si="27"/>
        <v>3.1739781294414158</v>
      </c>
      <c r="BB52">
        <f t="shared" si="28"/>
        <v>1015.8761739137257</v>
      </c>
      <c r="BC52">
        <f t="shared" si="34"/>
        <v>37</v>
      </c>
      <c r="BD52">
        <f t="shared" si="29"/>
        <v>25.055302275191625</v>
      </c>
      <c r="BE52">
        <f t="shared" si="30"/>
        <v>253.98525594029883</v>
      </c>
    </row>
    <row r="53" spans="1:57" x14ac:dyDescent="0.3">
      <c r="A53" s="8"/>
      <c r="F53" s="6"/>
      <c r="G53" s="6">
        <f t="shared" si="31"/>
        <v>58.5</v>
      </c>
      <c r="H53" s="6">
        <f>'Scenarios &amp; Pics'!$F$5</f>
        <v>0.25</v>
      </c>
      <c r="I53" s="6">
        <f>'Scenarios &amp; Pics'!$F$6</f>
        <v>0.25</v>
      </c>
      <c r="K53" s="7">
        <f ca="1">'Scenarios &amp; Pics'!$E$4*'Scenarios &amp; Pics'!G53+'Scenarios &amp; Pics'!$E$5*W52+'Scenarios &amp; Pics'!$E$6*'Scenarios &amp; Pics'!AF52</f>
        <v>116999.99999999997</v>
      </c>
      <c r="L53" s="7">
        <f t="shared" ca="1" si="32"/>
        <v>-83000.000000000029</v>
      </c>
      <c r="O53" s="11">
        <f>LN(G53/'Scenarios &amp; Pics'!$H$5)</f>
        <v>-0.53614343175028067</v>
      </c>
      <c r="P53" s="13">
        <f ca="1">'Scenarios &amp; Pics'!$T$5</f>
        <v>8.2191780821917804E-2</v>
      </c>
      <c r="Q53" s="11">
        <f>'Scenarios &amp; Pics'!$F$5*'Scenarios &amp; Pics'!$F$5/2</f>
        <v>3.125E-2</v>
      </c>
      <c r="R53" s="16">
        <f ca="1">(O53+P53*('Scenarios &amp; Pics'!$J$5+$Q53))/(I54*SQRT(P53))</f>
        <v>-7.3987268766064771</v>
      </c>
      <c r="S53" s="16">
        <f t="shared" ca="1" si="9"/>
        <v>-7.4703996489916014</v>
      </c>
      <c r="T53" s="11">
        <f t="shared" ca="1" si="10"/>
        <v>6.8748159894956582E-14</v>
      </c>
      <c r="U53" s="11">
        <f t="shared" ca="1" si="11"/>
        <v>3.9975811691353728E-14</v>
      </c>
      <c r="V53" s="11">
        <f t="shared" ca="1" si="12"/>
        <v>5.1762868681311519E-13</v>
      </c>
      <c r="W53" s="11">
        <f ca="1">G53*T53-'Scenarios &amp; Pics'!$H$5*EXP(-'Scenarios &amp; Pics'!$J$5*'Scenarios &amp; Pics'!P53)*'Scenarios &amp; Pics'!U53</f>
        <v>3.7307336495188861E-14</v>
      </c>
      <c r="Y53" s="12">
        <f>LN(G53/'Scenarios &amp; Pics'!$H$6)</f>
        <v>-0.53614343175028067</v>
      </c>
      <c r="Z53" s="14">
        <f ca="1">'Scenarios &amp; Pics'!$T$6</f>
        <v>8.2191780821917804E-2</v>
      </c>
      <c r="AA53" s="12">
        <f>'Scenarios &amp; Pics'!$F$6*'Scenarios &amp; Pics'!$F$6/2</f>
        <v>3.125E-2</v>
      </c>
      <c r="AB53" s="17">
        <f ca="1">(Y53+Z53*('Scenarios &amp; Pics'!$J$6+$AA53))/(H54*SQRT(Z53))</f>
        <v>-7.3987268766064771</v>
      </c>
      <c r="AC53" s="17">
        <f t="shared" ca="1" si="2"/>
        <v>-7.4703996489916014</v>
      </c>
      <c r="AD53" s="12">
        <f t="shared" ca="1" si="13"/>
        <v>6.8748159894956582E-14</v>
      </c>
      <c r="AE53" s="12">
        <f t="shared" ca="1" si="14"/>
        <v>3.9975811691353728E-14</v>
      </c>
      <c r="AF53" s="12">
        <f ca="1">G54*AD53-'Scenarios &amp; Pics'!$H$6*EXP(-'Scenarios &amp; Pics'!$J$6*'Scenarios &amp; Pics'!Z53)*'Scenarios &amp; Pics'!AE53</f>
        <v>7.1681416442667089E-14</v>
      </c>
      <c r="AG53" s="7">
        <f ca="1">AF53+'Scenarios &amp; Pics'!$H$5*EXP(-'Scenarios &amp; Pics'!$J$5*'Scenarios &amp; Pics'!$T$5)-G53</f>
        <v>41.171772724043606</v>
      </c>
      <c r="AI53" s="7">
        <f t="shared" si="5"/>
        <v>58.5</v>
      </c>
      <c r="AJ53">
        <f t="shared" ca="1" si="6"/>
        <v>3.7307336495188861E-14</v>
      </c>
      <c r="AK53" s="7">
        <f t="shared" ca="1" si="7"/>
        <v>41.171772724043606</v>
      </c>
      <c r="AM53" s="7">
        <f t="shared" si="15"/>
        <v>58.5</v>
      </c>
      <c r="AN53" s="7">
        <f t="shared" ca="1" si="16"/>
        <v>1.7362745267384695E-10</v>
      </c>
      <c r="AO53" s="7">
        <f t="shared" ca="1" si="17"/>
        <v>2.4690976297642052E-10</v>
      </c>
      <c r="AQ53">
        <f t="shared" si="33"/>
        <v>0.10410958904109595</v>
      </c>
      <c r="AR53">
        <f t="shared" si="18"/>
        <v>100.41730666559292</v>
      </c>
      <c r="AS53">
        <f t="shared" si="19"/>
        <v>-4.1643835616439369E-3</v>
      </c>
      <c r="AT53">
        <f t="shared" si="20"/>
        <v>0.10410958904109595</v>
      </c>
      <c r="AU53">
        <f t="shared" si="21"/>
        <v>3.125E-2</v>
      </c>
      <c r="AV53">
        <f t="shared" si="22"/>
        <v>2.0166260986899175E-2</v>
      </c>
      <c r="AW53">
        <f t="shared" si="23"/>
        <v>-6.0498782960702421E-2</v>
      </c>
      <c r="AX53" s="11">
        <f t="shared" si="24"/>
        <v>0.50804462887921453</v>
      </c>
      <c r="AY53" s="11">
        <f t="shared" si="25"/>
        <v>0.4758791925664333</v>
      </c>
      <c r="AZ53" s="11">
        <f t="shared" si="26"/>
        <v>0.39886116810761074</v>
      </c>
      <c r="BA53">
        <f t="shared" si="27"/>
        <v>3.2165436312781139</v>
      </c>
      <c r="BB53">
        <f t="shared" si="28"/>
        <v>1016.0892577584291</v>
      </c>
      <c r="BC53">
        <f t="shared" si="34"/>
        <v>38</v>
      </c>
      <c r="BD53">
        <f t="shared" si="29"/>
        <v>24.723297018638146</v>
      </c>
      <c r="BE53">
        <f t="shared" si="30"/>
        <v>257.39322923513703</v>
      </c>
    </row>
    <row r="54" spans="1:57" x14ac:dyDescent="0.3">
      <c r="A54" s="8"/>
      <c r="F54" s="6"/>
      <c r="G54" s="6">
        <f t="shared" si="31"/>
        <v>59</v>
      </c>
      <c r="H54" s="6">
        <f>'Scenarios &amp; Pics'!$F$5</f>
        <v>0.25</v>
      </c>
      <c r="I54" s="6">
        <f>'Scenarios &amp; Pics'!$F$6</f>
        <v>0.25</v>
      </c>
      <c r="K54" s="7">
        <f ca="1">'Scenarios &amp; Pics'!$E$4*'Scenarios &amp; Pics'!G54+'Scenarios &amp; Pics'!$E$5*W53+'Scenarios &amp; Pics'!$E$6*'Scenarios &amp; Pics'!AF53</f>
        <v>117999.99999999993</v>
      </c>
      <c r="L54" s="7">
        <f t="shared" ca="1" si="32"/>
        <v>-82000.000000000073</v>
      </c>
      <c r="O54" s="11">
        <f>LN(G54/'Scenarios &amp; Pics'!$H$5)</f>
        <v>-0.52763274208237199</v>
      </c>
      <c r="P54" s="13">
        <f ca="1">'Scenarios &amp; Pics'!$T$5</f>
        <v>8.2191780821917804E-2</v>
      </c>
      <c r="Q54" s="11">
        <f>'Scenarios &amp; Pics'!$F$5*'Scenarios &amp; Pics'!$F$5/2</f>
        <v>3.125E-2</v>
      </c>
      <c r="R54" s="16">
        <f ca="1">(O54+P54*('Scenarios &amp; Pics'!$J$5+$Q54))/(I55*SQRT(P54))</f>
        <v>-7.2799831837829654</v>
      </c>
      <c r="S54" s="16">
        <f t="shared" ca="1" si="9"/>
        <v>-7.3516559561680896</v>
      </c>
      <c r="T54" s="11">
        <f t="shared" ca="1" si="10"/>
        <v>1.6693089513727634E-13</v>
      </c>
      <c r="U54" s="11">
        <f t="shared" ca="1" si="11"/>
        <v>9.7883085372958178E-14</v>
      </c>
      <c r="V54" s="11">
        <f t="shared" ca="1" si="12"/>
        <v>1.2373908439269059E-12</v>
      </c>
      <c r="W54" s="11">
        <f ca="1">G54*T54-'Scenarios &amp; Pics'!$H$5*EXP(-'Scenarios &amp; Pics'!$J$5*'Scenarios &amp; Pics'!P54)*'Scenarios &amp; Pics'!U54</f>
        <v>9.2742174277666459E-14</v>
      </c>
      <c r="Y54" s="12">
        <f>LN(G54/'Scenarios &amp; Pics'!$H$6)</f>
        <v>-0.52763274208237199</v>
      </c>
      <c r="Z54" s="14">
        <f ca="1">'Scenarios &amp; Pics'!$T$6</f>
        <v>8.2191780821917804E-2</v>
      </c>
      <c r="AA54" s="12">
        <f>'Scenarios &amp; Pics'!$F$6*'Scenarios &amp; Pics'!$F$6/2</f>
        <v>3.125E-2</v>
      </c>
      <c r="AB54" s="17">
        <f ca="1">(Y54+Z54*('Scenarios &amp; Pics'!$J$6+$AA54))/(H55*SQRT(Z54))</f>
        <v>-7.2799831837829654</v>
      </c>
      <c r="AC54" s="17">
        <f t="shared" ca="1" si="2"/>
        <v>-7.3516559561680896</v>
      </c>
      <c r="AD54" s="12">
        <f t="shared" ca="1" si="13"/>
        <v>1.6693089513727634E-13</v>
      </c>
      <c r="AE54" s="12">
        <f t="shared" ca="1" si="14"/>
        <v>9.7883085372958178E-14</v>
      </c>
      <c r="AF54" s="12">
        <f ca="1">G55*AD54-'Scenarios &amp; Pics'!$H$6*EXP(-'Scenarios &amp; Pics'!$J$6*'Scenarios &amp; Pics'!Z54)*'Scenarios &amp; Pics'!AE54</f>
        <v>1.762076218463048E-13</v>
      </c>
      <c r="AG54" s="7">
        <f ca="1">AF54+'Scenarios &amp; Pics'!$H$5*EXP(-'Scenarios &amp; Pics'!$J$5*'Scenarios &amp; Pics'!$T$5)-G54</f>
        <v>40.671772724043706</v>
      </c>
      <c r="AI54" s="7">
        <f t="shared" si="5"/>
        <v>59</v>
      </c>
      <c r="AJ54">
        <f t="shared" ca="1" si="6"/>
        <v>9.2742174277666459E-14</v>
      </c>
      <c r="AK54" s="7">
        <f t="shared" ca="1" si="7"/>
        <v>40.671772724043706</v>
      </c>
      <c r="AM54" s="7">
        <f t="shared" si="15"/>
        <v>59</v>
      </c>
      <c r="AN54" s="7">
        <f t="shared" ca="1" si="16"/>
        <v>4.186037364947522E-10</v>
      </c>
      <c r="AO54" s="7">
        <f t="shared" ca="1" si="17"/>
        <v>5.8523552167225732E-10</v>
      </c>
      <c r="AQ54">
        <f t="shared" si="33"/>
        <v>0.10684931506849321</v>
      </c>
      <c r="AR54">
        <f t="shared" si="18"/>
        <v>100.42831190495562</v>
      </c>
      <c r="AS54">
        <f t="shared" si="19"/>
        <v>-4.2739726027397036E-3</v>
      </c>
      <c r="AT54">
        <f t="shared" si="20"/>
        <v>0.10684931506849321</v>
      </c>
      <c r="AU54">
        <f t="shared" si="21"/>
        <v>3.125E-2</v>
      </c>
      <c r="AV54">
        <f t="shared" si="22"/>
        <v>2.0429883430561079E-2</v>
      </c>
      <c r="AW54">
        <f t="shared" si="23"/>
        <v>-6.1289650291682013E-2</v>
      </c>
      <c r="AX54" s="11">
        <f t="shared" si="24"/>
        <v>0.50814977735431544</v>
      </c>
      <c r="AY54" s="11">
        <f t="shared" si="25"/>
        <v>0.47556426658911793</v>
      </c>
      <c r="AZ54" s="11">
        <f t="shared" si="26"/>
        <v>0.3988590337962829</v>
      </c>
      <c r="BA54">
        <f t="shared" si="27"/>
        <v>3.2585510765197441</v>
      </c>
      <c r="BB54">
        <f t="shared" si="28"/>
        <v>1016.2995547086309</v>
      </c>
      <c r="BC54">
        <f t="shared" si="34"/>
        <v>39</v>
      </c>
      <c r="BD54">
        <f t="shared" si="29"/>
        <v>24.404142781331004</v>
      </c>
      <c r="BE54">
        <f t="shared" si="30"/>
        <v>260.75659410189314</v>
      </c>
    </row>
    <row r="55" spans="1:57" x14ac:dyDescent="0.3">
      <c r="A55" s="8"/>
      <c r="F55" s="6"/>
      <c r="G55" s="6">
        <f t="shared" si="31"/>
        <v>59.5</v>
      </c>
      <c r="H55" s="6">
        <f>'Scenarios &amp; Pics'!$F$5</f>
        <v>0.25</v>
      </c>
      <c r="I55" s="6">
        <f>'Scenarios &amp; Pics'!$F$6</f>
        <v>0.25</v>
      </c>
      <c r="K55" s="7">
        <f ca="1">'Scenarios &amp; Pics'!$E$4*'Scenarios &amp; Pics'!G55+'Scenarios &amp; Pics'!$E$5*W54+'Scenarios &amp; Pics'!$E$6*'Scenarios &amp; Pics'!AF54</f>
        <v>118999.99999999984</v>
      </c>
      <c r="L55" s="7">
        <f t="shared" ca="1" si="32"/>
        <v>-81000.00000000016</v>
      </c>
      <c r="O55" s="11">
        <f>LN(G55/'Scenarios &amp; Pics'!$H$5)</f>
        <v>-0.51919387343650736</v>
      </c>
      <c r="P55" s="13">
        <f ca="1">'Scenarios &amp; Pics'!$T$5</f>
        <v>8.2191780821917804E-2</v>
      </c>
      <c r="Q55" s="11">
        <f>'Scenarios &amp; Pics'!$F$5*'Scenarios &amp; Pics'!$F$5/2</f>
        <v>3.125E-2</v>
      </c>
      <c r="R55" s="16">
        <f ca="1">(O55+P55*('Scenarios &amp; Pics'!$J$5+$Q55))/(I56*SQRT(P55))</f>
        <v>-7.1622415593831246</v>
      </c>
      <c r="S55" s="16">
        <f t="shared" ca="1" si="9"/>
        <v>-7.2339143317682488</v>
      </c>
      <c r="T55" s="11">
        <f t="shared" ca="1" si="10"/>
        <v>3.9684201896038863E-13</v>
      </c>
      <c r="U55" s="11">
        <f t="shared" ca="1" si="11"/>
        <v>2.3463392806477584E-13</v>
      </c>
      <c r="V55" s="11">
        <f t="shared" ca="1" si="12"/>
        <v>2.8957105034444248E-12</v>
      </c>
      <c r="W55" s="11">
        <f ca="1">G55*T55-'Scenarios &amp; Pics'!$H$5*EXP(-'Scenarios &amp; Pics'!$J$5*'Scenarios &amp; Pics'!P55)*'Scenarios &amp; Pics'!U55</f>
        <v>2.2572057672120887E-13</v>
      </c>
      <c r="Y55" s="12">
        <f>LN(G55/'Scenarios &amp; Pics'!$H$6)</f>
        <v>-0.51919387343650736</v>
      </c>
      <c r="Z55" s="14">
        <f ca="1">'Scenarios &amp; Pics'!$T$6</f>
        <v>8.2191780821917804E-2</v>
      </c>
      <c r="AA55" s="12">
        <f>'Scenarios &amp; Pics'!$F$6*'Scenarios &amp; Pics'!$F$6/2</f>
        <v>3.125E-2</v>
      </c>
      <c r="AB55" s="17">
        <f ca="1">(Y55+Z55*('Scenarios &amp; Pics'!$J$6+$AA55))/(H56*SQRT(Z55))</f>
        <v>-7.1622415593831246</v>
      </c>
      <c r="AC55" s="17">
        <f t="shared" ca="1" si="2"/>
        <v>-7.2339143317682488</v>
      </c>
      <c r="AD55" s="12">
        <f t="shared" ca="1" si="13"/>
        <v>3.9684201896038863E-13</v>
      </c>
      <c r="AE55" s="12">
        <f t="shared" ca="1" si="14"/>
        <v>2.3463392806477584E-13</v>
      </c>
      <c r="AF55" s="12">
        <f ca="1">G56*AD55-'Scenarios &amp; Pics'!$H$6*EXP(-'Scenarios &amp; Pics'!$J$6*'Scenarios &amp; Pics'!Z55)*'Scenarios &amp; Pics'!AE55</f>
        <v>4.2414158620140273E-13</v>
      </c>
      <c r="AG55" s="7">
        <f ca="1">AF55+'Scenarios &amp; Pics'!$H$5*EXP(-'Scenarios &amp; Pics'!$J$5*'Scenarios &amp; Pics'!$T$5)-G55</f>
        <v>40.171772724043961</v>
      </c>
      <c r="AI55" s="7">
        <f t="shared" si="5"/>
        <v>59.5</v>
      </c>
      <c r="AJ55">
        <f t="shared" ca="1" si="6"/>
        <v>2.2572057672120887E-13</v>
      </c>
      <c r="AK55" s="7">
        <f t="shared" ca="1" si="7"/>
        <v>40.171772724043961</v>
      </c>
      <c r="AM55" s="7">
        <f t="shared" si="15"/>
        <v>59.5</v>
      </c>
      <c r="AN55" s="7">
        <f t="shared" ca="1" si="16"/>
        <v>9.8790753507935168E-10</v>
      </c>
      <c r="AO55" s="7">
        <f t="shared" ca="1" si="17"/>
        <v>1.3580443953730703E-9</v>
      </c>
      <c r="AQ55">
        <f t="shared" si="33"/>
        <v>0.10958904109589047</v>
      </c>
      <c r="AR55">
        <f t="shared" si="18"/>
        <v>100.43931835043804</v>
      </c>
      <c r="AS55">
        <f t="shared" si="19"/>
        <v>-4.3835616438355198E-3</v>
      </c>
      <c r="AT55">
        <f t="shared" si="20"/>
        <v>0.10958904109589047</v>
      </c>
      <c r="AU55">
        <f t="shared" si="21"/>
        <v>3.125E-2</v>
      </c>
      <c r="AV55">
        <f t="shared" si="22"/>
        <v>2.0690147215060406E-2</v>
      </c>
      <c r="AW55">
        <f t="shared" si="23"/>
        <v>-6.2070441645176416E-2</v>
      </c>
      <c r="AX55" s="11">
        <f t="shared" si="24"/>
        <v>0.5082535856387782</v>
      </c>
      <c r="AY55" s="11">
        <f t="shared" si="25"/>
        <v>0.47525336787265904</v>
      </c>
      <c r="AZ55" s="11">
        <f t="shared" si="26"/>
        <v>0.39885689949637576</v>
      </c>
      <c r="BA55">
        <f t="shared" si="27"/>
        <v>3.3000217766119206</v>
      </c>
      <c r="BB55">
        <f t="shared" si="28"/>
        <v>1016.5071712775564</v>
      </c>
      <c r="BC55">
        <f t="shared" si="34"/>
        <v>40</v>
      </c>
      <c r="BD55">
        <f t="shared" si="29"/>
        <v>24.097031267500483</v>
      </c>
      <c r="BE55">
        <f t="shared" si="30"/>
        <v>264.07705498630685</v>
      </c>
    </row>
    <row r="56" spans="1:57" x14ac:dyDescent="0.3">
      <c r="A56" s="8"/>
      <c r="F56" s="6"/>
      <c r="G56" s="6">
        <f t="shared" si="31"/>
        <v>60</v>
      </c>
      <c r="H56" s="6">
        <f>'Scenarios &amp; Pics'!$F$5</f>
        <v>0.25</v>
      </c>
      <c r="I56" s="6">
        <f>'Scenarios &amp; Pics'!$F$6</f>
        <v>0.25</v>
      </c>
      <c r="K56" s="7">
        <f ca="1">'Scenarios &amp; Pics'!$E$4*'Scenarios &amp; Pics'!G56+'Scenarios &amp; Pics'!$E$5*W55+'Scenarios &amp; Pics'!$E$6*'Scenarios &amp; Pics'!AF55</f>
        <v>119999.99999999961</v>
      </c>
      <c r="L56" s="7">
        <f t="shared" ca="1" si="32"/>
        <v>-80000.000000000393</v>
      </c>
      <c r="O56" s="11">
        <f>LN(G56/'Scenarios &amp; Pics'!$H$5)</f>
        <v>-0.51082562376599072</v>
      </c>
      <c r="P56" s="13">
        <f ca="1">'Scenarios &amp; Pics'!$T$5</f>
        <v>8.2191780821917804E-2</v>
      </c>
      <c r="Q56" s="11">
        <f>'Scenarios &amp; Pics'!$F$5*'Scenarios &amp; Pics'!$F$5/2</f>
        <v>3.125E-2</v>
      </c>
      <c r="R56" s="16">
        <f ca="1">(O56+P56*('Scenarios &amp; Pics'!$J$5+$Q56))/(I57*SQRT(P56))</f>
        <v>-7.0454852320912078</v>
      </c>
      <c r="S56" s="16">
        <f t="shared" ca="1" si="9"/>
        <v>-7.1171580044763321</v>
      </c>
      <c r="T56" s="11">
        <f t="shared" ca="1" si="10"/>
        <v>9.2408156542786791E-13</v>
      </c>
      <c r="U56" s="11">
        <f t="shared" ca="1" si="11"/>
        <v>5.5087580508066991E-13</v>
      </c>
      <c r="V56" s="11">
        <f t="shared" ca="1" si="12"/>
        <v>6.6369432588864761E-12</v>
      </c>
      <c r="W56" s="11">
        <f ca="1">G56*T56-'Scenarios &amp; Pics'!$H$5*EXP(-'Scenarios &amp; Pics'!$J$5*'Scenarios &amp; Pics'!P56)*'Scenarios &amp; Pics'!U56</f>
        <v>5.3812588249703869E-13</v>
      </c>
      <c r="Y56" s="12">
        <f>LN(G56/'Scenarios &amp; Pics'!$H$6)</f>
        <v>-0.51082562376599072</v>
      </c>
      <c r="Z56" s="14">
        <f ca="1">'Scenarios &amp; Pics'!$T$6</f>
        <v>8.2191780821917804E-2</v>
      </c>
      <c r="AA56" s="12">
        <f>'Scenarios &amp; Pics'!$F$6*'Scenarios &amp; Pics'!$F$6/2</f>
        <v>3.125E-2</v>
      </c>
      <c r="AB56" s="17">
        <f ca="1">(Y56+Z56*('Scenarios &amp; Pics'!$J$6+$AA56))/(H57*SQRT(Z56))</f>
        <v>-7.0454852320912078</v>
      </c>
      <c r="AC56" s="17">
        <f t="shared" ca="1" si="2"/>
        <v>-7.1171580044763321</v>
      </c>
      <c r="AD56" s="12">
        <f t="shared" ca="1" si="13"/>
        <v>9.2408156542786791E-13</v>
      </c>
      <c r="AE56" s="12">
        <f t="shared" ca="1" si="14"/>
        <v>5.5087580508066991E-13</v>
      </c>
      <c r="AF56" s="12">
        <f ca="1">G57*AD56-'Scenarios &amp; Pics'!$H$6*EXP(-'Scenarios &amp; Pics'!$J$6*'Scenarios &amp; Pics'!Z56)*'Scenarios &amp; Pics'!AE56</f>
        <v>1.0001666652109732E-12</v>
      </c>
      <c r="AG56" s="7">
        <f ca="1">AF56+'Scenarios &amp; Pics'!$H$5*EXP(-'Scenarios &amp; Pics'!$J$5*'Scenarios &amp; Pics'!$T$5)-G56</f>
        <v>39.67177272404453</v>
      </c>
      <c r="AI56" s="7">
        <f t="shared" si="5"/>
        <v>60</v>
      </c>
      <c r="AJ56">
        <f t="shared" ca="1" si="6"/>
        <v>5.3812588249703869E-13</v>
      </c>
      <c r="AK56" s="7">
        <f t="shared" ca="1" si="7"/>
        <v>39.67177272404453</v>
      </c>
      <c r="AM56" s="7">
        <f t="shared" si="15"/>
        <v>60</v>
      </c>
      <c r="AN56" s="7">
        <f t="shared" ca="1" si="16"/>
        <v>2.2833029929303523E-9</v>
      </c>
      <c r="AO56" s="7">
        <f t="shared" ca="1" si="17"/>
        <v>3.0866873793317726E-9</v>
      </c>
      <c r="AQ56">
        <f t="shared" si="33"/>
        <v>0.11232876712328774</v>
      </c>
      <c r="AR56">
        <f t="shared" si="18"/>
        <v>100.45032600217239</v>
      </c>
      <c r="AS56">
        <f t="shared" si="19"/>
        <v>-4.493150684931552E-3</v>
      </c>
      <c r="AT56">
        <f t="shared" si="20"/>
        <v>0.11232876712328774</v>
      </c>
      <c r="AU56">
        <f t="shared" si="21"/>
        <v>3.125E-2</v>
      </c>
      <c r="AV56">
        <f t="shared" si="22"/>
        <v>2.0947177532434334E-2</v>
      </c>
      <c r="AW56">
        <f t="shared" si="23"/>
        <v>-6.2841532597305003E-2</v>
      </c>
      <c r="AX56" s="11">
        <f t="shared" si="24"/>
        <v>0.50835610368051831</v>
      </c>
      <c r="AY56" s="11">
        <f t="shared" si="25"/>
        <v>0.47494634648862227</v>
      </c>
      <c r="AZ56" s="11">
        <f t="shared" si="26"/>
        <v>0.39885476520788932</v>
      </c>
      <c r="BA56">
        <f t="shared" si="27"/>
        <v>3.3409757191896077</v>
      </c>
      <c r="BB56">
        <f t="shared" si="28"/>
        <v>1016.7122073610366</v>
      </c>
      <c r="BC56">
        <f t="shared" si="34"/>
        <v>41</v>
      </c>
      <c r="BD56">
        <f t="shared" si="29"/>
        <v>23.801223612960406</v>
      </c>
      <c r="BE56">
        <f t="shared" si="30"/>
        <v>267.35621044695262</v>
      </c>
    </row>
    <row r="57" spans="1:57" x14ac:dyDescent="0.3">
      <c r="A57" s="8"/>
      <c r="F57" s="6"/>
      <c r="G57" s="6">
        <f t="shared" si="31"/>
        <v>60.5</v>
      </c>
      <c r="H57" s="6">
        <f>'Scenarios &amp; Pics'!$F$5</f>
        <v>0.25</v>
      </c>
      <c r="I57" s="6">
        <f>'Scenarios &amp; Pics'!$F$6</f>
        <v>0.25</v>
      </c>
      <c r="K57" s="7">
        <f ca="1">'Scenarios &amp; Pics'!$E$4*'Scenarios &amp; Pics'!G57+'Scenarios &amp; Pics'!$E$5*W56+'Scenarios &amp; Pics'!$E$6*'Scenarios &amp; Pics'!AF56</f>
        <v>120999.99999999908</v>
      </c>
      <c r="L57" s="7">
        <f t="shared" ca="1" si="32"/>
        <v>-79000.000000000917</v>
      </c>
      <c r="O57" s="11">
        <f>LN(G57/'Scenarios &amp; Pics'!$H$5)</f>
        <v>-0.50252682095129564</v>
      </c>
      <c r="P57" s="13">
        <f ca="1">'Scenarios &amp; Pics'!$T$5</f>
        <v>8.2191780821917804E-2</v>
      </c>
      <c r="Q57" s="11">
        <f>'Scenarios &amp; Pics'!$F$5*'Scenarios &amp; Pics'!$F$5/2</f>
        <v>3.125E-2</v>
      </c>
      <c r="R57" s="16">
        <f ca="1">(O57+P57*('Scenarios &amp; Pics'!$J$5+$Q57))/(I58*SQRT(P57))</f>
        <v>-6.9296978481443094</v>
      </c>
      <c r="S57" s="16">
        <f t="shared" ca="1" si="9"/>
        <v>-7.0013706205294337</v>
      </c>
      <c r="T57" s="11">
        <f t="shared" ca="1" si="10"/>
        <v>2.1087020973615318E-12</v>
      </c>
      <c r="U57" s="11">
        <f t="shared" ca="1" si="11"/>
        <v>1.2673521825515391E-12</v>
      </c>
      <c r="V57" s="11">
        <f t="shared" ca="1" si="12"/>
        <v>1.4905443017553241E-11</v>
      </c>
      <c r="W57" s="11">
        <f ca="1">G57*T57-'Scenarios &amp; Pics'!$H$5*EXP(-'Scenarios &amp; Pics'!$J$5*'Scenarios &amp; Pics'!P57)*'Scenarios &amp; Pics'!U57</f>
        <v>1.2572381897751358E-12</v>
      </c>
      <c r="Y57" s="12">
        <f>LN(G57/'Scenarios &amp; Pics'!$H$6)</f>
        <v>-0.50252682095129564</v>
      </c>
      <c r="Z57" s="14">
        <f ca="1">'Scenarios &amp; Pics'!$T$6</f>
        <v>8.2191780821917804E-2</v>
      </c>
      <c r="AA57" s="12">
        <f>'Scenarios &amp; Pics'!$F$6*'Scenarios &amp; Pics'!$F$6/2</f>
        <v>3.125E-2</v>
      </c>
      <c r="AB57" s="17">
        <f ca="1">(Y57+Z57*('Scenarios &amp; Pics'!$J$6+$AA57))/(H58*SQRT(Z57))</f>
        <v>-6.9296978481443094</v>
      </c>
      <c r="AC57" s="17">
        <f t="shared" ca="1" si="2"/>
        <v>-7.0013706205294337</v>
      </c>
      <c r="AD57" s="12">
        <f t="shared" ca="1" si="13"/>
        <v>2.1087020973615318E-12</v>
      </c>
      <c r="AE57" s="12">
        <f t="shared" ca="1" si="14"/>
        <v>1.2673521825515391E-12</v>
      </c>
      <c r="AF57" s="12">
        <f ca="1">G58*AD57-'Scenarios &amp; Pics'!$H$6*EXP(-'Scenarios &amp; Pics'!$J$6*'Scenarios &amp; Pics'!Z57)*'Scenarios &amp; Pics'!AE57</f>
        <v>2.3115892384559007E-12</v>
      </c>
      <c r="AG57" s="7">
        <f ca="1">AF57+'Scenarios &amp; Pics'!$H$5*EXP(-'Scenarios &amp; Pics'!$J$5*'Scenarios &amp; Pics'!$T$5)-G57</f>
        <v>39.171772724045852</v>
      </c>
      <c r="AI57" s="7">
        <f t="shared" si="5"/>
        <v>60.5</v>
      </c>
      <c r="AJ57">
        <f t="shared" ca="1" si="6"/>
        <v>1.2572381897751358E-12</v>
      </c>
      <c r="AK57" s="7">
        <f t="shared" ca="1" si="7"/>
        <v>39.171772724045852</v>
      </c>
      <c r="AM57" s="7">
        <f t="shared" si="15"/>
        <v>60.5</v>
      </c>
      <c r="AN57" s="7">
        <f t="shared" ca="1" si="16"/>
        <v>5.1706418155312362E-9</v>
      </c>
      <c r="AO57" s="7">
        <f t="shared" ca="1" si="17"/>
        <v>6.8748829093418993E-9</v>
      </c>
      <c r="AQ57">
        <f t="shared" si="33"/>
        <v>0.115068493150685</v>
      </c>
      <c r="AR57">
        <f t="shared" si="18"/>
        <v>100.46133486029083</v>
      </c>
      <c r="AS57">
        <f t="shared" si="19"/>
        <v>-4.6027397260275521E-3</v>
      </c>
      <c r="AT57">
        <f t="shared" si="20"/>
        <v>0.115068493150685</v>
      </c>
      <c r="AU57">
        <f t="shared" si="21"/>
        <v>3.125E-2</v>
      </c>
      <c r="AV57">
        <f t="shared" si="22"/>
        <v>2.1201091985314988E-2</v>
      </c>
      <c r="AW57">
        <f t="shared" si="23"/>
        <v>-6.3603275955952124E-2</v>
      </c>
      <c r="AX57" s="11">
        <f t="shared" si="24"/>
        <v>0.50845737839958693</v>
      </c>
      <c r="AY57" s="11">
        <f t="shared" si="25"/>
        <v>0.47464306159528535</v>
      </c>
      <c r="AZ57" s="11">
        <f t="shared" si="26"/>
        <v>0.39885263093082346</v>
      </c>
      <c r="BA57">
        <f t="shared" si="27"/>
        <v>3.3814316804301541</v>
      </c>
      <c r="BB57">
        <f t="shared" si="28"/>
        <v>1016.9147567991739</v>
      </c>
      <c r="BC57">
        <f t="shared" si="34"/>
        <v>42</v>
      </c>
      <c r="BD57">
        <f t="shared" si="29"/>
        <v>23.516042900470442</v>
      </c>
      <c r="BE57">
        <f t="shared" si="30"/>
        <v>270.59556214239979</v>
      </c>
    </row>
    <row r="58" spans="1:57" x14ac:dyDescent="0.3">
      <c r="A58" s="8"/>
      <c r="F58" s="6"/>
      <c r="G58" s="6">
        <f t="shared" si="31"/>
        <v>61</v>
      </c>
      <c r="H58" s="6">
        <f>'Scenarios &amp; Pics'!$F$5</f>
        <v>0.25</v>
      </c>
      <c r="I58" s="6">
        <f>'Scenarios &amp; Pics'!$F$6</f>
        <v>0.25</v>
      </c>
      <c r="K58" s="7">
        <f ca="1">'Scenarios &amp; Pics'!$E$4*'Scenarios &amp; Pics'!G58+'Scenarios &amp; Pics'!$E$5*W57+'Scenarios &amp; Pics'!$E$6*'Scenarios &amp; Pics'!AF57</f>
        <v>121999.99999999789</v>
      </c>
      <c r="L58" s="7">
        <f t="shared" ca="1" si="32"/>
        <v>-78000.00000000211</v>
      </c>
      <c r="O58" s="11">
        <f>LN(G58/'Scenarios &amp; Pics'!$H$5)</f>
        <v>-0.49429632181478012</v>
      </c>
      <c r="P58" s="13">
        <f ca="1">'Scenarios &amp; Pics'!$T$5</f>
        <v>8.2191780821917804E-2</v>
      </c>
      <c r="Q58" s="11">
        <f>'Scenarios &amp; Pics'!$F$5*'Scenarios &amp; Pics'!$F$5/2</f>
        <v>3.125E-2</v>
      </c>
      <c r="R58" s="16">
        <f ca="1">(O58+P58*('Scenarios &amp; Pics'!$J$5+$Q58))/(I59*SQRT(P58))</f>
        <v>-6.8148634575853677</v>
      </c>
      <c r="S58" s="16">
        <f t="shared" ca="1" si="9"/>
        <v>-6.886536229970492</v>
      </c>
      <c r="T58" s="11">
        <f t="shared" ca="1" si="10"/>
        <v>4.7176669057788201E-12</v>
      </c>
      <c r="U58" s="11">
        <f t="shared" ca="1" si="11"/>
        <v>2.8583603133796772E-12</v>
      </c>
      <c r="V58" s="11">
        <f t="shared" ca="1" si="12"/>
        <v>3.2815488357513725E-11</v>
      </c>
      <c r="W58" s="11">
        <f ca="1">G58*T58-'Scenarios &amp; Pics'!$H$5*EXP(-'Scenarios &amp; Pics'!$J$5*'Scenarios &amp; Pics'!P58)*'Scenarios &amp; Pics'!U58</f>
        <v>2.8798417339029697E-12</v>
      </c>
      <c r="Y58" s="12">
        <f>LN(G58/'Scenarios &amp; Pics'!$H$6)</f>
        <v>-0.49429632181478012</v>
      </c>
      <c r="Z58" s="14">
        <f ca="1">'Scenarios &amp; Pics'!$T$6</f>
        <v>8.2191780821917804E-2</v>
      </c>
      <c r="AA58" s="12">
        <f>'Scenarios &amp; Pics'!$F$6*'Scenarios &amp; Pics'!$F$6/2</f>
        <v>3.125E-2</v>
      </c>
      <c r="AB58" s="17">
        <f ca="1">(Y58+Z58*('Scenarios &amp; Pics'!$J$6+$AA58))/(H59*SQRT(Z58))</f>
        <v>-6.8148634575853677</v>
      </c>
      <c r="AC58" s="17">
        <f t="shared" ca="1" si="2"/>
        <v>-6.886536229970492</v>
      </c>
      <c r="AD58" s="12">
        <f t="shared" ca="1" si="13"/>
        <v>4.7176669057788201E-12</v>
      </c>
      <c r="AE58" s="12">
        <f t="shared" ca="1" si="14"/>
        <v>2.8583603133796772E-12</v>
      </c>
      <c r="AF58" s="12">
        <f ca="1">G59*AD58-'Scenarios &amp; Pics'!$H$6*EXP(-'Scenarios &amp; Pics'!$J$6*'Scenarios &amp; Pics'!Z58)*'Scenarios &amp; Pics'!AE58</f>
        <v>5.2386751867923915E-12</v>
      </c>
      <c r="AG58" s="7">
        <f ca="1">AF58+'Scenarios &amp; Pics'!$H$5*EXP(-'Scenarios &amp; Pics'!$J$5*'Scenarios &amp; Pics'!$T$5)-G58</f>
        <v>38.671772724048779</v>
      </c>
      <c r="AI58" s="7">
        <f t="shared" si="5"/>
        <v>61</v>
      </c>
      <c r="AJ58">
        <f t="shared" ca="1" si="6"/>
        <v>2.8798417339029697E-12</v>
      </c>
      <c r="AK58" s="7">
        <f t="shared" ca="1" si="7"/>
        <v>38.671772724048779</v>
      </c>
      <c r="AM58" s="7">
        <f t="shared" si="15"/>
        <v>61</v>
      </c>
      <c r="AN58" s="7">
        <f t="shared" ca="1" si="16"/>
        <v>1.1477647895443344E-8</v>
      </c>
      <c r="AO58" s="7">
        <f t="shared" ca="1" si="17"/>
        <v>1.501152551047862E-8</v>
      </c>
      <c r="AQ58">
        <f t="shared" si="33"/>
        <v>0.11780821917808226</v>
      </c>
      <c r="AR58">
        <f t="shared" si="18"/>
        <v>100.47234492492557</v>
      </c>
      <c r="AS58">
        <f t="shared" si="19"/>
        <v>-4.7123287671233059E-3</v>
      </c>
      <c r="AT58">
        <f t="shared" si="20"/>
        <v>0.11780821917808226</v>
      </c>
      <c r="AU58">
        <f t="shared" si="21"/>
        <v>3.125E-2</v>
      </c>
      <c r="AV58">
        <f t="shared" si="22"/>
        <v>2.1452001215839421E-2</v>
      </c>
      <c r="AW58">
        <f t="shared" si="23"/>
        <v>-6.4356003647519006E-2</v>
      </c>
      <c r="AX58" s="11">
        <f t="shared" si="24"/>
        <v>0.5085574539390777</v>
      </c>
      <c r="AY58" s="11">
        <f t="shared" si="25"/>
        <v>0.4743433806847232</v>
      </c>
      <c r="AZ58" s="11">
        <f t="shared" si="26"/>
        <v>0.39885049666517813</v>
      </c>
      <c r="BA58">
        <f t="shared" si="27"/>
        <v>3.421407325435446</v>
      </c>
      <c r="BB58">
        <f t="shared" si="28"/>
        <v>1017.1149078781553</v>
      </c>
      <c r="BC58">
        <f t="shared" si="34"/>
        <v>43</v>
      </c>
      <c r="BD58">
        <f t="shared" si="29"/>
        <v>23.240867638183168</v>
      </c>
      <c r="BE58">
        <f t="shared" si="30"/>
        <v>273.79652286078823</v>
      </c>
    </row>
    <row r="59" spans="1:57" x14ac:dyDescent="0.3">
      <c r="A59" s="8"/>
      <c r="F59" s="6"/>
      <c r="G59" s="6">
        <f t="shared" si="31"/>
        <v>61.5</v>
      </c>
      <c r="H59" s="6">
        <f>'Scenarios &amp; Pics'!$F$5</f>
        <v>0.25</v>
      </c>
      <c r="I59" s="6">
        <f>'Scenarios &amp; Pics'!$F$6</f>
        <v>0.25</v>
      </c>
      <c r="K59" s="7">
        <f ca="1">'Scenarios &amp; Pics'!$E$4*'Scenarios &amp; Pics'!G59+'Scenarios &amp; Pics'!$E$5*W58+'Scenarios &amp; Pics'!$E$6*'Scenarios &amp; Pics'!AF58</f>
        <v>122999.99999999529</v>
      </c>
      <c r="L59" s="7">
        <f t="shared" ca="1" si="32"/>
        <v>-77000.000000004715</v>
      </c>
      <c r="O59" s="11">
        <f>LN(G59/'Scenarios &amp; Pics'!$H$5)</f>
        <v>-0.48613301117561919</v>
      </c>
      <c r="P59" s="13">
        <f ca="1">'Scenarios &amp; Pics'!$T$5</f>
        <v>8.2191780821917804E-2</v>
      </c>
      <c r="Q59" s="11">
        <f>'Scenarios &amp; Pics'!$F$5*'Scenarios &amp; Pics'!$F$5/2</f>
        <v>3.125E-2</v>
      </c>
      <c r="R59" s="16">
        <f ca="1">(O59+P59*('Scenarios &amp; Pics'!$J$5+$Q59))/(I60*SQRT(P59))</f>
        <v>-6.7009665010773034</v>
      </c>
      <c r="S59" s="16">
        <f t="shared" ca="1" si="9"/>
        <v>-6.7726392734624277</v>
      </c>
      <c r="T59" s="11">
        <f t="shared" ca="1" si="10"/>
        <v>1.0352275316407748E-11</v>
      </c>
      <c r="U59" s="11">
        <f t="shared" ca="1" si="11"/>
        <v>6.3226986079164433E-12</v>
      </c>
      <c r="V59" s="11">
        <f t="shared" ca="1" si="12"/>
        <v>7.0852946876240489E-11</v>
      </c>
      <c r="W59" s="11">
        <f ca="1">G59*T59-'Scenarios &amp; Pics'!$H$5*EXP(-'Scenarios &amp; Pics'!$J$5*'Scenarios &amp; Pics'!P59)*'Scenarios &amp; Pics'!U59</f>
        <v>6.4703533082022439E-12</v>
      </c>
      <c r="Y59" s="12">
        <f>LN(G59/'Scenarios &amp; Pics'!$H$6)</f>
        <v>-0.48613301117561919</v>
      </c>
      <c r="Z59" s="14">
        <f ca="1">'Scenarios &amp; Pics'!$T$6</f>
        <v>8.2191780821917804E-2</v>
      </c>
      <c r="AA59" s="12">
        <f>'Scenarios &amp; Pics'!$F$6*'Scenarios &amp; Pics'!$F$6/2</f>
        <v>3.125E-2</v>
      </c>
      <c r="AB59" s="17">
        <f ca="1">(Y59+Z59*('Scenarios &amp; Pics'!$J$6+$AA59))/(H60*SQRT(Z59))</f>
        <v>-6.7009665010773034</v>
      </c>
      <c r="AC59" s="17">
        <f t="shared" ca="1" si="2"/>
        <v>-6.7726392734624277</v>
      </c>
      <c r="AD59" s="12">
        <f t="shared" ca="1" si="13"/>
        <v>1.0352275316407748E-11</v>
      </c>
      <c r="AE59" s="12">
        <f t="shared" ca="1" si="14"/>
        <v>6.3226986079164433E-12</v>
      </c>
      <c r="AF59" s="12">
        <f ca="1">G60*AD59-'Scenarios &amp; Pics'!$H$6*EXP(-'Scenarios &amp; Pics'!$J$6*'Scenarios &amp; Pics'!Z59)*'Scenarios &amp; Pics'!AE59</f>
        <v>1.1646490966406208E-11</v>
      </c>
      <c r="AG59" s="7">
        <f ca="1">AF59+'Scenarios &amp; Pics'!$H$5*EXP(-'Scenarios &amp; Pics'!$J$5*'Scenarios &amp; Pics'!$T$5)-G59</f>
        <v>38.171772724055188</v>
      </c>
      <c r="AI59" s="7">
        <f t="shared" si="5"/>
        <v>61.5</v>
      </c>
      <c r="AJ59">
        <f t="shared" ca="1" si="6"/>
        <v>6.4703533082022439E-12</v>
      </c>
      <c r="AK59" s="7">
        <f t="shared" ca="1" si="7"/>
        <v>38.171772724055188</v>
      </c>
      <c r="AM59" s="7">
        <f t="shared" si="15"/>
        <v>61.5</v>
      </c>
      <c r="AN59" s="7">
        <f t="shared" ca="1" si="16"/>
        <v>2.4984877500638419E-8</v>
      </c>
      <c r="AO59" s="7">
        <f t="shared" ca="1" si="17"/>
        <v>3.2148343050593428E-8</v>
      </c>
      <c r="AQ59">
        <f t="shared" si="33"/>
        <v>0.12054794520547953</v>
      </c>
      <c r="AR59">
        <f t="shared" si="18"/>
        <v>100.48335619620885</v>
      </c>
      <c r="AS59">
        <f t="shared" si="19"/>
        <v>-4.8219178082190787E-3</v>
      </c>
      <c r="AT59">
        <f t="shared" si="20"/>
        <v>0.12054794520547953</v>
      </c>
      <c r="AU59">
        <f t="shared" si="21"/>
        <v>3.125E-2</v>
      </c>
      <c r="AV59">
        <f t="shared" si="22"/>
        <v>2.1700009469098291E-2</v>
      </c>
      <c r="AW59">
        <f t="shared" si="23"/>
        <v>-6.5100028407290164E-2</v>
      </c>
      <c r="AX59" s="11">
        <f t="shared" si="24"/>
        <v>0.50865637188991752</v>
      </c>
      <c r="AY59" s="11">
        <f t="shared" si="25"/>
        <v>0.47404717890825693</v>
      </c>
      <c r="AZ59" s="11">
        <f t="shared" si="26"/>
        <v>0.39884836241095328</v>
      </c>
      <c r="BA59">
        <f t="shared" si="27"/>
        <v>3.4609192981660684</v>
      </c>
      <c r="BB59">
        <f t="shared" si="28"/>
        <v>1017.312743779835</v>
      </c>
      <c r="BC59">
        <f t="shared" si="34"/>
        <v>44</v>
      </c>
      <c r="BD59">
        <f t="shared" si="29"/>
        <v>22.975126058064134</v>
      </c>
      <c r="BE59">
        <f t="shared" si="30"/>
        <v>276.96042371365007</v>
      </c>
    </row>
    <row r="60" spans="1:57" x14ac:dyDescent="0.3">
      <c r="A60" s="8"/>
      <c r="F60" s="6"/>
      <c r="G60" s="6">
        <f t="shared" si="31"/>
        <v>62</v>
      </c>
      <c r="H60" s="6">
        <f>'Scenarios &amp; Pics'!$F$5</f>
        <v>0.25</v>
      </c>
      <c r="I60" s="6">
        <f>'Scenarios &amp; Pics'!$F$6</f>
        <v>0.25</v>
      </c>
      <c r="K60" s="7">
        <f ca="1">'Scenarios &amp; Pics'!$E$4*'Scenarios &amp; Pics'!G60+'Scenarios &amp; Pics'!$E$5*W59+'Scenarios &amp; Pics'!$E$6*'Scenarios &amp; Pics'!AF59</f>
        <v>123999.99999998964</v>
      </c>
      <c r="L60" s="7">
        <f t="shared" ca="1" si="32"/>
        <v>-76000.000000010361</v>
      </c>
      <c r="O60" s="11">
        <f>LN(G60/'Scenarios &amp; Pics'!$H$5)</f>
        <v>-0.4780358009429998</v>
      </c>
      <c r="P60" s="13">
        <f ca="1">'Scenarios &amp; Pics'!$T$5</f>
        <v>8.2191780821917804E-2</v>
      </c>
      <c r="Q60" s="11">
        <f>'Scenarios &amp; Pics'!$F$5*'Scenarios &amp; Pics'!$F$5/2</f>
        <v>3.125E-2</v>
      </c>
      <c r="R60" s="16">
        <f ca="1">(O60+P60*('Scenarios &amp; Pics'!$J$5+$Q60))/(I61*SQRT(P60))</f>
        <v>-6.5879917972510009</v>
      </c>
      <c r="S60" s="16">
        <f t="shared" ca="1" si="9"/>
        <v>-6.6596645696361252</v>
      </c>
      <c r="T60" s="11">
        <f t="shared" ca="1" si="10"/>
        <v>2.2290763515879069E-11</v>
      </c>
      <c r="U60" s="11">
        <f t="shared" ca="1" si="11"/>
        <v>1.3722661750747686E-11</v>
      </c>
      <c r="V60" s="11">
        <f t="shared" ca="1" si="12"/>
        <v>1.5009442895594851E-10</v>
      </c>
      <c r="W60" s="11">
        <f ca="1">G60*T60-'Scenarios &amp; Pics'!$H$5*EXP(-'Scenarios &amp; Pics'!$J$5*'Scenarios &amp; Pics'!P60)*'Scenarios &amp; Pics'!U60</f>
        <v>1.4265314795053501E-11</v>
      </c>
      <c r="Y60" s="12">
        <f>LN(G60/'Scenarios &amp; Pics'!$H$6)</f>
        <v>-0.4780358009429998</v>
      </c>
      <c r="Z60" s="14">
        <f ca="1">'Scenarios &amp; Pics'!$T$6</f>
        <v>8.2191780821917804E-2</v>
      </c>
      <c r="AA60" s="12">
        <f>'Scenarios &amp; Pics'!$F$6*'Scenarios &amp; Pics'!$F$6/2</f>
        <v>3.125E-2</v>
      </c>
      <c r="AB60" s="17">
        <f ca="1">(Y60+Z60*('Scenarios &amp; Pics'!$J$6+$AA60))/(H61*SQRT(Z60))</f>
        <v>-6.5879917972510009</v>
      </c>
      <c r="AC60" s="17">
        <f t="shared" ca="1" si="2"/>
        <v>-6.6596645696361252</v>
      </c>
      <c r="AD60" s="12">
        <f t="shared" ca="1" si="13"/>
        <v>2.2290763515879069E-11</v>
      </c>
      <c r="AE60" s="12">
        <f t="shared" ca="1" si="14"/>
        <v>1.3722661750747686E-11</v>
      </c>
      <c r="AF60" s="12">
        <f ca="1">G61*AD60-'Scenarios &amp; Pics'!$H$6*EXP(-'Scenarios &amp; Pics'!$J$6*'Scenarios &amp; Pics'!Z60)*'Scenarios &amp; Pics'!AE60</f>
        <v>2.5410696552993046E-11</v>
      </c>
      <c r="AG60" s="7">
        <f ca="1">AF60+'Scenarios &amp; Pics'!$H$5*EXP(-'Scenarios &amp; Pics'!$J$5*'Scenarios &amp; Pics'!$T$5)-G60</f>
        <v>37.671772724068944</v>
      </c>
      <c r="AI60" s="7">
        <f t="shared" si="5"/>
        <v>62</v>
      </c>
      <c r="AJ60">
        <f t="shared" ca="1" si="6"/>
        <v>1.4265314795053501E-11</v>
      </c>
      <c r="AK60" s="7">
        <f t="shared" ca="1" si="7"/>
        <v>37.671772724068944</v>
      </c>
      <c r="AM60" s="7">
        <f t="shared" si="15"/>
        <v>62</v>
      </c>
      <c r="AN60" s="7">
        <f t="shared" ca="1" si="16"/>
        <v>5.3358111860461271E-8</v>
      </c>
      <c r="AO60" s="7">
        <f t="shared" ca="1" si="17"/>
        <v>6.7553627572210772E-8</v>
      </c>
      <c r="AQ60">
        <f t="shared" si="33"/>
        <v>0.12328767123287679</v>
      </c>
      <c r="AR60">
        <f t="shared" si="18"/>
        <v>100.49436867427292</v>
      </c>
      <c r="AS60">
        <f t="shared" si="19"/>
        <v>-4.9315068493149426E-3</v>
      </c>
      <c r="AT60">
        <f t="shared" si="20"/>
        <v>0.12328767123287679</v>
      </c>
      <c r="AU60">
        <f t="shared" si="21"/>
        <v>3.125E-2</v>
      </c>
      <c r="AV60">
        <f t="shared" si="22"/>
        <v>2.1945215099275953E-2</v>
      </c>
      <c r="AW60">
        <f t="shared" si="23"/>
        <v>-6.5835645297822001E-2</v>
      </c>
      <c r="AX60" s="11">
        <f t="shared" si="24"/>
        <v>0.50875417149279345</v>
      </c>
      <c r="AY60" s="11">
        <f t="shared" si="25"/>
        <v>0.47375433847052723</v>
      </c>
      <c r="AZ60" s="11">
        <f t="shared" si="26"/>
        <v>0.39884622816814885</v>
      </c>
      <c r="BA60">
        <f t="shared" si="27"/>
        <v>3.4999833022266174</v>
      </c>
      <c r="BB60">
        <f t="shared" si="28"/>
        <v>1017.5083429855869</v>
      </c>
      <c r="BC60">
        <f t="shared" si="34"/>
        <v>45</v>
      </c>
      <c r="BD60">
        <f t="shared" si="29"/>
        <v>22.718291115162891</v>
      </c>
      <c r="BE60">
        <f t="shared" si="30"/>
        <v>280.08852059789882</v>
      </c>
    </row>
    <row r="61" spans="1:57" x14ac:dyDescent="0.3">
      <c r="A61" s="8"/>
      <c r="F61" s="6"/>
      <c r="G61" s="6">
        <f t="shared" si="31"/>
        <v>62.5</v>
      </c>
      <c r="H61" s="6">
        <f>'Scenarios &amp; Pics'!$F$5</f>
        <v>0.25</v>
      </c>
      <c r="I61" s="6">
        <f>'Scenarios &amp; Pics'!$F$6</f>
        <v>0.25</v>
      </c>
      <c r="K61" s="7">
        <f ca="1">'Scenarios &amp; Pics'!$E$4*'Scenarios &amp; Pics'!G61+'Scenarios &amp; Pics'!$E$5*W60+'Scenarios &amp; Pics'!$E$6*'Scenarios &amp; Pics'!AF60</f>
        <v>124999.99999997772</v>
      </c>
      <c r="L61" s="7">
        <f t="shared" ca="1" si="32"/>
        <v>-75000.000000022279</v>
      </c>
      <c r="O61" s="11">
        <f>LN(G61/'Scenarios &amp; Pics'!$H$5)</f>
        <v>-0.47000362924573558</v>
      </c>
      <c r="P61" s="13">
        <f ca="1">'Scenarios &amp; Pics'!$T$5</f>
        <v>8.2191780821917804E-2</v>
      </c>
      <c r="Q61" s="11">
        <f>'Scenarios &amp; Pics'!$F$5*'Scenarios &amp; Pics'!$F$5/2</f>
        <v>3.125E-2</v>
      </c>
      <c r="R61" s="16">
        <f ca="1">(O61+P61*('Scenarios &amp; Pics'!$J$5+$Q61))/(I62*SQRT(P61))</f>
        <v>-6.4759245305614366</v>
      </c>
      <c r="S61" s="16">
        <f t="shared" ca="1" si="9"/>
        <v>-6.5475973029465608</v>
      </c>
      <c r="T61" s="11">
        <f t="shared" ca="1" si="10"/>
        <v>4.7116570827621285E-11</v>
      </c>
      <c r="U61" s="11">
        <f t="shared" ca="1" si="11"/>
        <v>2.9235062555346174E-11</v>
      </c>
      <c r="V61" s="11">
        <f t="shared" ca="1" si="12"/>
        <v>3.1208741347411261E-10</v>
      </c>
      <c r="W61" s="11">
        <f ca="1">G61*T61-'Scenarios &amp; Pics'!$H$5*EXP(-'Scenarios &amp; Pics'!$J$5*'Scenarios &amp; Pics'!P61)*'Scenarios &amp; Pics'!U61</f>
        <v>3.0875166136671139E-11</v>
      </c>
      <c r="Y61" s="12">
        <f>LN(G61/'Scenarios &amp; Pics'!$H$6)</f>
        <v>-0.47000362924573558</v>
      </c>
      <c r="Z61" s="14">
        <f ca="1">'Scenarios &amp; Pics'!$T$6</f>
        <v>8.2191780821917804E-2</v>
      </c>
      <c r="AA61" s="12">
        <f>'Scenarios &amp; Pics'!$F$6*'Scenarios &amp; Pics'!$F$6/2</f>
        <v>3.125E-2</v>
      </c>
      <c r="AB61" s="17">
        <f ca="1">(Y61+Z61*('Scenarios &amp; Pics'!$J$6+$AA61))/(H62*SQRT(Z61))</f>
        <v>-6.4759245305614366</v>
      </c>
      <c r="AC61" s="17">
        <f t="shared" ca="1" si="2"/>
        <v>-6.5475973029465608</v>
      </c>
      <c r="AD61" s="12">
        <f t="shared" ca="1" si="13"/>
        <v>4.7116570827621285E-11</v>
      </c>
      <c r="AE61" s="12">
        <f t="shared" ca="1" si="14"/>
        <v>2.9235062555346174E-11</v>
      </c>
      <c r="AF61" s="12">
        <f ca="1">G62*AD61-'Scenarios &amp; Pics'!$H$6*EXP(-'Scenarios &amp; Pics'!$J$6*'Scenarios &amp; Pics'!Z61)*'Scenarios &amp; Pics'!AE61</f>
        <v>5.4433451550481455E-11</v>
      </c>
      <c r="AG61" s="7">
        <f ca="1">AF61+'Scenarios &amp; Pics'!$H$5*EXP(-'Scenarios &amp; Pics'!$J$5*'Scenarios &amp; Pics'!$T$5)-G61</f>
        <v>37.171772724097963</v>
      </c>
      <c r="AI61" s="7">
        <f t="shared" si="5"/>
        <v>62.5</v>
      </c>
      <c r="AJ61">
        <f t="shared" ca="1" si="6"/>
        <v>3.0875166136671139E-11</v>
      </c>
      <c r="AK61" s="7">
        <f t="shared" ca="1" si="7"/>
        <v>37.171772724097963</v>
      </c>
      <c r="AM61" s="7">
        <f t="shared" si="15"/>
        <v>62.5</v>
      </c>
      <c r="AN61" s="7">
        <f t="shared" ca="1" si="16"/>
        <v>1.1184085075096152E-7</v>
      </c>
      <c r="AO61" s="7">
        <f t="shared" ca="1" si="17"/>
        <v>1.3933878792226458E-7</v>
      </c>
      <c r="AQ61">
        <f t="shared" si="33"/>
        <v>0.12602739726027404</v>
      </c>
      <c r="AR61">
        <f t="shared" si="18"/>
        <v>100.50538235925004</v>
      </c>
      <c r="AS61">
        <f t="shared" si="19"/>
        <v>-5.0410958904108941E-3</v>
      </c>
      <c r="AT61">
        <f t="shared" si="20"/>
        <v>0.12602739726027404</v>
      </c>
      <c r="AU61">
        <f t="shared" si="21"/>
        <v>3.125E-2</v>
      </c>
      <c r="AV61">
        <f t="shared" si="22"/>
        <v>2.2187711025429799E-2</v>
      </c>
      <c r="AW61">
        <f t="shared" si="23"/>
        <v>-6.6563133076286377E-2</v>
      </c>
      <c r="AX61" s="11">
        <f t="shared" si="24"/>
        <v>0.50885088981998861</v>
      </c>
      <c r="AY61" s="11">
        <f t="shared" si="25"/>
        <v>0.47346474808384026</v>
      </c>
      <c r="AZ61" s="11">
        <f t="shared" si="26"/>
        <v>0.39884409393676479</v>
      </c>
      <c r="BA61">
        <f t="shared" si="27"/>
        <v>3.538614173614846</v>
      </c>
      <c r="BB61">
        <f t="shared" si="28"/>
        <v>1017.7017796399772</v>
      </c>
      <c r="BC61">
        <f t="shared" si="34"/>
        <v>46</v>
      </c>
      <c r="BD61">
        <f t="shared" si="29"/>
        <v>22.469876088144854</v>
      </c>
      <c r="BE61">
        <f t="shared" si="30"/>
        <v>283.18200001497638</v>
      </c>
    </row>
    <row r="62" spans="1:57" x14ac:dyDescent="0.3">
      <c r="A62" s="8"/>
      <c r="F62" s="6"/>
      <c r="G62" s="6">
        <f t="shared" si="31"/>
        <v>63</v>
      </c>
      <c r="H62" s="6">
        <f>'Scenarios &amp; Pics'!$F$5</f>
        <v>0.25</v>
      </c>
      <c r="I62" s="6">
        <f>'Scenarios &amp; Pics'!$F$6</f>
        <v>0.25</v>
      </c>
      <c r="K62" s="7">
        <f ca="1">'Scenarios &amp; Pics'!$E$4*'Scenarios &amp; Pics'!G62+'Scenarios &amp; Pics'!$E$5*W61+'Scenarios &amp; Pics'!$E$6*'Scenarios &amp; Pics'!AF61</f>
        <v>125999.99999995288</v>
      </c>
      <c r="L62" s="7">
        <f t="shared" ca="1" si="32"/>
        <v>-74000.000000047119</v>
      </c>
      <c r="O62" s="11">
        <f>LN(G62/'Scenarios &amp; Pics'!$H$5)</f>
        <v>-0.46203545959655867</v>
      </c>
      <c r="P62" s="13">
        <f ca="1">'Scenarios &amp; Pics'!$T$5</f>
        <v>8.2191780821917804E-2</v>
      </c>
      <c r="Q62" s="11">
        <f>'Scenarios &amp; Pics'!$F$5*'Scenarios &amp; Pics'!$F$5/2</f>
        <v>3.125E-2</v>
      </c>
      <c r="R62" s="16">
        <f ca="1">(O62+P62*('Scenarios &amp; Pics'!$J$5+$Q62))/(I63*SQRT(P62))</f>
        <v>-6.3647502396276217</v>
      </c>
      <c r="S62" s="16">
        <f t="shared" ca="1" si="9"/>
        <v>-6.4364230120127459</v>
      </c>
      <c r="T62" s="11">
        <f t="shared" ca="1" si="10"/>
        <v>9.7803885046833378E-11</v>
      </c>
      <c r="U62" s="11">
        <f t="shared" ca="1" si="11"/>
        <v>6.116091688770769E-11</v>
      </c>
      <c r="V62" s="11">
        <f t="shared" ca="1" si="12"/>
        <v>6.3718483371689294E-10</v>
      </c>
      <c r="W62" s="11">
        <f ca="1">G62*T62-'Scenarios &amp; Pics'!$H$5*EXP(-'Scenarios &amp; Pics'!$J$5*'Scenarios &amp; Pics'!P62)*'Scenarios &amp; Pics'!U62</f>
        <v>6.5627750324785867E-11</v>
      </c>
      <c r="Y62" s="12">
        <f>LN(G62/'Scenarios &amp; Pics'!$H$6)</f>
        <v>-0.46203545959655867</v>
      </c>
      <c r="Z62" s="14">
        <f ca="1">'Scenarios &amp; Pics'!$T$6</f>
        <v>8.2191780821917804E-2</v>
      </c>
      <c r="AA62" s="12">
        <f>'Scenarios &amp; Pics'!$F$6*'Scenarios &amp; Pics'!$F$6/2</f>
        <v>3.125E-2</v>
      </c>
      <c r="AB62" s="17">
        <f ca="1">(Y62+Z62*('Scenarios &amp; Pics'!$J$6+$AA62))/(H63*SQRT(Z62))</f>
        <v>-6.3647502396276217</v>
      </c>
      <c r="AC62" s="17">
        <f t="shared" ca="1" si="2"/>
        <v>-6.4364230120127459</v>
      </c>
      <c r="AD62" s="12">
        <f t="shared" ca="1" si="13"/>
        <v>9.7803885046833378E-11</v>
      </c>
      <c r="AE62" s="12">
        <f t="shared" ca="1" si="14"/>
        <v>6.116091688770769E-11</v>
      </c>
      <c r="AF62" s="12">
        <f ca="1">G63*AD62-'Scenarios &amp; Pics'!$H$6*EXP(-'Scenarios &amp; Pics'!$J$6*'Scenarios &amp; Pics'!Z62)*'Scenarios &amp; Pics'!AE62</f>
        <v>1.1452969284820255E-10</v>
      </c>
      <c r="AG62" s="7">
        <f ca="1">AF62+'Scenarios &amp; Pics'!$H$5*EXP(-'Scenarios &amp; Pics'!$J$5*'Scenarios &amp; Pics'!$T$5)-G62</f>
        <v>36.67177272415806</v>
      </c>
      <c r="AI62" s="7">
        <f t="shared" si="5"/>
        <v>63</v>
      </c>
      <c r="AJ62">
        <f t="shared" ca="1" si="6"/>
        <v>6.5627750324785867E-11</v>
      </c>
      <c r="AK62" s="7">
        <f t="shared" ca="1" si="7"/>
        <v>36.67177272415806</v>
      </c>
      <c r="AM62" s="7">
        <f t="shared" si="15"/>
        <v>63</v>
      </c>
      <c r="AN62" s="7">
        <f t="shared" ca="1" si="16"/>
        <v>2.3017076991339108E-7</v>
      </c>
      <c r="AO62" s="7">
        <f t="shared" ca="1" si="17"/>
        <v>2.8222837328760472E-7</v>
      </c>
      <c r="AQ62">
        <f t="shared" si="33"/>
        <v>0.12876712328767129</v>
      </c>
      <c r="AR62">
        <f t="shared" si="18"/>
        <v>100.51639725127248</v>
      </c>
      <c r="AS62">
        <f t="shared" si="19"/>
        <v>-5.1506849315069601E-3</v>
      </c>
      <c r="AT62">
        <f t="shared" si="20"/>
        <v>0.12876712328767129</v>
      </c>
      <c r="AU62">
        <f t="shared" si="21"/>
        <v>3.125E-2</v>
      </c>
      <c r="AV62">
        <f t="shared" si="22"/>
        <v>2.2427585142908532E-2</v>
      </c>
      <c r="AW62">
        <f t="shared" si="23"/>
        <v>-6.7282755428730454E-2</v>
      </c>
      <c r="AX62" s="11">
        <f t="shared" si="24"/>
        <v>0.5089465619395197</v>
      </c>
      <c r="AY62" s="11">
        <f t="shared" si="25"/>
        <v>0.47317830247561837</v>
      </c>
      <c r="AZ62" s="11">
        <f t="shared" si="26"/>
        <v>0.39884195971680109</v>
      </c>
      <c r="BA62">
        <f t="shared" si="27"/>
        <v>3.5768259463901302</v>
      </c>
      <c r="BB62">
        <f t="shared" si="28"/>
        <v>1017.8931238790394</v>
      </c>
      <c r="BC62">
        <f t="shared" si="34"/>
        <v>47</v>
      </c>
      <c r="BD62">
        <f t="shared" si="29"/>
        <v>22.229430697473632</v>
      </c>
      <c r="BE62">
        <f t="shared" si="30"/>
        <v>286.24198432363312</v>
      </c>
    </row>
    <row r="63" spans="1:57" x14ac:dyDescent="0.3">
      <c r="A63" s="8"/>
      <c r="F63" s="6"/>
      <c r="G63" s="6">
        <f t="shared" si="31"/>
        <v>63.5</v>
      </c>
      <c r="H63" s="6">
        <f>'Scenarios &amp; Pics'!$F$5</f>
        <v>0.25</v>
      </c>
      <c r="I63" s="6">
        <f>'Scenarios &amp; Pics'!$F$6</f>
        <v>0.25</v>
      </c>
      <c r="K63" s="7">
        <f ca="1">'Scenarios &amp; Pics'!$E$4*'Scenarios &amp; Pics'!G63+'Scenarios &amp; Pics'!$E$5*W62+'Scenarios &amp; Pics'!$E$6*'Scenarios &amp; Pics'!AF62</f>
        <v>126999.9999999022</v>
      </c>
      <c r="L63" s="7">
        <f t="shared" ca="1" si="32"/>
        <v>-73000.000000097803</v>
      </c>
      <c r="O63" s="11">
        <f>LN(G63/'Scenarios &amp; Pics'!$H$5)</f>
        <v>-0.45413028008944539</v>
      </c>
      <c r="P63" s="13">
        <f ca="1">'Scenarios &amp; Pics'!$T$5</f>
        <v>8.2191780821917804E-2</v>
      </c>
      <c r="Q63" s="11">
        <f>'Scenarios &amp; Pics'!$F$5*'Scenarios &amp; Pics'!$F$5/2</f>
        <v>3.125E-2</v>
      </c>
      <c r="R63" s="16">
        <f ca="1">(O63+P63*('Scenarios &amp; Pics'!$J$5+$Q63))/(I64*SQRT(P63))</f>
        <v>-6.2544548060334559</v>
      </c>
      <c r="S63" s="16">
        <f t="shared" ca="1" si="9"/>
        <v>-6.3261275784185802</v>
      </c>
      <c r="T63" s="11">
        <f t="shared" ca="1" si="10"/>
        <v>1.9945347705864137E-10</v>
      </c>
      <c r="U63" s="11">
        <f t="shared" ca="1" si="11"/>
        <v>1.2569499817321835E-10</v>
      </c>
      <c r="V63" s="11">
        <f t="shared" ca="1" si="12"/>
        <v>1.2779086102019305E-9</v>
      </c>
      <c r="W63" s="11">
        <f ca="1">G63*T63-'Scenarios &amp; Pics'!$H$5*EXP(-'Scenarios &amp; Pics'!$J$5*'Scenarios &amp; Pics'!P63)*'Scenarios &amp; Pics'!U63</f>
        <v>1.3705250275364127E-10</v>
      </c>
      <c r="Y63" s="12">
        <f>LN(G63/'Scenarios &amp; Pics'!$H$6)</f>
        <v>-0.45413028008944539</v>
      </c>
      <c r="Z63" s="14">
        <f ca="1">'Scenarios &amp; Pics'!$T$6</f>
        <v>8.2191780821917804E-2</v>
      </c>
      <c r="AA63" s="12">
        <f>'Scenarios &amp; Pics'!$F$6*'Scenarios &amp; Pics'!$F$6/2</f>
        <v>3.125E-2</v>
      </c>
      <c r="AB63" s="17">
        <f ca="1">(Y63+Z63*('Scenarios &amp; Pics'!$J$6+$AA63))/(H64*SQRT(Z63))</f>
        <v>-6.2544548060334559</v>
      </c>
      <c r="AC63" s="17">
        <f t="shared" ca="1" si="2"/>
        <v>-6.3261275784185802</v>
      </c>
      <c r="AD63" s="12">
        <f t="shared" ca="1" si="13"/>
        <v>1.9945347705864137E-10</v>
      </c>
      <c r="AE63" s="12">
        <f t="shared" ca="1" si="14"/>
        <v>1.2569499817321835E-10</v>
      </c>
      <c r="AF63" s="12">
        <f ca="1">G64*AD63-'Scenarios &amp; Pics'!$H$6*EXP(-'Scenarios &amp; Pics'!$J$6*'Scenarios &amp; Pics'!Z63)*'Scenarios &amp; Pics'!AE63</f>
        <v>2.3677924128296128E-10</v>
      </c>
      <c r="AG63" s="7">
        <f ca="1">AF63+'Scenarios &amp; Pics'!$H$5*EXP(-'Scenarios &amp; Pics'!$J$5*'Scenarios &amp; Pics'!$T$5)-G63</f>
        <v>36.171772724280316</v>
      </c>
      <c r="AI63" s="7">
        <f t="shared" si="5"/>
        <v>63.5</v>
      </c>
      <c r="AJ63">
        <f t="shared" ca="1" si="6"/>
        <v>1.3705250275364127E-10</v>
      </c>
      <c r="AK63" s="7">
        <f t="shared" ca="1" si="7"/>
        <v>36.171772724280316</v>
      </c>
      <c r="AM63" s="7">
        <f t="shared" si="15"/>
        <v>63.5</v>
      </c>
      <c r="AN63" s="7">
        <f t="shared" ca="1" si="16"/>
        <v>4.6528356497580811E-7</v>
      </c>
      <c r="AO63" s="7">
        <f t="shared" ca="1" si="17"/>
        <v>5.6156736715620298E-7</v>
      </c>
      <c r="AQ63">
        <f t="shared" si="33"/>
        <v>0.13150684931506854</v>
      </c>
      <c r="AR63">
        <f t="shared" si="18"/>
        <v>100.5274133504725</v>
      </c>
      <c r="AS63">
        <f t="shared" si="19"/>
        <v>-5.2602739726027546E-3</v>
      </c>
      <c r="AT63">
        <f t="shared" si="20"/>
        <v>0.13150684931506854</v>
      </c>
      <c r="AU63">
        <f t="shared" si="21"/>
        <v>3.125E-2</v>
      </c>
      <c r="AV63">
        <f t="shared" si="22"/>
        <v>2.2664920695581084E-2</v>
      </c>
      <c r="AW63">
        <f t="shared" si="23"/>
        <v>-6.7994762086743848E-2</v>
      </c>
      <c r="AX63" s="11">
        <f t="shared" si="24"/>
        <v>0.50904122106364036</v>
      </c>
      <c r="AY63" s="11">
        <f t="shared" si="25"/>
        <v>0.47289490194277489</v>
      </c>
      <c r="AZ63" s="11">
        <f t="shared" si="26"/>
        <v>0.39883982550825758</v>
      </c>
      <c r="BA63">
        <f t="shared" si="27"/>
        <v>3.6146319120865442</v>
      </c>
      <c r="BB63">
        <f t="shared" si="28"/>
        <v>1018.0824421272807</v>
      </c>
      <c r="BC63">
        <f t="shared" si="34"/>
        <v>48</v>
      </c>
      <c r="BD63">
        <f t="shared" si="29"/>
        <v>21.996537670768006</v>
      </c>
      <c r="BE63">
        <f t="shared" si="30"/>
        <v>289.26953649229171</v>
      </c>
    </row>
    <row r="64" spans="1:57" x14ac:dyDescent="0.3">
      <c r="A64" s="8"/>
      <c r="F64" s="6"/>
      <c r="G64" s="6">
        <f t="shared" si="31"/>
        <v>64</v>
      </c>
      <c r="H64" s="6">
        <f>'Scenarios &amp; Pics'!$F$5</f>
        <v>0.25</v>
      </c>
      <c r="I64" s="6">
        <f>'Scenarios &amp; Pics'!$F$6</f>
        <v>0.25</v>
      </c>
      <c r="K64" s="7">
        <f ca="1">'Scenarios &amp; Pics'!$E$4*'Scenarios &amp; Pics'!G64+'Scenarios &amp; Pics'!$E$5*W63+'Scenarios &amp; Pics'!$E$6*'Scenarios &amp; Pics'!AF63</f>
        <v>127999.99999980054</v>
      </c>
      <c r="L64" s="7">
        <f t="shared" ca="1" si="32"/>
        <v>-72000.000000199463</v>
      </c>
      <c r="O64" s="11">
        <f>LN(G64/'Scenarios &amp; Pics'!$H$5)</f>
        <v>-0.44628710262841947</v>
      </c>
      <c r="P64" s="13">
        <f ca="1">'Scenarios &amp; Pics'!$T$5</f>
        <v>8.2191780821917804E-2</v>
      </c>
      <c r="Q64" s="11">
        <f>'Scenarios &amp; Pics'!$F$5*'Scenarios &amp; Pics'!$F$5/2</f>
        <v>3.125E-2</v>
      </c>
      <c r="R64" s="16">
        <f ca="1">(O64+P64*('Scenarios &amp; Pics'!$J$5+$Q64))/(I65*SQRT(P64))</f>
        <v>-6.1450244435677535</v>
      </c>
      <c r="S64" s="16">
        <f t="shared" ca="1" si="9"/>
        <v>-6.2166972159528777</v>
      </c>
      <c r="T64" s="11">
        <f t="shared" ca="1" si="10"/>
        <v>3.9975600806789441E-10</v>
      </c>
      <c r="U64" s="11">
        <f t="shared" ca="1" si="11"/>
        <v>2.5386406812318925E-10</v>
      </c>
      <c r="V64" s="11">
        <f t="shared" ca="1" si="12"/>
        <v>2.5185027993535431E-9</v>
      </c>
      <c r="W64" s="11">
        <f ca="1">G64*T64-'Scenarios &amp; Pics'!$H$5*EXP(-'Scenarios &amp; Pics'!$J$5*'Scenarios &amp; Pics'!P64)*'Scenarios &amp; Pics'!U64</f>
        <v>2.8130281556961857E-10</v>
      </c>
      <c r="Y64" s="12">
        <f>LN(G64/'Scenarios &amp; Pics'!$H$6)</f>
        <v>-0.44628710262841947</v>
      </c>
      <c r="Z64" s="14">
        <f ca="1">'Scenarios &amp; Pics'!$T$6</f>
        <v>8.2191780821917804E-2</v>
      </c>
      <c r="AA64" s="12">
        <f>'Scenarios &amp; Pics'!$F$6*'Scenarios &amp; Pics'!$F$6/2</f>
        <v>3.125E-2</v>
      </c>
      <c r="AB64" s="17">
        <f ca="1">(Y64+Z64*('Scenarios &amp; Pics'!$J$6+$AA64))/(H65*SQRT(Z64))</f>
        <v>-6.1450244435677535</v>
      </c>
      <c r="AC64" s="17">
        <f t="shared" ca="1" si="2"/>
        <v>-6.2166972159528777</v>
      </c>
      <c r="AD64" s="12">
        <f t="shared" ca="1" si="13"/>
        <v>3.9975600806789441E-10</v>
      </c>
      <c r="AE64" s="12">
        <f t="shared" ca="1" si="14"/>
        <v>2.5386406812318925E-10</v>
      </c>
      <c r="AF64" s="12">
        <f ca="1">G65*AD64-'Scenarios &amp; Pics'!$H$6*EXP(-'Scenarios &amp; Pics'!$J$6*'Scenarios &amp; Pics'!Z64)*'Scenarios &amp; Pics'!AE64</f>
        <v>4.8118081960356596E-10</v>
      </c>
      <c r="AG64" s="7">
        <f ca="1">AF64+'Scenarios &amp; Pics'!$H$5*EXP(-'Scenarios &amp; Pics'!$J$5*'Scenarios &amp; Pics'!$T$5)-G64</f>
        <v>35.671772724524715</v>
      </c>
      <c r="AI64" s="7">
        <f t="shared" si="5"/>
        <v>64</v>
      </c>
      <c r="AJ64">
        <f t="shared" ca="1" si="6"/>
        <v>2.8130281556961857E-10</v>
      </c>
      <c r="AK64" s="7">
        <f t="shared" ca="1" si="7"/>
        <v>35.671772724524715</v>
      </c>
      <c r="AM64" s="7">
        <f t="shared" si="15"/>
        <v>64</v>
      </c>
      <c r="AN64" s="7">
        <f t="shared" ca="1" si="16"/>
        <v>9.2420135879355047E-7</v>
      </c>
      <c r="AO64" s="7">
        <f t="shared" ca="1" si="17"/>
        <v>1.098090807160306E-6</v>
      </c>
      <c r="AQ64">
        <f t="shared" si="33"/>
        <v>0.13424657534246578</v>
      </c>
      <c r="AR64">
        <f t="shared" si="18"/>
        <v>100.53843065698243</v>
      </c>
      <c r="AS64">
        <f t="shared" si="19"/>
        <v>-5.3698630136985942E-3</v>
      </c>
      <c r="AT64">
        <f t="shared" si="20"/>
        <v>0.13424657534246578</v>
      </c>
      <c r="AU64">
        <f t="shared" si="21"/>
        <v>3.125E-2</v>
      </c>
      <c r="AV64">
        <f t="shared" si="22"/>
        <v>2.2899796613322254E-2</v>
      </c>
      <c r="AW64">
        <f t="shared" si="23"/>
        <v>-6.8699389839965153E-2</v>
      </c>
      <c r="AX64" s="11">
        <f t="shared" si="24"/>
        <v>0.50913489868348305</v>
      </c>
      <c r="AY64" s="11">
        <f t="shared" si="25"/>
        <v>0.47261445194765345</v>
      </c>
      <c r="AZ64" s="11">
        <f t="shared" si="26"/>
        <v>0.39883769131113422</v>
      </c>
      <c r="BA64">
        <f t="shared" si="27"/>
        <v>3.6520446735829637</v>
      </c>
      <c r="BB64">
        <f t="shared" si="28"/>
        <v>1018.2697973669661</v>
      </c>
      <c r="BC64">
        <f t="shared" si="34"/>
        <v>49</v>
      </c>
      <c r="BD64">
        <f t="shared" si="29"/>
        <v>21.770809695702287</v>
      </c>
      <c r="BE64">
        <f t="shared" si="30"/>
        <v>292.26566440805817</v>
      </c>
    </row>
    <row r="65" spans="1:57" x14ac:dyDescent="0.3">
      <c r="A65" s="8"/>
      <c r="F65" s="6"/>
      <c r="G65" s="6">
        <f t="shared" si="31"/>
        <v>64.5</v>
      </c>
      <c r="H65" s="6">
        <f>'Scenarios &amp; Pics'!$F$5</f>
        <v>0.25</v>
      </c>
      <c r="I65" s="6">
        <f>'Scenarios &amp; Pics'!$F$6</f>
        <v>0.25</v>
      </c>
      <c r="K65" s="7">
        <f ca="1">'Scenarios &amp; Pics'!$E$4*'Scenarios &amp; Pics'!G65+'Scenarios &amp; Pics'!$E$5*W64+'Scenarios &amp; Pics'!$E$6*'Scenarios &amp; Pics'!AF64</f>
        <v>128999.99999960024</v>
      </c>
      <c r="L65" s="7">
        <f t="shared" ca="1" si="32"/>
        <v>-71000.000000399756</v>
      </c>
      <c r="O65" s="11">
        <f>LN(G65/'Scenarios &amp; Pics'!$H$5)</f>
        <v>-0.43850496218636453</v>
      </c>
      <c r="P65" s="13">
        <f ca="1">'Scenarios &amp; Pics'!$T$5</f>
        <v>8.2191780821917804E-2</v>
      </c>
      <c r="Q65" s="11">
        <f>'Scenarios &amp; Pics'!$F$5*'Scenarios &amp; Pics'!$F$5/2</f>
        <v>3.125E-2</v>
      </c>
      <c r="R65" s="16">
        <f ca="1">(O65+P65*('Scenarios &amp; Pics'!$J$5+$Q65))/(I66*SQRT(P65))</f>
        <v>-6.0364456878829786</v>
      </c>
      <c r="S65" s="16">
        <f t="shared" ca="1" si="9"/>
        <v>-6.1081184602681029</v>
      </c>
      <c r="T65" s="11">
        <f t="shared" ca="1" si="10"/>
        <v>7.8772871666209546E-10</v>
      </c>
      <c r="U65" s="11">
        <f t="shared" ca="1" si="11"/>
        <v>5.040625981284376E-10</v>
      </c>
      <c r="V65" s="11">
        <f t="shared" ca="1" si="12"/>
        <v>4.8792378645009203E-9</v>
      </c>
      <c r="W65" s="11">
        <f ca="1">G65*T65-'Scenarios &amp; Pics'!$H$5*EXP(-'Scenarios &amp; Pics'!$J$5*'Scenarios &amp; Pics'!P65)*'Scenarios &amp; Pics'!U65</f>
        <v>5.6768950535663054E-10</v>
      </c>
      <c r="Y65" s="12">
        <f>LN(G65/'Scenarios &amp; Pics'!$H$6)</f>
        <v>-0.43850496218636453</v>
      </c>
      <c r="Z65" s="14">
        <f ca="1">'Scenarios &amp; Pics'!$T$6</f>
        <v>8.2191780821917804E-2</v>
      </c>
      <c r="AA65" s="12">
        <f>'Scenarios &amp; Pics'!$F$6*'Scenarios &amp; Pics'!$F$6/2</f>
        <v>3.125E-2</v>
      </c>
      <c r="AB65" s="17">
        <f ca="1">(Y65+Z65*('Scenarios &amp; Pics'!$J$6+$AA65))/(H66*SQRT(Z65))</f>
        <v>-6.0364456878829786</v>
      </c>
      <c r="AC65" s="17">
        <f t="shared" ca="1" si="2"/>
        <v>-6.1081184602681029</v>
      </c>
      <c r="AD65" s="12">
        <f t="shared" ca="1" si="13"/>
        <v>7.8772871666209546E-10</v>
      </c>
      <c r="AE65" s="12">
        <f t="shared" ca="1" si="14"/>
        <v>5.040625981284376E-10</v>
      </c>
      <c r="AF65" s="12">
        <f ca="1">G66*AD65-'Scenarios &amp; Pics'!$H$6*EXP(-'Scenarios &amp; Pics'!$J$6*'Scenarios &amp; Pics'!Z65)*'Scenarios &amp; Pics'!AE65</f>
        <v>9.6155386368767838E-10</v>
      </c>
      <c r="AG65" s="7">
        <f ca="1">AF65+'Scenarios &amp; Pics'!$H$5*EXP(-'Scenarios &amp; Pics'!$J$5*'Scenarios &amp; Pics'!$T$5)-G65</f>
        <v>35.171772725005084</v>
      </c>
      <c r="AI65" s="7">
        <f t="shared" si="5"/>
        <v>64.5</v>
      </c>
      <c r="AJ65">
        <f t="shared" ca="1" si="6"/>
        <v>5.6768950535663054E-10</v>
      </c>
      <c r="AK65" s="7">
        <f t="shared" ca="1" si="7"/>
        <v>35.171772725005084</v>
      </c>
      <c r="AM65" s="7">
        <f t="shared" si="15"/>
        <v>64.5</v>
      </c>
      <c r="AN65" s="7">
        <f t="shared" ca="1" si="16"/>
        <v>1.8044958851563174E-6</v>
      </c>
      <c r="AO65" s="7">
        <f t="shared" ca="1" si="17"/>
        <v>2.11090198291627E-6</v>
      </c>
      <c r="AQ65">
        <f t="shared" si="33"/>
        <v>0.13698630136986303</v>
      </c>
      <c r="AR65">
        <f t="shared" si="18"/>
        <v>100.54944917093458</v>
      </c>
      <c r="AS65">
        <f t="shared" si="19"/>
        <v>-5.4794520547944928E-3</v>
      </c>
      <c r="AT65">
        <f t="shared" si="20"/>
        <v>0.13698630136986303</v>
      </c>
      <c r="AU65">
        <f t="shared" si="21"/>
        <v>3.125E-2</v>
      </c>
      <c r="AV65">
        <f t="shared" si="22"/>
        <v>2.3132287818675479E-2</v>
      </c>
      <c r="AW65">
        <f t="shared" si="23"/>
        <v>-6.9396863456025193E-2</v>
      </c>
      <c r="AX65" s="11">
        <f t="shared" si="24"/>
        <v>0.50922762469140403</v>
      </c>
      <c r="AY65" s="11">
        <f t="shared" si="25"/>
        <v>0.47233686275090353</v>
      </c>
      <c r="AZ65" s="11">
        <f t="shared" si="26"/>
        <v>0.39883555712543101</v>
      </c>
      <c r="BA65">
        <f t="shared" si="27"/>
        <v>3.6890761940500454</v>
      </c>
      <c r="BB65">
        <f t="shared" si="28"/>
        <v>1018.4552493828081</v>
      </c>
      <c r="BC65">
        <f t="shared" si="34"/>
        <v>50</v>
      </c>
      <c r="BD65">
        <f t="shared" si="29"/>
        <v>21.551886709809295</v>
      </c>
      <c r="BE65">
        <f t="shared" si="30"/>
        <v>295.23132479190821</v>
      </c>
    </row>
    <row r="66" spans="1:57" x14ac:dyDescent="0.3">
      <c r="A66" s="8"/>
      <c r="F66" s="6"/>
      <c r="G66" s="6">
        <f t="shared" si="31"/>
        <v>65</v>
      </c>
      <c r="H66" s="6">
        <f>'Scenarios &amp; Pics'!$F$5</f>
        <v>0.25</v>
      </c>
      <c r="I66" s="6">
        <f>'Scenarios &amp; Pics'!$F$6</f>
        <v>0.25</v>
      </c>
      <c r="K66" s="7">
        <f ca="1">'Scenarios &amp; Pics'!$E$4*'Scenarios &amp; Pics'!G66+'Scenarios &amp; Pics'!$E$5*W65+'Scenarios &amp; Pics'!$E$6*'Scenarios &amp; Pics'!AF65</f>
        <v>129999.99999921228</v>
      </c>
      <c r="L66" s="7">
        <f t="shared" ca="1" si="32"/>
        <v>-70000.000000787724</v>
      </c>
      <c r="O66" s="11">
        <f>LN(G66/'Scenarios &amp; Pics'!$H$5)</f>
        <v>-0.43078291609245423</v>
      </c>
      <c r="P66" s="13">
        <f ca="1">'Scenarios &amp; Pics'!$T$5</f>
        <v>8.2191780821917804E-2</v>
      </c>
      <c r="Q66" s="11">
        <f>'Scenarios &amp; Pics'!$F$5*'Scenarios &amp; Pics'!$F$5/2</f>
        <v>3.125E-2</v>
      </c>
      <c r="R66" s="16">
        <f ca="1">(O66+P66*('Scenarios &amp; Pics'!$J$5+$Q66))/(I67*SQRT(P66))</f>
        <v>-5.9287053865532506</v>
      </c>
      <c r="S66" s="16">
        <f t="shared" ca="1" si="9"/>
        <v>-6.0003781589383749</v>
      </c>
      <c r="T66" s="11">
        <f t="shared" ca="1" si="10"/>
        <v>1.526661689792422E-9</v>
      </c>
      <c r="U66" s="11">
        <f t="shared" ca="1" si="11"/>
        <v>9.8429260034384587E-10</v>
      </c>
      <c r="V66" s="11">
        <f t="shared" ca="1" si="12"/>
        <v>9.2957148343231426E-9</v>
      </c>
      <c r="W66" s="11">
        <f ca="1">G66*T66-'Scenarios &amp; Pics'!$H$5*EXP(-'Scenarios &amp; Pics'!$J$5*'Scenarios &amp; Pics'!P66)*'Scenarios &amp; Pics'!U66</f>
        <v>1.1268214810778085E-9</v>
      </c>
      <c r="Y66" s="12">
        <f>LN(G66/'Scenarios &amp; Pics'!$H$6)</f>
        <v>-0.43078291609245423</v>
      </c>
      <c r="Z66" s="14">
        <f ca="1">'Scenarios &amp; Pics'!$T$6</f>
        <v>8.2191780821917804E-2</v>
      </c>
      <c r="AA66" s="12">
        <f>'Scenarios &amp; Pics'!$F$6*'Scenarios &amp; Pics'!$F$6/2</f>
        <v>3.125E-2</v>
      </c>
      <c r="AB66" s="17">
        <f ca="1">(Y66+Z66*('Scenarios &amp; Pics'!$J$6+$AA66))/(H67*SQRT(Z66))</f>
        <v>-5.9287053865532506</v>
      </c>
      <c r="AC66" s="17">
        <f t="shared" ca="1" si="2"/>
        <v>-6.0003781589383749</v>
      </c>
      <c r="AD66" s="12">
        <f t="shared" ca="1" si="13"/>
        <v>1.526661689792422E-9</v>
      </c>
      <c r="AE66" s="12">
        <f t="shared" ca="1" si="14"/>
        <v>9.8429260034384587E-10</v>
      </c>
      <c r="AF66" s="12">
        <f ca="1">G67*AD66-'Scenarios &amp; Pics'!$H$6*EXP(-'Scenarios &amp; Pics'!$J$6*'Scenarios &amp; Pics'!Z66)*'Scenarios &amp; Pics'!AE66</f>
        <v>1.8901523259740201E-9</v>
      </c>
      <c r="AG66" s="7">
        <f ca="1">AF66+'Scenarios &amp; Pics'!$H$5*EXP(-'Scenarios &amp; Pics'!$J$5*'Scenarios &amp; Pics'!$T$5)-G66</f>
        <v>34.671772725933693</v>
      </c>
      <c r="AI66" s="7">
        <f t="shared" si="5"/>
        <v>65</v>
      </c>
      <c r="AJ66">
        <f t="shared" ca="1" si="6"/>
        <v>1.1268214810778085E-9</v>
      </c>
      <c r="AK66" s="7">
        <f t="shared" ca="1" si="7"/>
        <v>34.671772725933693</v>
      </c>
      <c r="AM66" s="7">
        <f t="shared" si="15"/>
        <v>65</v>
      </c>
      <c r="AN66" s="7">
        <f t="shared" ca="1" si="16"/>
        <v>3.4644981980828323E-6</v>
      </c>
      <c r="AO66" s="7">
        <f t="shared" ca="1" si="17"/>
        <v>3.9906645910855509E-6</v>
      </c>
      <c r="AQ66">
        <f t="shared" si="33"/>
        <v>0.13972602739726028</v>
      </c>
      <c r="AR66">
        <f t="shared" si="18"/>
        <v>100.56046889246126</v>
      </c>
      <c r="AS66">
        <f t="shared" si="19"/>
        <v>-5.5890410958902735E-3</v>
      </c>
      <c r="AT66">
        <f t="shared" si="20"/>
        <v>0.13972602739726028</v>
      </c>
      <c r="AU66">
        <f t="shared" si="21"/>
        <v>3.125E-2</v>
      </c>
      <c r="AV66">
        <f t="shared" si="22"/>
        <v>2.3362465506033755E-2</v>
      </c>
      <c r="AW66">
        <f t="shared" si="23"/>
        <v>-7.0087396518095355E-2</v>
      </c>
      <c r="AX66" s="11">
        <f t="shared" si="24"/>
        <v>0.50931942749236492</v>
      </c>
      <c r="AY66" s="11">
        <f t="shared" si="25"/>
        <v>0.47206204907723581</v>
      </c>
      <c r="AZ66" s="11">
        <f t="shared" si="26"/>
        <v>0.39883342295114782</v>
      </c>
      <c r="BA66">
        <f t="shared" si="27"/>
        <v>3.7257378415129168</v>
      </c>
      <c r="BB66">
        <f t="shared" si="28"/>
        <v>1018.6388549847298</v>
      </c>
      <c r="BC66">
        <f t="shared" si="34"/>
        <v>51</v>
      </c>
      <c r="BD66">
        <f t="shared" si="29"/>
        <v>21.339433484030586</v>
      </c>
      <c r="BE66">
        <f t="shared" si="30"/>
        <v>298.1674267631671</v>
      </c>
    </row>
    <row r="67" spans="1:57" x14ac:dyDescent="0.3">
      <c r="A67" s="8"/>
      <c r="F67" s="6"/>
      <c r="G67" s="6">
        <f t="shared" si="31"/>
        <v>65.5</v>
      </c>
      <c r="H67" s="6">
        <f>'Scenarios &amp; Pics'!$F$5</f>
        <v>0.25</v>
      </c>
      <c r="I67" s="6">
        <f>'Scenarios &amp; Pics'!$F$6</f>
        <v>0.25</v>
      </c>
      <c r="K67" s="7">
        <f ca="1">'Scenarios &amp; Pics'!$E$4*'Scenarios &amp; Pics'!G67+'Scenarios &amp; Pics'!$E$5*W66+'Scenarios &amp; Pics'!$E$6*'Scenarios &amp; Pics'!AF66</f>
        <v>130999.99999847333</v>
      </c>
      <c r="L67" s="7">
        <f t="shared" ca="1" si="32"/>
        <v>-69000.000001526671</v>
      </c>
      <c r="O67" s="11">
        <f>LN(G67/'Scenarios &amp; Pics'!$H$5)</f>
        <v>-0.42312004334688508</v>
      </c>
      <c r="P67" s="13">
        <f ca="1">'Scenarios &amp; Pics'!$T$5</f>
        <v>8.2191780821917804E-2</v>
      </c>
      <c r="Q67" s="11">
        <f>'Scenarios &amp; Pics'!$F$5*'Scenarios &amp; Pics'!$F$5/2</f>
        <v>3.125E-2</v>
      </c>
      <c r="R67" s="16">
        <f ca="1">(O67+P67*('Scenarios &amp; Pics'!$J$5+$Q67))/(I68*SQRT(P67))</f>
        <v>-5.8217906895132971</v>
      </c>
      <c r="S67" s="16">
        <f t="shared" ca="1" si="9"/>
        <v>-5.8934634618984214</v>
      </c>
      <c r="T67" s="11">
        <f t="shared" ca="1" si="10"/>
        <v>2.9110217491506273E-9</v>
      </c>
      <c r="U67" s="11">
        <f t="shared" ca="1" si="11"/>
        <v>1.8909187725452811E-9</v>
      </c>
      <c r="V67" s="11">
        <f t="shared" ca="1" si="12"/>
        <v>1.7421479300668752E-8</v>
      </c>
      <c r="W67" s="11">
        <f ca="1">G67*T67-'Scenarios &amp; Pics'!$H$5*EXP(-'Scenarios &amp; Pics'!$J$5*'Scenarios &amp; Pics'!P67)*'Scenarios &amp; Pics'!U67</f>
        <v>2.2006984326054521E-9</v>
      </c>
      <c r="Y67" s="12">
        <f>LN(G67/'Scenarios &amp; Pics'!$H$6)</f>
        <v>-0.42312004334688508</v>
      </c>
      <c r="Z67" s="14">
        <f ca="1">'Scenarios &amp; Pics'!$T$6</f>
        <v>8.2191780821917804E-2</v>
      </c>
      <c r="AA67" s="12">
        <f>'Scenarios &amp; Pics'!$F$6*'Scenarios &amp; Pics'!$F$6/2</f>
        <v>3.125E-2</v>
      </c>
      <c r="AB67" s="17">
        <f ca="1">(Y67+Z67*('Scenarios &amp; Pics'!$J$6+$AA67))/(H68*SQRT(Z67))</f>
        <v>-5.8217906895132971</v>
      </c>
      <c r="AC67" s="17">
        <f t="shared" ca="1" si="2"/>
        <v>-5.8934634618984214</v>
      </c>
      <c r="AD67" s="12">
        <f t="shared" ca="1" si="13"/>
        <v>2.9110217491506273E-9</v>
      </c>
      <c r="AE67" s="12">
        <f t="shared" ca="1" si="14"/>
        <v>1.8909187725452811E-9</v>
      </c>
      <c r="AF67" s="12">
        <f ca="1">G68*AD67-'Scenarios &amp; Pics'!$H$6*EXP(-'Scenarios &amp; Pics'!$J$6*'Scenarios &amp; Pics'!Z67)*'Scenarios &amp; Pics'!AE67</f>
        <v>3.6562093071807668E-9</v>
      </c>
      <c r="AG67" s="7">
        <f ca="1">AF67+'Scenarios &amp; Pics'!$H$5*EXP(-'Scenarios &amp; Pics'!$J$5*'Scenarios &amp; Pics'!$T$5)-G67</f>
        <v>34.171772727699746</v>
      </c>
      <c r="AI67" s="7">
        <f t="shared" si="5"/>
        <v>65.5</v>
      </c>
      <c r="AJ67">
        <f t="shared" ca="1" si="6"/>
        <v>2.2006984326054521E-9</v>
      </c>
      <c r="AK67" s="7">
        <f t="shared" ca="1" si="7"/>
        <v>34.171772727699746</v>
      </c>
      <c r="AM67" s="7">
        <f t="shared" si="15"/>
        <v>65.5</v>
      </c>
      <c r="AN67" s="7">
        <f t="shared" ca="1" si="16"/>
        <v>6.5429035755719035E-6</v>
      </c>
      <c r="AO67" s="7">
        <f t="shared" ca="1" si="17"/>
        <v>7.4219755805489038E-6</v>
      </c>
      <c r="AQ67">
        <f t="shared" si="33"/>
        <v>0.14246575342465753</v>
      </c>
      <c r="AR67">
        <f t="shared" si="18"/>
        <v>100.57148982169485</v>
      </c>
      <c r="AS67">
        <f t="shared" si="19"/>
        <v>-5.6986301369863507E-3</v>
      </c>
      <c r="AT67">
        <f t="shared" si="20"/>
        <v>0.14246575342465753</v>
      </c>
      <c r="AU67">
        <f t="shared" si="21"/>
        <v>3.125E-2</v>
      </c>
      <c r="AV67">
        <f t="shared" si="22"/>
        <v>2.3590397396293348E-2</v>
      </c>
      <c r="AW67">
        <f t="shared" si="23"/>
        <v>-7.0771192188882129E-2</v>
      </c>
      <c r="AX67" s="11">
        <f t="shared" si="24"/>
        <v>0.50941033410552827</v>
      </c>
      <c r="AY67" s="11">
        <f t="shared" si="25"/>
        <v>0.47178992981052853</v>
      </c>
      <c r="AZ67" s="11">
        <f t="shared" si="26"/>
        <v>0.39883128878828467</v>
      </c>
      <c r="BA67">
        <f t="shared" si="27"/>
        <v>3.7620404294999759</v>
      </c>
      <c r="BB67">
        <f t="shared" si="28"/>
        <v>1018.8206682110565</v>
      </c>
      <c r="BC67">
        <f t="shared" si="34"/>
        <v>52</v>
      </c>
      <c r="BD67">
        <f t="shared" si="29"/>
        <v>21.133137463113616</v>
      </c>
      <c r="BE67">
        <f t="shared" si="30"/>
        <v>301.07483509093373</v>
      </c>
    </row>
    <row r="68" spans="1:57" x14ac:dyDescent="0.3">
      <c r="A68" s="8"/>
      <c r="F68" s="6"/>
      <c r="G68" s="6">
        <f t="shared" si="31"/>
        <v>66</v>
      </c>
      <c r="H68" s="6">
        <f>'Scenarios &amp; Pics'!$F$5</f>
        <v>0.25</v>
      </c>
      <c r="I68" s="6">
        <f>'Scenarios &amp; Pics'!$F$6</f>
        <v>0.25</v>
      </c>
      <c r="K68" s="7">
        <f ca="1">'Scenarios &amp; Pics'!$E$4*'Scenarios &amp; Pics'!G68+'Scenarios &amp; Pics'!$E$5*W67+'Scenarios &amp; Pics'!$E$6*'Scenarios &amp; Pics'!AF67</f>
        <v>131999.99999708898</v>
      </c>
      <c r="L68" s="7">
        <f t="shared" ca="1" si="32"/>
        <v>-68000.000002911023</v>
      </c>
      <c r="O68" s="11">
        <f>LN(G68/'Scenarios &amp; Pics'!$H$5)</f>
        <v>-0.41551544396166579</v>
      </c>
      <c r="P68" s="13">
        <f ca="1">'Scenarios &amp; Pics'!$T$5</f>
        <v>8.2191780821917804E-2</v>
      </c>
      <c r="Q68" s="11">
        <f>'Scenarios &amp; Pics'!$F$5*'Scenarios &amp; Pics'!$F$5/2</f>
        <v>3.125E-2</v>
      </c>
      <c r="R68" s="16">
        <f ca="1">(O68+P68*('Scenarios &amp; Pics'!$J$5+$Q68))/(I69*SQRT(P68))</f>
        <v>-5.7156890398609441</v>
      </c>
      <c r="S68" s="16">
        <f t="shared" ca="1" si="9"/>
        <v>-5.7873618122460684</v>
      </c>
      <c r="T68" s="11">
        <f t="shared" ca="1" si="10"/>
        <v>5.4630190097795787E-9</v>
      </c>
      <c r="U68" s="11">
        <f t="shared" ca="1" si="11"/>
        <v>3.5750231921437484E-9</v>
      </c>
      <c r="V68" s="11">
        <f t="shared" ca="1" si="12"/>
        <v>3.2129567225332093E-8</v>
      </c>
      <c r="W68" s="11">
        <f ca="1">G68*T68-'Scenarios &amp; Pics'!$H$5*EXP(-'Scenarios &amp; Pics'!$J$5*'Scenarios &amp; Pics'!P68)*'Scenarios &amp; Pics'!U68</f>
        <v>4.2303555549158439E-9</v>
      </c>
      <c r="Y68" s="12">
        <f>LN(G68/'Scenarios &amp; Pics'!$H$6)</f>
        <v>-0.41551544396166579</v>
      </c>
      <c r="Z68" s="14">
        <f ca="1">'Scenarios &amp; Pics'!$T$6</f>
        <v>8.2191780821917804E-2</v>
      </c>
      <c r="AA68" s="12">
        <f>'Scenarios &amp; Pics'!$F$6*'Scenarios &amp; Pics'!$F$6/2</f>
        <v>3.125E-2</v>
      </c>
      <c r="AB68" s="17">
        <f ca="1">(Y68+Z68*('Scenarios &amp; Pics'!$J$6+$AA68))/(H69*SQRT(Z68))</f>
        <v>-5.7156890398609441</v>
      </c>
      <c r="AC68" s="17">
        <f t="shared" ca="1" si="2"/>
        <v>-5.7873618122460684</v>
      </c>
      <c r="AD68" s="12">
        <f t="shared" ca="1" si="13"/>
        <v>5.4630190097795787E-9</v>
      </c>
      <c r="AE68" s="12">
        <f t="shared" ca="1" si="14"/>
        <v>3.5750231921437484E-9</v>
      </c>
      <c r="AF68" s="12">
        <f ca="1">G69*AD68-'Scenarios &amp; Pics'!$H$6*EXP(-'Scenarios &amp; Pics'!$J$6*'Scenarios &amp; Pics'!Z68)*'Scenarios &amp; Pics'!AE68</f>
        <v>6.9618650598056543E-9</v>
      </c>
      <c r="AG68" s="7">
        <f ca="1">AF68+'Scenarios &amp; Pics'!$H$5*EXP(-'Scenarios &amp; Pics'!$J$5*'Scenarios &amp; Pics'!$T$5)-G68</f>
        <v>33.671772731005404</v>
      </c>
      <c r="AI68" s="7">
        <f t="shared" si="5"/>
        <v>66</v>
      </c>
      <c r="AJ68">
        <f t="shared" ca="1" si="6"/>
        <v>4.2303555549158439E-9</v>
      </c>
      <c r="AK68" s="7">
        <f t="shared" ca="1" si="7"/>
        <v>33.671772731005404</v>
      </c>
      <c r="AM68" s="7">
        <f t="shared" si="15"/>
        <v>66</v>
      </c>
      <c r="AN68" s="7">
        <f t="shared" ca="1" si="16"/>
        <v>1.2158864037269573E-5</v>
      </c>
      <c r="AO68" s="7">
        <f t="shared" ca="1" si="17"/>
        <v>1.3584283359667569E-5</v>
      </c>
      <c r="AQ68">
        <f t="shared" si="33"/>
        <v>0.14520547945205478</v>
      </c>
      <c r="AR68">
        <f t="shared" si="18"/>
        <v>100.58251195876768</v>
      </c>
      <c r="AS68">
        <f t="shared" si="19"/>
        <v>-5.8082191780821661E-3</v>
      </c>
      <c r="AT68">
        <f t="shared" si="20"/>
        <v>0.14520547945205478</v>
      </c>
      <c r="AU68">
        <f t="shared" si="21"/>
        <v>3.125E-2</v>
      </c>
      <c r="AV68">
        <f t="shared" si="22"/>
        <v>2.3816147969594102E-2</v>
      </c>
      <c r="AW68">
        <f t="shared" si="23"/>
        <v>-7.1448443908781273E-2</v>
      </c>
      <c r="AX68" s="11">
        <f t="shared" si="24"/>
        <v>0.5095003702571117</v>
      </c>
      <c r="AY68" s="11">
        <f t="shared" si="25"/>
        <v>0.47152042771520752</v>
      </c>
      <c r="AZ68" s="11">
        <f t="shared" si="26"/>
        <v>0.39882915463684143</v>
      </c>
      <c r="BA68">
        <f t="shared" si="27"/>
        <v>3.7979942541904137</v>
      </c>
      <c r="BB68">
        <f t="shared" si="28"/>
        <v>1019.0007405142234</v>
      </c>
      <c r="BC68">
        <f t="shared" si="34"/>
        <v>53</v>
      </c>
      <c r="BD68">
        <f t="shared" si="29"/>
        <v>20.932706831202715</v>
      </c>
      <c r="BE68">
        <f t="shared" si="30"/>
        <v>303.95437316540932</v>
      </c>
    </row>
    <row r="69" spans="1:57" x14ac:dyDescent="0.3">
      <c r="A69" s="8"/>
      <c r="F69" s="6"/>
      <c r="G69" s="6">
        <f t="shared" si="31"/>
        <v>66.5</v>
      </c>
      <c r="H69" s="6">
        <f>'Scenarios &amp; Pics'!$F$5</f>
        <v>0.25</v>
      </c>
      <c r="I69" s="6">
        <f>'Scenarios &amp; Pics'!$F$6</f>
        <v>0.25</v>
      </c>
      <c r="K69" s="7">
        <f ca="1">'Scenarios &amp; Pics'!$E$4*'Scenarios &amp; Pics'!G69+'Scenarios &amp; Pics'!$E$5*W68+'Scenarios &amp; Pics'!$E$6*'Scenarios &amp; Pics'!AF68</f>
        <v>132999.99999453698</v>
      </c>
      <c r="L69" s="7">
        <f t="shared" ca="1" si="32"/>
        <v>-67000.000005463022</v>
      </c>
      <c r="O69" s="11">
        <f>LN(G69/'Scenarios &amp; Pics'!$H$5)</f>
        <v>-0.40796823832628287</v>
      </c>
      <c r="P69" s="13">
        <f ca="1">'Scenarios &amp; Pics'!$T$5</f>
        <v>8.2191780821917804E-2</v>
      </c>
      <c r="Q69" s="11">
        <f>'Scenarios &amp; Pics'!$F$5*'Scenarios &amp; Pics'!$F$5/2</f>
        <v>3.125E-2</v>
      </c>
      <c r="R69" s="16">
        <f ca="1">(O69+P69*('Scenarios &amp; Pics'!$J$5+$Q69))/(I70*SQRT(P69))</f>
        <v>-5.6103881650066976</v>
      </c>
      <c r="S69" s="16">
        <f t="shared" ca="1" si="9"/>
        <v>-5.6820609373918218</v>
      </c>
      <c r="T69" s="11">
        <f t="shared" ca="1" si="10"/>
        <v>1.0093664802815767E-8</v>
      </c>
      <c r="U69" s="11">
        <f t="shared" ca="1" si="11"/>
        <v>6.6540611793271278E-9</v>
      </c>
      <c r="V69" s="11">
        <f t="shared" ca="1" si="12"/>
        <v>5.8329013178641737E-8</v>
      </c>
      <c r="W69" s="11">
        <f ca="1">G69*T69-'Scenarios &amp; Pics'!$H$5*EXP(-'Scenarios &amp; Pics'!$J$5*'Scenarios &amp; Pics'!P69)*'Scenarios &amp; Pics'!U69</f>
        <v>8.0066358294739539E-9</v>
      </c>
      <c r="Y69" s="12">
        <f>LN(G69/'Scenarios &amp; Pics'!$H$6)</f>
        <v>-0.40796823832628287</v>
      </c>
      <c r="Z69" s="14">
        <f ca="1">'Scenarios &amp; Pics'!$T$6</f>
        <v>8.2191780821917804E-2</v>
      </c>
      <c r="AA69" s="12">
        <f>'Scenarios &amp; Pics'!$F$6*'Scenarios &amp; Pics'!$F$6/2</f>
        <v>3.125E-2</v>
      </c>
      <c r="AB69" s="17">
        <f ca="1">(Y69+Z69*('Scenarios &amp; Pics'!$J$6+$AA69))/(H70*SQRT(Z69))</f>
        <v>-5.6103881650066976</v>
      </c>
      <c r="AC69" s="17">
        <f t="shared" ca="1" si="2"/>
        <v>-5.6820609373918218</v>
      </c>
      <c r="AD69" s="12">
        <f t="shared" ca="1" si="13"/>
        <v>1.0093664802815767E-8</v>
      </c>
      <c r="AE69" s="12">
        <f t="shared" ca="1" si="14"/>
        <v>6.6540611793271278E-9</v>
      </c>
      <c r="AF69" s="12">
        <f ca="1">G70*AD69-'Scenarios &amp; Pics'!$H$6*EXP(-'Scenarios &amp; Pics'!$J$6*'Scenarios &amp; Pics'!Z69)*'Scenarios &amp; Pics'!AE69</f>
        <v>1.3053468230881814E-8</v>
      </c>
      <c r="AG69" s="7">
        <f ca="1">AF69+'Scenarios &amp; Pics'!$H$5*EXP(-'Scenarios &amp; Pics'!$J$5*'Scenarios &amp; Pics'!$T$5)-G69</f>
        <v>33.171772737097001</v>
      </c>
      <c r="AI69" s="7">
        <f t="shared" si="5"/>
        <v>66.5</v>
      </c>
      <c r="AJ69">
        <f t="shared" ca="1" si="6"/>
        <v>8.0066358294739539E-9</v>
      </c>
      <c r="AK69" s="7">
        <f t="shared" ca="1" si="7"/>
        <v>33.171772737097001</v>
      </c>
      <c r="AM69" s="7">
        <f t="shared" si="15"/>
        <v>66.5</v>
      </c>
      <c r="AN69" s="7">
        <f t="shared" ca="1" si="16"/>
        <v>2.2240803092209125E-5</v>
      </c>
      <c r="AO69" s="7">
        <f t="shared" ca="1" si="17"/>
        <v>2.4475905941263178E-5</v>
      </c>
      <c r="AQ69">
        <f t="shared" si="33"/>
        <v>0.14794520547945203</v>
      </c>
      <c r="AR69">
        <f t="shared" si="18"/>
        <v>100.59353530381215</v>
      </c>
      <c r="AS69">
        <f t="shared" si="19"/>
        <v>-5.9178082191782E-3</v>
      </c>
      <c r="AT69">
        <f t="shared" si="20"/>
        <v>0.14794520547945203</v>
      </c>
      <c r="AU69">
        <f t="shared" si="21"/>
        <v>3.125E-2</v>
      </c>
      <c r="AV69">
        <f t="shared" si="22"/>
        <v>2.4039778678349982E-2</v>
      </c>
      <c r="AW69">
        <f t="shared" si="23"/>
        <v>-7.2119336035054854E-2</v>
      </c>
      <c r="AX69" s="11">
        <f t="shared" si="24"/>
        <v>0.50958956046537751</v>
      </c>
      <c r="AY69" s="11">
        <f t="shared" si="25"/>
        <v>0.47125346918116112</v>
      </c>
      <c r="AZ69" s="11">
        <f t="shared" si="26"/>
        <v>0.39882702049681806</v>
      </c>
      <c r="BA69">
        <f t="shared" si="27"/>
        <v>3.833609128421628</v>
      </c>
      <c r="BB69">
        <f t="shared" si="28"/>
        <v>1019.1791209307551</v>
      </c>
      <c r="BC69">
        <f t="shared" si="34"/>
        <v>54</v>
      </c>
      <c r="BD69">
        <f t="shared" si="29"/>
        <v>20.737868775388201</v>
      </c>
      <c r="BE69">
        <f t="shared" si="30"/>
        <v>306.80682571807193</v>
      </c>
    </row>
    <row r="70" spans="1:57" x14ac:dyDescent="0.3">
      <c r="A70" s="8"/>
      <c r="F70" s="6"/>
      <c r="G70" s="6">
        <f t="shared" si="31"/>
        <v>67</v>
      </c>
      <c r="H70" s="6">
        <f>'Scenarios &amp; Pics'!$F$5</f>
        <v>0.25</v>
      </c>
      <c r="I70" s="6">
        <f>'Scenarios &amp; Pics'!$F$6</f>
        <v>0.25</v>
      </c>
      <c r="K70" s="7">
        <f ca="1">'Scenarios &amp; Pics'!$E$4*'Scenarios &amp; Pics'!G70+'Scenarios &amp; Pics'!$E$5*W69+'Scenarios &amp; Pics'!$E$6*'Scenarios &amp; Pics'!AF69</f>
        <v>133999.99998990633</v>
      </c>
      <c r="L70" s="7">
        <f t="shared" ca="1" si="32"/>
        <v>-66000.000010093674</v>
      </c>
      <c r="O70" s="11">
        <f>LN(G70/'Scenarios &amp; Pics'!$H$5)</f>
        <v>-0.40047756659712525</v>
      </c>
      <c r="P70" s="13">
        <f ca="1">'Scenarios &amp; Pics'!$T$5</f>
        <v>8.2191780821917804E-2</v>
      </c>
      <c r="Q70" s="11">
        <f>'Scenarios &amp; Pics'!$F$5*'Scenarios &amp; Pics'!$F$5/2</f>
        <v>3.125E-2</v>
      </c>
      <c r="R70" s="16">
        <f ca="1">(O70+P70*('Scenarios &amp; Pics'!$J$5+$Q70))/(I71*SQRT(P70))</f>
        <v>-5.5058760681548069</v>
      </c>
      <c r="S70" s="16">
        <f t="shared" ca="1" si="9"/>
        <v>-5.5775488405399312</v>
      </c>
      <c r="T70" s="11">
        <f t="shared" ca="1" si="10"/>
        <v>1.8366844455400569E-8</v>
      </c>
      <c r="U70" s="11">
        <f t="shared" ca="1" si="11"/>
        <v>1.2196565461783454E-8</v>
      </c>
      <c r="V70" s="11">
        <f t="shared" ca="1" si="12"/>
        <v>1.0427083166086992E-7</v>
      </c>
      <c r="W70" s="11">
        <f ca="1">G70*T70-'Scenarios &amp; Pics'!$H$5*EXP(-'Scenarios &amp; Pics'!$J$5*'Scenarios &amp; Pics'!P70)*'Scenarios &amp; Pics'!U70</f>
        <v>1.4925277791038519E-8</v>
      </c>
      <c r="Y70" s="12">
        <f>LN(G70/'Scenarios &amp; Pics'!$H$6)</f>
        <v>-0.40047756659712525</v>
      </c>
      <c r="Z70" s="14">
        <f ca="1">'Scenarios &amp; Pics'!$T$6</f>
        <v>8.2191780821917804E-2</v>
      </c>
      <c r="AA70" s="12">
        <f>'Scenarios &amp; Pics'!$F$6*'Scenarios &amp; Pics'!$F$6/2</f>
        <v>3.125E-2</v>
      </c>
      <c r="AB70" s="17">
        <f ca="1">(Y70+Z70*('Scenarios &amp; Pics'!$J$6+$AA70))/(H71*SQRT(Z70))</f>
        <v>-5.5058760681548069</v>
      </c>
      <c r="AC70" s="17">
        <f t="shared" ca="1" si="2"/>
        <v>-5.5775488405399312</v>
      </c>
      <c r="AD70" s="12">
        <f t="shared" ca="1" si="13"/>
        <v>1.8366844455400569E-8</v>
      </c>
      <c r="AE70" s="12">
        <f t="shared" ca="1" si="14"/>
        <v>1.2196565461783454E-8</v>
      </c>
      <c r="AF70" s="12">
        <f ca="1">G71*AD70-'Scenarios &amp; Pics'!$H$6*EXP(-'Scenarios &amp; Pics'!$J$6*'Scenarios &amp; Pics'!Z70)*'Scenarios &amp; Pics'!AE70</f>
        <v>2.4108700018738822E-8</v>
      </c>
      <c r="AG70" s="7">
        <f ca="1">AF70+'Scenarios &amp; Pics'!$H$5*EXP(-'Scenarios &amp; Pics'!$J$5*'Scenarios &amp; Pics'!$T$5)-G70</f>
        <v>32.671772748152236</v>
      </c>
      <c r="AI70" s="7">
        <f t="shared" si="5"/>
        <v>67</v>
      </c>
      <c r="AJ70">
        <f t="shared" ca="1" si="6"/>
        <v>1.4925277791038519E-8</v>
      </c>
      <c r="AK70" s="7">
        <f t="shared" ca="1" si="7"/>
        <v>32.671772748152236</v>
      </c>
      <c r="AM70" s="7">
        <f t="shared" si="15"/>
        <v>67</v>
      </c>
      <c r="AN70" s="7">
        <f t="shared" ca="1" si="16"/>
        <v>4.0057314570439182E-5</v>
      </c>
      <c r="AO70" s="7">
        <f t="shared" ca="1" si="17"/>
        <v>4.3427399771917436E-5</v>
      </c>
      <c r="AQ70">
        <f t="shared" si="33"/>
        <v>0.15068493150684928</v>
      </c>
      <c r="AR70">
        <f t="shared" si="18"/>
        <v>100.60455985696059</v>
      </c>
      <c r="AS70">
        <f t="shared" si="19"/>
        <v>-6.0273972602739581E-3</v>
      </c>
      <c r="AT70">
        <f t="shared" si="20"/>
        <v>0.15068493150684928</v>
      </c>
      <c r="AU70">
        <f t="shared" si="21"/>
        <v>3.125E-2</v>
      </c>
      <c r="AV70">
        <f t="shared" si="22"/>
        <v>2.4261348142645255E-2</v>
      </c>
      <c r="AW70">
        <f t="shared" si="23"/>
        <v>-7.2784044427935235E-2</v>
      </c>
      <c r="AX70" s="11">
        <f t="shared" si="24"/>
        <v>0.50967792811858792</v>
      </c>
      <c r="AY70" s="11">
        <f t="shared" si="25"/>
        <v>0.47098898398983391</v>
      </c>
      <c r="AZ70" s="11">
        <f t="shared" si="26"/>
        <v>0.3988248863682145</v>
      </c>
      <c r="BA70">
        <f t="shared" si="27"/>
        <v>3.8688944128753988</v>
      </c>
      <c r="BB70">
        <f t="shared" si="28"/>
        <v>1019.3558562371759</v>
      </c>
      <c r="BC70">
        <f t="shared" si="34"/>
        <v>55</v>
      </c>
      <c r="BD70">
        <f t="shared" si="29"/>
        <v>20.548367923709087</v>
      </c>
      <c r="BE70">
        <f t="shared" si="30"/>
        <v>309.63294131616425</v>
      </c>
    </row>
    <row r="71" spans="1:57" x14ac:dyDescent="0.3">
      <c r="A71" s="8"/>
      <c r="F71" s="6"/>
      <c r="G71" s="6">
        <f t="shared" si="31"/>
        <v>67.5</v>
      </c>
      <c r="H71" s="6">
        <f>'Scenarios &amp; Pics'!$F$5</f>
        <v>0.25</v>
      </c>
      <c r="I71" s="6">
        <f>'Scenarios &amp; Pics'!$F$6</f>
        <v>0.25</v>
      </c>
      <c r="K71" s="7">
        <f ca="1">'Scenarios &amp; Pics'!$E$4*'Scenarios &amp; Pics'!G71+'Scenarios &amp; Pics'!$E$5*W70+'Scenarios &amp; Pics'!$E$6*'Scenarios &amp; Pics'!AF70</f>
        <v>134999.99998163315</v>
      </c>
      <c r="L71" s="7">
        <f t="shared" ca="1" si="32"/>
        <v>-65000.000018366845</v>
      </c>
      <c r="O71" s="11">
        <f>LN(G71/'Scenarios &amp; Pics'!$H$5)</f>
        <v>-0.39304258810960718</v>
      </c>
      <c r="P71" s="13">
        <f ca="1">'Scenarios &amp; Pics'!$T$5</f>
        <v>8.2191780821917804E-2</v>
      </c>
      <c r="Q71" s="11">
        <f>'Scenarios &amp; Pics'!$F$5*'Scenarios &amp; Pics'!$F$5/2</f>
        <v>3.125E-2</v>
      </c>
      <c r="R71" s="16">
        <f ca="1">(O71+P71*('Scenarios &amp; Pics'!$J$5+$Q71))/(I72*SQRT(P71))</f>
        <v>-5.4021410201010331</v>
      </c>
      <c r="S71" s="16">
        <f t="shared" ca="1" si="9"/>
        <v>-5.4738137924861574</v>
      </c>
      <c r="T71" s="11">
        <f t="shared" ca="1" si="10"/>
        <v>3.2925073851643406E-8</v>
      </c>
      <c r="U71" s="11">
        <f t="shared" ca="1" si="11"/>
        <v>2.202259411304797E-8</v>
      </c>
      <c r="V71" s="11">
        <f t="shared" ca="1" si="12"/>
        <v>1.8360073899630356E-7</v>
      </c>
      <c r="W71" s="11">
        <f ca="1">G71*T71-'Scenarios &amp; Pics'!$H$5*EXP(-'Scenarios &amp; Pics'!$J$5*'Scenarios &amp; Pics'!P71)*'Scenarios &amp; Pics'!U71</f>
        <v>2.7411489756353418E-8</v>
      </c>
      <c r="Y71" s="12">
        <f>LN(G71/'Scenarios &amp; Pics'!$H$6)</f>
        <v>-0.39304258810960718</v>
      </c>
      <c r="Z71" s="14">
        <f ca="1">'Scenarios &amp; Pics'!$T$6</f>
        <v>8.2191780821917804E-2</v>
      </c>
      <c r="AA71" s="12">
        <f>'Scenarios &amp; Pics'!$F$6*'Scenarios &amp; Pics'!$F$6/2</f>
        <v>3.125E-2</v>
      </c>
      <c r="AB71" s="17">
        <f ca="1">(Y71+Z71*('Scenarios &amp; Pics'!$J$6+$AA71))/(H72*SQRT(Z71))</f>
        <v>-5.4021410201010331</v>
      </c>
      <c r="AC71" s="17">
        <f t="shared" ca="1" si="2"/>
        <v>-5.4738137924861574</v>
      </c>
      <c r="AD71" s="12">
        <f t="shared" ca="1" si="13"/>
        <v>3.2925073851643406E-8</v>
      </c>
      <c r="AE71" s="12">
        <f t="shared" ca="1" si="14"/>
        <v>2.202259411304797E-8</v>
      </c>
      <c r="AF71" s="12">
        <f ca="1">G72*AD71-'Scenarios &amp; Pics'!$H$6*EXP(-'Scenarios &amp; Pics'!$J$6*'Scenarios &amp; Pics'!Z71)*'Scenarios &amp; Pics'!AE71</f>
        <v>4.3874026682175058E-8</v>
      </c>
      <c r="AG71" s="7">
        <f ca="1">AF71+'Scenarios &amp; Pics'!$H$5*EXP(-'Scenarios &amp; Pics'!$J$5*'Scenarios &amp; Pics'!$T$5)-G71</f>
        <v>32.17177276791756</v>
      </c>
      <c r="AI71" s="7">
        <f t="shared" si="5"/>
        <v>67.5</v>
      </c>
      <c r="AJ71">
        <f t="shared" ca="1" si="6"/>
        <v>2.7411489756353418E-8</v>
      </c>
      <c r="AK71" s="7">
        <f t="shared" ca="1" si="7"/>
        <v>32.17177276791756</v>
      </c>
      <c r="AM71" s="7">
        <f t="shared" si="15"/>
        <v>67.5</v>
      </c>
      <c r="AN71" s="7">
        <f t="shared" ca="1" si="16"/>
        <v>7.1059539469442654E-5</v>
      </c>
      <c r="AO71" s="7">
        <f t="shared" ca="1" si="17"/>
        <v>7.5900815821041624E-5</v>
      </c>
      <c r="AQ71">
        <f t="shared" si="33"/>
        <v>0.15342465753424653</v>
      </c>
      <c r="AR71">
        <f t="shared" si="18"/>
        <v>100.61558561834548</v>
      </c>
      <c r="AS71">
        <f t="shared" si="19"/>
        <v>-6.136986301369985E-3</v>
      </c>
      <c r="AT71">
        <f t="shared" si="20"/>
        <v>0.15342465753424653</v>
      </c>
      <c r="AU71">
        <f t="shared" si="21"/>
        <v>3.125E-2</v>
      </c>
      <c r="AV71">
        <f t="shared" si="22"/>
        <v>2.4480912329672044E-2</v>
      </c>
      <c r="AW71">
        <f t="shared" si="23"/>
        <v>-7.3442736989021179E-2</v>
      </c>
      <c r="AX71" s="11">
        <f t="shared" si="24"/>
        <v>0.50976549554659312</v>
      </c>
      <c r="AY71" s="11">
        <f t="shared" si="25"/>
        <v>0.47072690509935899</v>
      </c>
      <c r="AZ71" s="11">
        <f t="shared" si="26"/>
        <v>0.39882275225103075</v>
      </c>
      <c r="BA71">
        <f t="shared" si="27"/>
        <v>3.9038590447234114</v>
      </c>
      <c r="BB71">
        <f t="shared" si="28"/>
        <v>1019.5309910931862</v>
      </c>
      <c r="BC71">
        <f t="shared" si="34"/>
        <v>56</v>
      </c>
      <c r="BD71">
        <f t="shared" si="29"/>
        <v>20.363964937267564</v>
      </c>
      <c r="BE71">
        <f t="shared" si="30"/>
        <v>312.43343465396805</v>
      </c>
    </row>
    <row r="72" spans="1:57" x14ac:dyDescent="0.3">
      <c r="A72" s="8"/>
      <c r="F72" s="6"/>
      <c r="G72" s="6">
        <f t="shared" si="31"/>
        <v>68</v>
      </c>
      <c r="H72" s="6">
        <f>'Scenarios &amp; Pics'!$F$5</f>
        <v>0.25</v>
      </c>
      <c r="I72" s="6">
        <f>'Scenarios &amp; Pics'!$F$6</f>
        <v>0.25</v>
      </c>
      <c r="K72" s="7">
        <f ca="1">'Scenarios &amp; Pics'!$E$4*'Scenarios &amp; Pics'!G72+'Scenarios &amp; Pics'!$E$5*W71+'Scenarios &amp; Pics'!$E$6*'Scenarios &amp; Pics'!AF71</f>
        <v>135999.99996707492</v>
      </c>
      <c r="L72" s="7">
        <f t="shared" ca="1" si="32"/>
        <v>-64000.000032925076</v>
      </c>
      <c r="O72" s="11">
        <f>LN(G72/'Scenarios &amp; Pics'!$H$5)</f>
        <v>-0.38566248081198462</v>
      </c>
      <c r="P72" s="13">
        <f ca="1">'Scenarios &amp; Pics'!$T$5</f>
        <v>8.2191780821917804E-2</v>
      </c>
      <c r="Q72" s="11">
        <f>'Scenarios &amp; Pics'!$F$5*'Scenarios &amp; Pics'!$F$5/2</f>
        <v>3.125E-2</v>
      </c>
      <c r="R72" s="16">
        <f ca="1">(O72+P72*('Scenarios &amp; Pics'!$J$5+$Q72))/(I73*SQRT(P72))</f>
        <v>-5.2991715513330817</v>
      </c>
      <c r="S72" s="16">
        <f t="shared" ca="1" si="9"/>
        <v>-5.370844323718206</v>
      </c>
      <c r="T72" s="11">
        <f t="shared" ca="1" si="10"/>
        <v>5.81646480122555E-8</v>
      </c>
      <c r="U72" s="11">
        <f t="shared" ca="1" si="11"/>
        <v>3.9184421145187589E-8</v>
      </c>
      <c r="V72" s="11">
        <f t="shared" ca="1" si="12"/>
        <v>3.1853034287019909E-7</v>
      </c>
      <c r="W72" s="11">
        <f ca="1">G72*T72-'Scenarios &amp; Pics'!$H$5*EXP(-'Scenarios &amp; Pics'!$J$5*'Scenarios &amp; Pics'!P72)*'Scenarios &amp; Pics'!U72</f>
        <v>4.9615346127030268E-8</v>
      </c>
      <c r="Y72" s="12">
        <f>LN(G72/'Scenarios &amp; Pics'!$H$6)</f>
        <v>-0.38566248081198462</v>
      </c>
      <c r="Z72" s="14">
        <f ca="1">'Scenarios &amp; Pics'!$T$6</f>
        <v>8.2191780821917804E-2</v>
      </c>
      <c r="AA72" s="12">
        <f>'Scenarios &amp; Pics'!$F$6*'Scenarios &amp; Pics'!$F$6/2</f>
        <v>3.125E-2</v>
      </c>
      <c r="AB72" s="17">
        <f ca="1">(Y72+Z72*('Scenarios &amp; Pics'!$J$6+$AA72))/(H73*SQRT(Z72))</f>
        <v>-5.2991715513330817</v>
      </c>
      <c r="AC72" s="17">
        <f t="shared" ca="1" si="2"/>
        <v>-5.370844323718206</v>
      </c>
      <c r="AD72" s="12">
        <f t="shared" ca="1" si="13"/>
        <v>5.81646480122555E-8</v>
      </c>
      <c r="AE72" s="12">
        <f t="shared" ca="1" si="14"/>
        <v>3.9184421145187589E-8</v>
      </c>
      <c r="AF72" s="12">
        <f ca="1">G73*AD72-'Scenarios &amp; Pics'!$H$6*EXP(-'Scenarios &amp; Pics'!$J$6*'Scenarios &amp; Pics'!Z72)*'Scenarios &amp; Pics'!AE72</f>
        <v>7.8697670133158663E-8</v>
      </c>
      <c r="AG72" s="7">
        <f ca="1">AF72+'Scenarios &amp; Pics'!$H$5*EXP(-'Scenarios &amp; Pics'!$J$5*'Scenarios &amp; Pics'!$T$5)-G72</f>
        <v>31.671772802741202</v>
      </c>
      <c r="AI72" s="7">
        <f t="shared" si="5"/>
        <v>68</v>
      </c>
      <c r="AJ72">
        <f t="shared" ca="1" si="6"/>
        <v>4.9615346127030268E-8</v>
      </c>
      <c r="AK72" s="7">
        <f t="shared" ca="1" si="7"/>
        <v>31.671772802741202</v>
      </c>
      <c r="AM72" s="7">
        <f t="shared" si="15"/>
        <v>68</v>
      </c>
      <c r="AN72" s="7">
        <f t="shared" ca="1" si="16"/>
        <v>1.2419494302686542E-4</v>
      </c>
      <c r="AO72" s="7">
        <f t="shared" ca="1" si="17"/>
        <v>1.3071267071743334E-4</v>
      </c>
      <c r="AQ72">
        <f t="shared" si="33"/>
        <v>0.15616438356164378</v>
      </c>
      <c r="AR72">
        <f t="shared" si="18"/>
        <v>100.62661258809918</v>
      </c>
      <c r="AS72">
        <f t="shared" si="19"/>
        <v>-6.2465753424658542E-3</v>
      </c>
      <c r="AT72">
        <f t="shared" si="20"/>
        <v>0.15616438356164378</v>
      </c>
      <c r="AU72">
        <f t="shared" si="21"/>
        <v>3.125E-2</v>
      </c>
      <c r="AV72">
        <f t="shared" si="22"/>
        <v>2.4698524718849486E-2</v>
      </c>
      <c r="AW72">
        <f t="shared" si="23"/>
        <v>-7.4095574156552657E-2</v>
      </c>
      <c r="AX72" s="11">
        <f t="shared" si="24"/>
        <v>0.50985228408670724</v>
      </c>
      <c r="AY72" s="11">
        <f t="shared" si="25"/>
        <v>0.47046716844689751</v>
      </c>
      <c r="AZ72" s="11">
        <f t="shared" si="26"/>
        <v>0.39882061814526665</v>
      </c>
      <c r="BA72">
        <f t="shared" si="27"/>
        <v>3.9385115639809669</v>
      </c>
      <c r="BB72">
        <f t="shared" si="28"/>
        <v>1019.7045681734145</v>
      </c>
      <c r="BC72">
        <f t="shared" si="34"/>
        <v>57</v>
      </c>
      <c r="BD72">
        <f t="shared" si="29"/>
        <v>20.184435238801768</v>
      </c>
      <c r="BE72">
        <f t="shared" si="30"/>
        <v>315.20898866073986</v>
      </c>
    </row>
    <row r="73" spans="1:57" x14ac:dyDescent="0.3">
      <c r="A73" s="8"/>
      <c r="F73" s="6"/>
      <c r="G73" s="6">
        <f t="shared" si="31"/>
        <v>68.5</v>
      </c>
      <c r="H73" s="6">
        <f>'Scenarios &amp; Pics'!$F$5</f>
        <v>0.25</v>
      </c>
      <c r="I73" s="6">
        <f>'Scenarios &amp; Pics'!$F$6</f>
        <v>0.25</v>
      </c>
      <c r="K73" s="7">
        <f ca="1">'Scenarios &amp; Pics'!$E$4*'Scenarios &amp; Pics'!G73+'Scenarios &amp; Pics'!$E$5*W72+'Scenarios &amp; Pics'!$E$6*'Scenarios &amp; Pics'!AF72</f>
        <v>136999.99994183535</v>
      </c>
      <c r="L73" s="7">
        <f t="shared" ca="1" si="32"/>
        <v>-63000.000058164645</v>
      </c>
      <c r="O73" s="11">
        <f>LN(G73/'Scenarios &amp; Pics'!$H$5)</f>
        <v>-0.37833644071991168</v>
      </c>
      <c r="P73" s="13">
        <f ca="1">'Scenarios &amp; Pics'!$T$5</f>
        <v>8.2191780821917804E-2</v>
      </c>
      <c r="Q73" s="11">
        <f>'Scenarios &amp; Pics'!$F$5*'Scenarios &amp; Pics'!$F$5/2</f>
        <v>3.125E-2</v>
      </c>
      <c r="R73" s="16">
        <f ca="1">(O73+P73*('Scenarios &amp; Pics'!$J$5+$Q73))/(I74*SQRT(P73))</f>
        <v>-5.1969564444204126</v>
      </c>
      <c r="S73" s="16">
        <f t="shared" ca="1" si="9"/>
        <v>-5.2686292168055369</v>
      </c>
      <c r="T73" s="11">
        <f t="shared" ca="1" si="10"/>
        <v>1.0128890164158304E-7</v>
      </c>
      <c r="U73" s="11">
        <f t="shared" ca="1" si="11"/>
        <v>6.8723136938585155E-8</v>
      </c>
      <c r="V73" s="11">
        <f t="shared" ca="1" si="12"/>
        <v>5.4465314515142781E-7</v>
      </c>
      <c r="W73" s="11">
        <f ca="1">G73*T73-'Scenarios &amp; Pics'!$H$5*EXP(-'Scenarios &amp; Pics'!$J$5*'Scenarios &amp; Pics'!P73)*'Scenarios &amp; Pics'!U73</f>
        <v>8.8532876622457742E-8</v>
      </c>
      <c r="Y73" s="12">
        <f>LN(G73/'Scenarios &amp; Pics'!$H$6)</f>
        <v>-0.37833644071991168</v>
      </c>
      <c r="Z73" s="14">
        <f ca="1">'Scenarios &amp; Pics'!$T$6</f>
        <v>8.2191780821917804E-2</v>
      </c>
      <c r="AA73" s="12">
        <f>'Scenarios &amp; Pics'!$F$6*'Scenarios &amp; Pics'!$F$6/2</f>
        <v>3.125E-2</v>
      </c>
      <c r="AB73" s="17">
        <f ca="1">(Y73+Z73*('Scenarios &amp; Pics'!$J$6+$AA73))/(H74*SQRT(Z73))</f>
        <v>-5.1969564444204126</v>
      </c>
      <c r="AC73" s="17">
        <f t="shared" ca="1" si="2"/>
        <v>-5.2686292168055369</v>
      </c>
      <c r="AD73" s="12">
        <f t="shared" ca="1" si="13"/>
        <v>1.0128890164158304E-7</v>
      </c>
      <c r="AE73" s="12">
        <f t="shared" ca="1" si="14"/>
        <v>6.8723136938585155E-8</v>
      </c>
      <c r="AF73" s="12">
        <f ca="1">G74*AD73-'Scenarios &amp; Pics'!$H$6*EXP(-'Scenarios &amp; Pics'!$J$6*'Scenarios &amp; Pics'!Z73)*'Scenarios &amp; Pics'!AE73</f>
        <v>1.3917732744324969E-7</v>
      </c>
      <c r="AG73" s="7">
        <f ca="1">AF73+'Scenarios &amp; Pics'!$H$5*EXP(-'Scenarios &amp; Pics'!$J$5*'Scenarios &amp; Pics'!$T$5)-G73</f>
        <v>31.171772863220866</v>
      </c>
      <c r="AI73" s="7">
        <f t="shared" si="5"/>
        <v>68.5</v>
      </c>
      <c r="AJ73">
        <f t="shared" ca="1" si="6"/>
        <v>8.8532876622457742E-8</v>
      </c>
      <c r="AK73" s="7">
        <f t="shared" ca="1" si="7"/>
        <v>31.171772863220866</v>
      </c>
      <c r="AM73" s="7">
        <f t="shared" si="15"/>
        <v>68.5</v>
      </c>
      <c r="AN73" s="7">
        <f t="shared" ca="1" si="16"/>
        <v>2.1392166893901689E-4</v>
      </c>
      <c r="AO73" s="7">
        <f t="shared" ca="1" si="17"/>
        <v>2.2187339879657214E-4</v>
      </c>
      <c r="AQ73">
        <f t="shared" si="33"/>
        <v>0.15890410958904103</v>
      </c>
      <c r="AR73">
        <f t="shared" si="18"/>
        <v>100.63764076635412</v>
      </c>
      <c r="AS73">
        <f t="shared" si="19"/>
        <v>-6.3561643835616157E-3</v>
      </c>
      <c r="AT73">
        <f t="shared" si="20"/>
        <v>0.15890410958904103</v>
      </c>
      <c r="AU73">
        <f t="shared" si="21"/>
        <v>3.125E-2</v>
      </c>
      <c r="AV73">
        <f t="shared" si="22"/>
        <v>2.4914236453927385E-2</v>
      </c>
      <c r="AW73">
        <f t="shared" si="23"/>
        <v>-7.4742709361781137E-2</v>
      </c>
      <c r="AX73" s="11">
        <f t="shared" si="24"/>
        <v>0.50993831414439095</v>
      </c>
      <c r="AY73" s="11">
        <f t="shared" si="25"/>
        <v>0.47020971276650386</v>
      </c>
      <c r="AZ73" s="11">
        <f t="shared" si="26"/>
        <v>0.39881848405092213</v>
      </c>
      <c r="BA73">
        <f t="shared" si="27"/>
        <v>3.9728601377887074</v>
      </c>
      <c r="BB73">
        <f t="shared" si="28"/>
        <v>1019.8766282887819</v>
      </c>
      <c r="BC73">
        <f t="shared" si="34"/>
        <v>58</v>
      </c>
      <c r="BD73">
        <f t="shared" si="29"/>
        <v>20.009567862356562</v>
      </c>
      <c r="BE73">
        <f t="shared" si="30"/>
        <v>317.9602564429261</v>
      </c>
    </row>
    <row r="74" spans="1:57" x14ac:dyDescent="0.3">
      <c r="A74" s="8"/>
      <c r="F74" s="6"/>
      <c r="G74" s="6">
        <f t="shared" si="31"/>
        <v>69</v>
      </c>
      <c r="H74" s="6">
        <f>'Scenarios &amp; Pics'!$F$5</f>
        <v>0.25</v>
      </c>
      <c r="I74" s="6">
        <f>'Scenarios &amp; Pics'!$F$6</f>
        <v>0.25</v>
      </c>
      <c r="K74" s="7">
        <f ca="1">'Scenarios &amp; Pics'!$E$4*'Scenarios &amp; Pics'!G74+'Scenarios &amp; Pics'!$E$5*W73+'Scenarios &amp; Pics'!$E$6*'Scenarios &amp; Pics'!AF73</f>
        <v>137999.9998987111</v>
      </c>
      <c r="L74" s="7">
        <f t="shared" ca="1" si="32"/>
        <v>-62000.000101288897</v>
      </c>
      <c r="O74" s="11">
        <f>LN(G74/'Scenarios &amp; Pics'!$H$5)</f>
        <v>-0.37106368139083207</v>
      </c>
      <c r="P74" s="13">
        <f ca="1">'Scenarios &amp; Pics'!$T$5</f>
        <v>8.2191780821917804E-2</v>
      </c>
      <c r="Q74" s="11">
        <f>'Scenarios &amp; Pics'!$F$5*'Scenarios &amp; Pics'!$F$5/2</f>
        <v>3.125E-2</v>
      </c>
      <c r="R74" s="16">
        <f ca="1">(O74+P74*('Scenarios &amp; Pics'!$J$5+$Q74))/(I75*SQRT(P74))</f>
        <v>-5.0954847266807892</v>
      </c>
      <c r="S74" s="16">
        <f t="shared" ca="1" si="9"/>
        <v>-5.1671574990659135</v>
      </c>
      <c r="T74" s="11">
        <f t="shared" ca="1" si="10"/>
        <v>1.7392503299578705E-7</v>
      </c>
      <c r="U74" s="11">
        <f t="shared" ca="1" si="11"/>
        <v>1.1884048444846593E-7</v>
      </c>
      <c r="V74" s="11">
        <f t="shared" ca="1" si="12"/>
        <v>9.1813551892197698E-7</v>
      </c>
      <c r="W74" s="11">
        <f ca="1">G74*T74-'Scenarios &amp; Pics'!$H$5*EXP(-'Scenarios &amp; Pics'!$J$5*'Scenarios &amp; Pics'!P74)*'Scenarios &amp; Pics'!U74</f>
        <v>1.5578552034657988E-7</v>
      </c>
      <c r="Y74" s="12">
        <f>LN(G74/'Scenarios &amp; Pics'!$H$6)</f>
        <v>-0.37106368139083207</v>
      </c>
      <c r="Z74" s="14">
        <f ca="1">'Scenarios &amp; Pics'!$T$6</f>
        <v>8.2191780821917804E-2</v>
      </c>
      <c r="AA74" s="12">
        <f>'Scenarios &amp; Pics'!$F$6*'Scenarios &amp; Pics'!$F$6/2</f>
        <v>3.125E-2</v>
      </c>
      <c r="AB74" s="17">
        <f ca="1">(Y74+Z74*('Scenarios &amp; Pics'!$J$6+$AA74))/(H75*SQRT(Z74))</f>
        <v>-5.0954847266807892</v>
      </c>
      <c r="AC74" s="17">
        <f t="shared" ca="1" si="2"/>
        <v>-5.1671574990659135</v>
      </c>
      <c r="AD74" s="12">
        <f t="shared" ca="1" si="13"/>
        <v>1.7392503299578705E-7</v>
      </c>
      <c r="AE74" s="12">
        <f t="shared" ca="1" si="14"/>
        <v>1.1884048444846593E-7</v>
      </c>
      <c r="AF74" s="12">
        <f ca="1">G75*AD74-'Scenarios &amp; Pics'!$H$6*EXP(-'Scenarios &amp; Pics'!$J$6*'Scenarios &amp; Pics'!Z74)*'Scenarios &amp; Pics'!AE74</f>
        <v>2.4274803684447279E-7</v>
      </c>
      <c r="AG74" s="7">
        <f ca="1">AF74+'Scenarios &amp; Pics'!$H$5*EXP(-'Scenarios &amp; Pics'!$J$5*'Scenarios &amp; Pics'!$T$5)-G74</f>
        <v>30.671772966791579</v>
      </c>
      <c r="AI74" s="7">
        <f t="shared" si="5"/>
        <v>69</v>
      </c>
      <c r="AJ74">
        <f t="shared" ca="1" si="6"/>
        <v>1.5578552034657988E-7</v>
      </c>
      <c r="AK74" s="7">
        <f t="shared" ca="1" si="7"/>
        <v>30.671772966791579</v>
      </c>
      <c r="AM74" s="7">
        <f t="shared" si="15"/>
        <v>69</v>
      </c>
      <c r="AN74" s="7">
        <f t="shared" ca="1" si="16"/>
        <v>3.6324535572648944E-4</v>
      </c>
      <c r="AO74" s="7">
        <f t="shared" ca="1" si="17"/>
        <v>3.7130730193984078E-4</v>
      </c>
      <c r="AQ74">
        <f t="shared" si="33"/>
        <v>0.16164383561643828</v>
      </c>
      <c r="AR74">
        <f t="shared" si="18"/>
        <v>100.64867015324279</v>
      </c>
      <c r="AS74">
        <f t="shared" si="19"/>
        <v>-6.4657534246574657E-3</v>
      </c>
      <c r="AT74">
        <f t="shared" si="20"/>
        <v>0.16164383561643828</v>
      </c>
      <c r="AU74">
        <f t="shared" si="21"/>
        <v>3.125E-2</v>
      </c>
      <c r="AV74">
        <f t="shared" si="22"/>
        <v>2.5128096483353932E-2</v>
      </c>
      <c r="AW74">
        <f t="shared" si="23"/>
        <v>-7.5384289450059233E-2</v>
      </c>
      <c r="AX74" s="11">
        <f t="shared" si="24"/>
        <v>0.51002360524925328</v>
      </c>
      <c r="AY74" s="11">
        <f t="shared" si="25"/>
        <v>0.46995447942106994</v>
      </c>
      <c r="AZ74" s="11">
        <f t="shared" si="26"/>
        <v>0.3988163499679972</v>
      </c>
      <c r="BA74">
        <f t="shared" si="27"/>
        <v>4.0069125828183374</v>
      </c>
      <c r="BB74">
        <f t="shared" si="28"/>
        <v>1020.0472104985065</v>
      </c>
      <c r="BC74">
        <f t="shared" si="34"/>
        <v>59</v>
      </c>
      <c r="BD74">
        <f t="shared" si="29"/>
        <v>19.839164410652963</v>
      </c>
      <c r="BE74">
        <f t="shared" si="30"/>
        <v>320.68786307630802</v>
      </c>
    </row>
    <row r="75" spans="1:57" x14ac:dyDescent="0.3">
      <c r="A75" s="8"/>
      <c r="F75" s="6"/>
      <c r="G75" s="6">
        <f t="shared" si="31"/>
        <v>69.5</v>
      </c>
      <c r="H75" s="6">
        <f>'Scenarios &amp; Pics'!$F$5</f>
        <v>0.25</v>
      </c>
      <c r="I75" s="6">
        <f>'Scenarios &amp; Pics'!$F$6</f>
        <v>0.25</v>
      </c>
      <c r="K75" s="7">
        <f ca="1">'Scenarios &amp; Pics'!$E$4*'Scenarios &amp; Pics'!G75+'Scenarios &amp; Pics'!$E$5*W74+'Scenarios &amp; Pics'!$E$6*'Scenarios &amp; Pics'!AF74</f>
        <v>138999.99982607496</v>
      </c>
      <c r="L75" s="7">
        <f t="shared" ca="1" si="32"/>
        <v>-61000.000173925044</v>
      </c>
      <c r="O75" s="11">
        <f>LN(G75/'Scenarios &amp; Pics'!$H$5)</f>
        <v>-0.36384343341734499</v>
      </c>
      <c r="P75" s="13">
        <f ca="1">'Scenarios &amp; Pics'!$T$5</f>
        <v>8.2191780821917804E-2</v>
      </c>
      <c r="Q75" s="11">
        <f>'Scenarios &amp; Pics'!$F$5*'Scenarios &amp; Pics'!$F$5/2</f>
        <v>3.125E-2</v>
      </c>
      <c r="R75" s="16">
        <f ca="1">(O75+P75*('Scenarios &amp; Pics'!$J$5+$Q75))/(I76*SQRT(P75))</f>
        <v>-4.9947456631115719</v>
      </c>
      <c r="S75" s="16">
        <f t="shared" ca="1" si="9"/>
        <v>-5.0664184354966961</v>
      </c>
      <c r="T75" s="11">
        <f t="shared" ca="1" si="10"/>
        <v>2.9456677854152048E-7</v>
      </c>
      <c r="U75" s="11">
        <f t="shared" ca="1" si="11"/>
        <v>2.0268516292778496E-7</v>
      </c>
      <c r="V75" s="11">
        <f t="shared" ca="1" si="12"/>
        <v>1.5262746624622861E-6</v>
      </c>
      <c r="W75" s="11">
        <f ca="1">G75*T75-'Scenarios &amp; Pics'!$H$5*EXP(-'Scenarios &amp; Pics'!$J$5*'Scenarios &amp; Pics'!P75)*'Scenarios &amp; Pics'!U75</f>
        <v>2.7040161476175718E-7</v>
      </c>
      <c r="Y75" s="12">
        <f>LN(G75/'Scenarios &amp; Pics'!$H$6)</f>
        <v>-0.36384343341734499</v>
      </c>
      <c r="Z75" s="14">
        <f ca="1">'Scenarios &amp; Pics'!$T$6</f>
        <v>8.2191780821917804E-2</v>
      </c>
      <c r="AA75" s="12">
        <f>'Scenarios &amp; Pics'!$F$6*'Scenarios &amp; Pics'!$F$6/2</f>
        <v>3.125E-2</v>
      </c>
      <c r="AB75" s="17">
        <f ca="1">(Y75+Z75*('Scenarios &amp; Pics'!$J$6+$AA75))/(H76*SQRT(Z75))</f>
        <v>-4.9947456631115719</v>
      </c>
      <c r="AC75" s="17">
        <f t="shared" ca="1" si="2"/>
        <v>-5.0664184354966961</v>
      </c>
      <c r="AD75" s="12">
        <f t="shared" ca="1" si="13"/>
        <v>2.9456677854152048E-7</v>
      </c>
      <c r="AE75" s="12">
        <f t="shared" ca="1" si="14"/>
        <v>2.0268516292778496E-7</v>
      </c>
      <c r="AF75" s="12">
        <f ca="1">G76*AD75-'Scenarios &amp; Pics'!$H$6*EXP(-'Scenarios &amp; Pics'!$J$6*'Scenarios &amp; Pics'!Z75)*'Scenarios &amp; Pics'!AE75</f>
        <v>4.1768500403251724E-7</v>
      </c>
      <c r="AG75" s="7">
        <f ca="1">AF75+'Scenarios &amp; Pics'!$H$5*EXP(-'Scenarios &amp; Pics'!$J$5*'Scenarios &amp; Pics'!$T$5)-G75</f>
        <v>30.171773141728536</v>
      </c>
      <c r="AI75" s="7">
        <f t="shared" si="5"/>
        <v>69.5</v>
      </c>
      <c r="AJ75">
        <f t="shared" ca="1" si="6"/>
        <v>2.7040161476175718E-7</v>
      </c>
      <c r="AK75" s="7">
        <f t="shared" ca="1" si="7"/>
        <v>30.171773141728536</v>
      </c>
      <c r="AM75" s="7">
        <f t="shared" si="15"/>
        <v>69.5</v>
      </c>
      <c r="AN75" s="7">
        <f t="shared" ca="1" si="16"/>
        <v>6.0822139082792226E-4</v>
      </c>
      <c r="AO75" s="7">
        <f t="shared" ca="1" si="17"/>
        <v>6.1280694968084235E-4</v>
      </c>
      <c r="AQ75">
        <f t="shared" si="33"/>
        <v>0.16438356164383552</v>
      </c>
      <c r="AR75">
        <f t="shared" si="18"/>
        <v>100.65970074889763</v>
      </c>
      <c r="AS75">
        <f t="shared" si="19"/>
        <v>-6.5753424657535196E-3</v>
      </c>
      <c r="AT75">
        <f t="shared" si="20"/>
        <v>0.16438356164383552</v>
      </c>
      <c r="AU75">
        <f t="shared" si="21"/>
        <v>3.125E-2</v>
      </c>
      <c r="AV75">
        <f t="shared" si="22"/>
        <v>2.5340151689979742E-2</v>
      </c>
      <c r="AW75">
        <f t="shared" si="23"/>
        <v>-7.6020455069943121E-2</v>
      </c>
      <c r="AX75" s="11">
        <f t="shared" si="24"/>
        <v>0.51010817610679771</v>
      </c>
      <c r="AY75" s="11">
        <f t="shared" si="25"/>
        <v>0.46970141224703427</v>
      </c>
      <c r="AZ75" s="11">
        <f t="shared" si="26"/>
        <v>0.3988142158964918</v>
      </c>
      <c r="BA75">
        <f t="shared" si="27"/>
        <v>4.0406763859763402</v>
      </c>
      <c r="BB75">
        <f t="shared" si="28"/>
        <v>1020.2163522135954</v>
      </c>
      <c r="BC75">
        <f t="shared" si="34"/>
        <v>60</v>
      </c>
      <c r="BD75">
        <f t="shared" si="29"/>
        <v>19.67303810843897</v>
      </c>
      <c r="BE75">
        <f t="shared" si="30"/>
        <v>323.39240726201024</v>
      </c>
    </row>
    <row r="76" spans="1:57" x14ac:dyDescent="0.3">
      <c r="A76" s="8"/>
      <c r="F76" s="6"/>
      <c r="G76" s="6">
        <f t="shared" si="31"/>
        <v>70</v>
      </c>
      <c r="H76" s="6">
        <f>'Scenarios &amp; Pics'!$F$5</f>
        <v>0.25</v>
      </c>
      <c r="I76" s="6">
        <f>'Scenarios &amp; Pics'!$F$6</f>
        <v>0.25</v>
      </c>
      <c r="K76" s="7">
        <f ca="1">'Scenarios &amp; Pics'!$E$4*'Scenarios &amp; Pics'!G76+'Scenarios &amp; Pics'!$E$5*W75+'Scenarios &amp; Pics'!$E$6*'Scenarios &amp; Pics'!AF75</f>
        <v>139999.99970543321</v>
      </c>
      <c r="L76" s="7">
        <f t="shared" ca="1" si="32"/>
        <v>-60000.000294566795</v>
      </c>
      <c r="O76" s="11">
        <f>LN(G76/'Scenarios &amp; Pics'!$H$5)</f>
        <v>-0.35667494393873245</v>
      </c>
      <c r="P76" s="13">
        <f ca="1">'Scenarios &amp; Pics'!$T$5</f>
        <v>8.2191780821917804E-2</v>
      </c>
      <c r="Q76" s="11">
        <f>'Scenarios &amp; Pics'!$F$5*'Scenarios &amp; Pics'!$F$5/2</f>
        <v>3.125E-2</v>
      </c>
      <c r="R76" s="16">
        <f ca="1">(O76+P76*('Scenarios &amp; Pics'!$J$5+$Q76))/(I77*SQRT(P76))</f>
        <v>-4.8947287495743979</v>
      </c>
      <c r="S76" s="16">
        <f t="shared" ca="1" si="9"/>
        <v>-4.9664015219595221</v>
      </c>
      <c r="T76" s="11">
        <f t="shared" ca="1" si="10"/>
        <v>4.922070619882287E-7</v>
      </c>
      <c r="U76" s="11">
        <f t="shared" ca="1" si="11"/>
        <v>3.4103331731828925E-7</v>
      </c>
      <c r="V76" s="11">
        <f t="shared" ca="1" si="12"/>
        <v>2.5027428208395656E-6</v>
      </c>
      <c r="W76" s="11">
        <f ca="1">G76*T76-'Scenarios &amp; Pics'!$H$5*EXP(-'Scenarios &amp; Pics'!$J$5*'Scenarios &amp; Pics'!P76)*'Scenarios &amp; Pics'!U76</f>
        <v>4.6309904410086827E-7</v>
      </c>
      <c r="Y76" s="12">
        <f>LN(G76/'Scenarios &amp; Pics'!$H$6)</f>
        <v>-0.35667494393873245</v>
      </c>
      <c r="Z76" s="14">
        <f ca="1">'Scenarios &amp; Pics'!$T$6</f>
        <v>8.2191780821917804E-2</v>
      </c>
      <c r="AA76" s="12">
        <f>'Scenarios &amp; Pics'!$F$6*'Scenarios &amp; Pics'!$F$6/2</f>
        <v>3.125E-2</v>
      </c>
      <c r="AB76" s="17">
        <f ca="1">(Y76+Z76*('Scenarios &amp; Pics'!$J$6+$AA76))/(H77*SQRT(Z76))</f>
        <v>-4.8947287495743979</v>
      </c>
      <c r="AC76" s="17">
        <f t="shared" ca="1" si="2"/>
        <v>-4.9664015219595221</v>
      </c>
      <c r="AD76" s="12">
        <f t="shared" ca="1" si="13"/>
        <v>4.922070619882287E-7</v>
      </c>
      <c r="AE76" s="12">
        <f t="shared" ca="1" si="14"/>
        <v>3.4103331731828925E-7</v>
      </c>
      <c r="AF76" s="12">
        <f ca="1">G77*AD76-'Scenarios &amp; Pics'!$H$6*EXP(-'Scenarios &amp; Pics'!$J$6*'Scenarios &amp; Pics'!Z76)*'Scenarios &amp; Pics'!AE76</f>
        <v>7.0920257509497997E-7</v>
      </c>
      <c r="AG76" s="7">
        <f ca="1">AF76+'Scenarios &amp; Pics'!$H$5*EXP(-'Scenarios &amp; Pics'!$J$5*'Scenarios &amp; Pics'!$T$5)-G76</f>
        <v>29.671773433246116</v>
      </c>
      <c r="AI76" s="7">
        <f t="shared" si="5"/>
        <v>70</v>
      </c>
      <c r="AJ76">
        <f t="shared" ca="1" si="6"/>
        <v>4.6309904410086827E-7</v>
      </c>
      <c r="AK76" s="7">
        <f t="shared" ca="1" si="7"/>
        <v>29.671773433246116</v>
      </c>
      <c r="AM76" s="7">
        <f t="shared" si="15"/>
        <v>70</v>
      </c>
      <c r="AN76" s="7">
        <f t="shared" ca="1" si="16"/>
        <v>1.004519692604616E-3</v>
      </c>
      <c r="AO76" s="7">
        <f t="shared" ca="1" si="17"/>
        <v>9.9768622530798604E-4</v>
      </c>
      <c r="AQ76">
        <f t="shared" si="33"/>
        <v>0.16712328767123277</v>
      </c>
      <c r="AR76">
        <f t="shared" si="18"/>
        <v>100.67073255345109</v>
      </c>
      <c r="AS76">
        <f t="shared" si="19"/>
        <v>-6.6849315068492569E-3</v>
      </c>
      <c r="AT76">
        <f t="shared" si="20"/>
        <v>0.16712328767123277</v>
      </c>
      <c r="AU76">
        <f t="shared" si="21"/>
        <v>3.125E-2</v>
      </c>
      <c r="AV76">
        <f t="shared" si="22"/>
        <v>2.5550447011075554E-2</v>
      </c>
      <c r="AW76">
        <f t="shared" si="23"/>
        <v>-7.6651341033224574E-2</v>
      </c>
      <c r="AX76" s="11">
        <f t="shared" si="24"/>
        <v>0.51019204464630463</v>
      </c>
      <c r="AY76" s="11">
        <f t="shared" si="25"/>
        <v>0.46945045741069213</v>
      </c>
      <c r="AZ76" s="11">
        <f t="shared" si="26"/>
        <v>0.39881208183640582</v>
      </c>
      <c r="BA76">
        <f t="shared" si="27"/>
        <v>4.0741587235612471</v>
      </c>
      <c r="BB76">
        <f t="shared" si="28"/>
        <v>1020.3840892926092</v>
      </c>
      <c r="BC76">
        <f t="shared" si="34"/>
        <v>61</v>
      </c>
      <c r="BD76">
        <f t="shared" si="29"/>
        <v>19.511012941551364</v>
      </c>
      <c r="BE76">
        <f t="shared" si="30"/>
        <v>326.07446285880337</v>
      </c>
    </row>
    <row r="77" spans="1:57" x14ac:dyDescent="0.3">
      <c r="A77" s="8"/>
      <c r="F77" s="6"/>
      <c r="G77" s="6">
        <f t="shared" si="31"/>
        <v>70.5</v>
      </c>
      <c r="H77" s="6">
        <f>'Scenarios &amp; Pics'!$F$5</f>
        <v>0.25</v>
      </c>
      <c r="I77" s="6">
        <f>'Scenarios &amp; Pics'!$F$6</f>
        <v>0.25</v>
      </c>
      <c r="K77" s="7">
        <f ca="1">'Scenarios &amp; Pics'!$E$4*'Scenarios &amp; Pics'!G77+'Scenarios &amp; Pics'!$E$5*W76+'Scenarios &amp; Pics'!$E$6*'Scenarios &amp; Pics'!AF76</f>
        <v>140999.99950779293</v>
      </c>
      <c r="L77" s="7">
        <f t="shared" ca="1" si="32"/>
        <v>-59000.000492207066</v>
      </c>
      <c r="O77" s="11">
        <f>LN(G77/'Scenarios &amp; Pics'!$H$5)</f>
        <v>-0.34955747616986843</v>
      </c>
      <c r="P77" s="13">
        <f ca="1">'Scenarios &amp; Pics'!$T$5</f>
        <v>8.2191780821917804E-2</v>
      </c>
      <c r="Q77" s="11">
        <f>'Scenarios &amp; Pics'!$F$5*'Scenarios &amp; Pics'!$F$5/2</f>
        <v>3.125E-2</v>
      </c>
      <c r="R77" s="16">
        <f ca="1">(O77+P77*('Scenarios &amp; Pics'!$J$5+$Q77))/(I78*SQRT(P77))</f>
        <v>-4.7954237062223815</v>
      </c>
      <c r="S77" s="16">
        <f t="shared" ca="1" si="9"/>
        <v>-4.8670964786075057</v>
      </c>
      <c r="T77" s="11">
        <f t="shared" ca="1" si="10"/>
        <v>8.116567243944313E-7</v>
      </c>
      <c r="U77" s="11">
        <f t="shared" ca="1" si="11"/>
        <v>5.6624875489941633E-7</v>
      </c>
      <c r="V77" s="11">
        <f t="shared" ca="1" si="12"/>
        <v>4.04923414671288E-6</v>
      </c>
      <c r="W77" s="11">
        <f ca="1">G77*T77-'Scenarios &amp; Pics'!$H$5*EXP(-'Scenarios &amp; Pics'!$J$5*'Scenarios &amp; Pics'!P77)*'Scenarios &amp; Pics'!U77</f>
        <v>7.8278186620014755E-7</v>
      </c>
      <c r="Y77" s="12">
        <f>LN(G77/'Scenarios &amp; Pics'!$H$6)</f>
        <v>-0.34955747616986843</v>
      </c>
      <c r="Z77" s="14">
        <f ca="1">'Scenarios &amp; Pics'!$T$6</f>
        <v>8.2191780821917804E-2</v>
      </c>
      <c r="AA77" s="12">
        <f>'Scenarios &amp; Pics'!$F$6*'Scenarios &amp; Pics'!$F$6/2</f>
        <v>3.125E-2</v>
      </c>
      <c r="AB77" s="17">
        <f ca="1">(Y77+Z77*('Scenarios &amp; Pics'!$J$6+$AA77))/(H78*SQRT(Z77))</f>
        <v>-4.7954237062223815</v>
      </c>
      <c r="AC77" s="17">
        <f t="shared" ca="1" si="2"/>
        <v>-4.8670964786075057</v>
      </c>
      <c r="AD77" s="12">
        <f t="shared" ca="1" si="13"/>
        <v>8.116567243944313E-7</v>
      </c>
      <c r="AE77" s="12">
        <f t="shared" ca="1" si="14"/>
        <v>5.6624875489941633E-7</v>
      </c>
      <c r="AF77" s="12">
        <f ca="1">G78*AD77-'Scenarios &amp; Pics'!$H$6*EXP(-'Scenarios &amp; Pics'!$J$6*'Scenarios &amp; Pics'!Z77)*'Scenarios &amp; Pics'!AE77</f>
        <v>1.1886102283973637E-6</v>
      </c>
      <c r="AG77" s="7">
        <f ca="1">AF77+'Scenarios &amp; Pics'!$H$5*EXP(-'Scenarios &amp; Pics'!$J$5*'Scenarios &amp; Pics'!$T$5)-G77</f>
        <v>29.171773912653762</v>
      </c>
      <c r="AI77" s="7">
        <f t="shared" si="5"/>
        <v>70.5</v>
      </c>
      <c r="AJ77">
        <f t="shared" ca="1" si="6"/>
        <v>7.8278186620014755E-7</v>
      </c>
      <c r="AK77" s="7">
        <f t="shared" ca="1" si="7"/>
        <v>29.171773912653762</v>
      </c>
      <c r="AM77" s="7">
        <f t="shared" si="15"/>
        <v>70.5</v>
      </c>
      <c r="AN77" s="7">
        <f t="shared" ca="1" si="16"/>
        <v>1.6368398825492428E-3</v>
      </c>
      <c r="AO77" s="7">
        <f t="shared" ca="1" si="17"/>
        <v>1.6027270449319412E-3</v>
      </c>
      <c r="AQ77">
        <f t="shared" si="33"/>
        <v>0.16986301369863002</v>
      </c>
      <c r="AR77">
        <f t="shared" si="18"/>
        <v>100.6817655670357</v>
      </c>
      <c r="AS77">
        <f t="shared" si="19"/>
        <v>-6.7945205479451936E-3</v>
      </c>
      <c r="AT77">
        <f t="shared" si="20"/>
        <v>0.16986301369863002</v>
      </c>
      <c r="AU77">
        <f t="shared" si="21"/>
        <v>3.125E-2</v>
      </c>
      <c r="AV77">
        <f t="shared" si="22"/>
        <v>2.5759025549509384E-2</v>
      </c>
      <c r="AW77">
        <f t="shared" si="23"/>
        <v>-7.7277076648527857E-2</v>
      </c>
      <c r="AX77" s="11">
        <f t="shared" si="24"/>
        <v>0.51027522806518688</v>
      </c>
      <c r="AY77" s="11">
        <f t="shared" si="25"/>
        <v>0.46920156327505519</v>
      </c>
      <c r="AZ77" s="11">
        <f t="shared" si="26"/>
        <v>0.39880994778773926</v>
      </c>
      <c r="BA77">
        <f t="shared" si="27"/>
        <v>4.107366479013173</v>
      </c>
      <c r="BB77">
        <f t="shared" si="28"/>
        <v>1020.5504561303737</v>
      </c>
      <c r="BC77">
        <f t="shared" si="34"/>
        <v>62</v>
      </c>
      <c r="BD77">
        <f t="shared" si="29"/>
        <v>19.352922872665513</v>
      </c>
      <c r="BE77">
        <f t="shared" si="30"/>
        <v>328.7345803028112</v>
      </c>
    </row>
    <row r="78" spans="1:57" x14ac:dyDescent="0.3">
      <c r="A78" s="8"/>
      <c r="F78" s="6"/>
      <c r="G78" s="6">
        <f t="shared" si="31"/>
        <v>71</v>
      </c>
      <c r="H78" s="6">
        <f>'Scenarios &amp; Pics'!$F$5</f>
        <v>0.25</v>
      </c>
      <c r="I78" s="6">
        <f>'Scenarios &amp; Pics'!$F$6</f>
        <v>0.25</v>
      </c>
      <c r="K78" s="7">
        <f ca="1">'Scenarios &amp; Pics'!$E$4*'Scenarios &amp; Pics'!G78+'Scenarios &amp; Pics'!$E$5*W77+'Scenarios &amp; Pics'!$E$6*'Scenarios &amp; Pics'!AF77</f>
        <v>141999.99918834327</v>
      </c>
      <c r="L78" s="7">
        <f t="shared" ca="1" si="32"/>
        <v>-58000.000811656733</v>
      </c>
      <c r="O78" s="11">
        <f>LN(G78/'Scenarios &amp; Pics'!$H$5)</f>
        <v>-0.34249030894677601</v>
      </c>
      <c r="P78" s="13">
        <f ca="1">'Scenarios &amp; Pics'!$T$5</f>
        <v>8.2191780821917804E-2</v>
      </c>
      <c r="Q78" s="11">
        <f>'Scenarios &amp; Pics'!$F$5*'Scenarios &amp; Pics'!$F$5/2</f>
        <v>3.125E-2</v>
      </c>
      <c r="R78" s="16">
        <f ca="1">(O78+P78*('Scenarios &amp; Pics'!$J$5+$Q78))/(I79*SQRT(P78))</f>
        <v>-4.6968204711595893</v>
      </c>
      <c r="S78" s="16">
        <f t="shared" ca="1" si="9"/>
        <v>-4.7684932435447136</v>
      </c>
      <c r="T78" s="11">
        <f t="shared" ca="1" si="10"/>
        <v>1.3212125474692713E-6</v>
      </c>
      <c r="U78" s="11">
        <f t="shared" ca="1" si="11"/>
        <v>9.2804448376253278E-7</v>
      </c>
      <c r="V78" s="11">
        <f t="shared" ca="1" si="12"/>
        <v>6.4656965985030964E-6</v>
      </c>
      <c r="W78" s="11">
        <f ca="1">G78*T78-'Scenarios &amp; Pics'!$H$5*EXP(-'Scenarios &amp; Pics'!$J$5*'Scenarios &amp; Pics'!P78)*'Scenarios &amp; Pics'!U78</f>
        <v>1.3062520069367798E-6</v>
      </c>
      <c r="Y78" s="12">
        <f>LN(G78/'Scenarios &amp; Pics'!$H$6)</f>
        <v>-0.34249030894677601</v>
      </c>
      <c r="Z78" s="14">
        <f ca="1">'Scenarios &amp; Pics'!$T$6</f>
        <v>8.2191780821917804E-2</v>
      </c>
      <c r="AA78" s="12">
        <f>'Scenarios &amp; Pics'!$F$6*'Scenarios &amp; Pics'!$F$6/2</f>
        <v>3.125E-2</v>
      </c>
      <c r="AB78" s="17">
        <f ca="1">(Y78+Z78*('Scenarios &amp; Pics'!$J$6+$AA78))/(H79*SQRT(Z78))</f>
        <v>-4.6968204711595893</v>
      </c>
      <c r="AC78" s="17">
        <f t="shared" ca="1" si="2"/>
        <v>-4.7684932435447136</v>
      </c>
      <c r="AD78" s="12">
        <f t="shared" ca="1" si="13"/>
        <v>1.3212125474692713E-6</v>
      </c>
      <c r="AE78" s="12">
        <f t="shared" ca="1" si="14"/>
        <v>9.2804448376253278E-7</v>
      </c>
      <c r="AF78" s="12">
        <f ca="1">G79*AD78-'Scenarios &amp; Pics'!$H$6*EXP(-'Scenarios &amp; Pics'!$J$6*'Scenarios &amp; Pics'!Z78)*'Scenarios &amp; Pics'!AE78</f>
        <v>1.9668582806714159E-6</v>
      </c>
      <c r="AG78" s="7">
        <f ca="1">AF78+'Scenarios &amp; Pics'!$H$5*EXP(-'Scenarios &amp; Pics'!$J$5*'Scenarios &amp; Pics'!$T$5)-G78</f>
        <v>28.671774690901813</v>
      </c>
      <c r="AI78" s="7">
        <f t="shared" si="5"/>
        <v>71</v>
      </c>
      <c r="AJ78">
        <f t="shared" ca="1" si="6"/>
        <v>1.3062520069367798E-6</v>
      </c>
      <c r="AK78" s="7">
        <f t="shared" ca="1" si="7"/>
        <v>28.671774690901813</v>
      </c>
      <c r="AM78" s="7">
        <f t="shared" si="15"/>
        <v>71</v>
      </c>
      <c r="AN78" s="7">
        <f t="shared" ca="1" si="16"/>
        <v>2.6321937954976648E-3</v>
      </c>
      <c r="AO78" s="7">
        <f t="shared" ca="1" si="17"/>
        <v>2.5411644127663765E-3</v>
      </c>
      <c r="AQ78">
        <f t="shared" si="33"/>
        <v>0.17260273972602727</v>
      </c>
      <c r="AR78">
        <f t="shared" si="18"/>
        <v>100.69279978978393</v>
      </c>
      <c r="AS78">
        <f t="shared" si="19"/>
        <v>-6.9041095890410966E-3</v>
      </c>
      <c r="AT78">
        <f t="shared" si="20"/>
        <v>0.17260273972602727</v>
      </c>
      <c r="AU78">
        <f t="shared" si="21"/>
        <v>3.125E-2</v>
      </c>
      <c r="AV78">
        <f t="shared" si="22"/>
        <v>2.5965928676917983E-2</v>
      </c>
      <c r="AW78">
        <f t="shared" si="23"/>
        <v>-7.7897786030754132E-2</v>
      </c>
      <c r="AX78" s="11">
        <f t="shared" si="24"/>
        <v>0.51035774287015045</v>
      </c>
      <c r="AY78" s="11">
        <f t="shared" si="25"/>
        <v>0.46895468027634973</v>
      </c>
      <c r="AZ78" s="11">
        <f t="shared" si="26"/>
        <v>0.39880781375049201</v>
      </c>
      <c r="BA78">
        <f t="shared" si="27"/>
        <v>4.1403062593800684</v>
      </c>
      <c r="BB78">
        <f t="shared" si="28"/>
        <v>1020.7154857403009</v>
      </c>
      <c r="BC78">
        <f t="shared" si="34"/>
        <v>63</v>
      </c>
      <c r="BD78">
        <f t="shared" si="29"/>
        <v>19.19861112578873</v>
      </c>
      <c r="BE78">
        <f t="shared" si="30"/>
        <v>331.37328792457231</v>
      </c>
    </row>
    <row r="79" spans="1:57" x14ac:dyDescent="0.3">
      <c r="A79" s="8"/>
      <c r="F79" s="6"/>
      <c r="G79" s="6">
        <f t="shared" si="31"/>
        <v>71.5</v>
      </c>
      <c r="H79" s="6">
        <f>'Scenarios &amp; Pics'!$F$5</f>
        <v>0.25</v>
      </c>
      <c r="I79" s="6">
        <f>'Scenarios &amp; Pics'!$F$6</f>
        <v>0.25</v>
      </c>
      <c r="K79" s="7">
        <f ca="1">'Scenarios &amp; Pics'!$E$4*'Scenarios &amp; Pics'!G79+'Scenarios &amp; Pics'!$E$5*W78+'Scenarios &amp; Pics'!$E$6*'Scenarios &amp; Pics'!AF78</f>
        <v>142999.99867878744</v>
      </c>
      <c r="L79" s="7">
        <f t="shared" ca="1" si="32"/>
        <v>-57000.001321212563</v>
      </c>
      <c r="O79" s="11">
        <f>LN(G79/'Scenarios &amp; Pics'!$H$5)</f>
        <v>-0.33547273628812946</v>
      </c>
      <c r="P79" s="13">
        <f ca="1">'Scenarios &amp; Pics'!$T$5</f>
        <v>8.2191780821917804E-2</v>
      </c>
      <c r="Q79" s="11">
        <f>'Scenarios &amp; Pics'!$F$5*'Scenarios &amp; Pics'!$F$5/2</f>
        <v>3.125E-2</v>
      </c>
      <c r="R79" s="16">
        <f ca="1">(O79+P79*('Scenarios &amp; Pics'!$J$5+$Q79))/(I80*SQRT(P79))</f>
        <v>-4.5989091943229896</v>
      </c>
      <c r="S79" s="16">
        <f t="shared" ca="1" si="9"/>
        <v>-4.6705819667081139</v>
      </c>
      <c r="T79" s="11">
        <f t="shared" ca="1" si="10"/>
        <v>2.123544197956762E-6</v>
      </c>
      <c r="U79" s="11">
        <f t="shared" ca="1" si="11"/>
        <v>1.5017380292253802E-6</v>
      </c>
      <c r="V79" s="11">
        <f t="shared" ca="1" si="12"/>
        <v>1.0191857691274992E-5</v>
      </c>
      <c r="W79" s="11">
        <f ca="1">G79*T79-'Scenarios &amp; Pics'!$H$5*EXP(-'Scenarios &amp; Pics'!$J$5*'Scenarios &amp; Pics'!P79)*'Scenarios &amp; Pics'!U79</f>
        <v>2.1525186139033435E-6</v>
      </c>
      <c r="Y79" s="12">
        <f>LN(G79/'Scenarios &amp; Pics'!$H$6)</f>
        <v>-0.33547273628812946</v>
      </c>
      <c r="Z79" s="14">
        <f ca="1">'Scenarios &amp; Pics'!$T$6</f>
        <v>8.2191780821917804E-2</v>
      </c>
      <c r="AA79" s="12">
        <f>'Scenarios &amp; Pics'!$F$6*'Scenarios &amp; Pics'!$F$6/2</f>
        <v>3.125E-2</v>
      </c>
      <c r="AB79" s="17">
        <f ca="1">(Y79+Z79*('Scenarios &amp; Pics'!$J$6+$AA79))/(H80*SQRT(Z79))</f>
        <v>-4.5989091943229896</v>
      </c>
      <c r="AC79" s="17">
        <f t="shared" ca="1" si="2"/>
        <v>-4.6705819667081139</v>
      </c>
      <c r="AD79" s="12">
        <f t="shared" ca="1" si="13"/>
        <v>2.123544197956762E-6</v>
      </c>
      <c r="AE79" s="12">
        <f t="shared" ca="1" si="14"/>
        <v>1.5017380292253802E-6</v>
      </c>
      <c r="AF79" s="12">
        <f ca="1">G80*AD79-'Scenarios &amp; Pics'!$H$6*EXP(-'Scenarios &amp; Pics'!$J$6*'Scenarios &amp; Pics'!Z79)*'Scenarios &amp; Pics'!AE79</f>
        <v>3.214290712881719E-6</v>
      </c>
      <c r="AG79" s="7">
        <f ca="1">AF79+'Scenarios &amp; Pics'!$H$5*EXP(-'Scenarios &amp; Pics'!$J$5*'Scenarios &amp; Pics'!$T$5)-G79</f>
        <v>28.17177593833425</v>
      </c>
      <c r="AI79" s="7">
        <f t="shared" si="5"/>
        <v>71.5</v>
      </c>
      <c r="AJ79">
        <f t="shared" ca="1" si="6"/>
        <v>2.1525186139033435E-6</v>
      </c>
      <c r="AK79" s="7">
        <f t="shared" ca="1" si="7"/>
        <v>28.17177593833425</v>
      </c>
      <c r="AM79" s="7">
        <f t="shared" si="15"/>
        <v>71.5</v>
      </c>
      <c r="AN79" s="7">
        <f t="shared" ca="1" si="16"/>
        <v>4.1783381439132634E-3</v>
      </c>
      <c r="AO79" s="7">
        <f t="shared" ca="1" si="17"/>
        <v>3.9776182633956764E-3</v>
      </c>
      <c r="AQ79">
        <f t="shared" si="33"/>
        <v>0.17534246575342452</v>
      </c>
      <c r="AR79">
        <f t="shared" si="18"/>
        <v>100.70383522182831</v>
      </c>
      <c r="AS79">
        <f t="shared" si="19"/>
        <v>-7.0136986301369882E-3</v>
      </c>
      <c r="AT79">
        <f t="shared" si="20"/>
        <v>0.17534246575342452</v>
      </c>
      <c r="AU79">
        <f t="shared" si="21"/>
        <v>3.125E-2</v>
      </c>
      <c r="AV79">
        <f t="shared" si="22"/>
        <v>2.6171196129510604E-2</v>
      </c>
      <c r="AW79">
        <f t="shared" si="23"/>
        <v>-7.8513588388532091E-2</v>
      </c>
      <c r="AX79" s="11">
        <f t="shared" si="24"/>
        <v>0.5104396049154174</v>
      </c>
      <c r="AY79" s="11">
        <f t="shared" si="25"/>
        <v>0.46870976080929172</v>
      </c>
      <c r="AZ79" s="11">
        <f t="shared" si="26"/>
        <v>0.39880567972466402</v>
      </c>
      <c r="BA79">
        <f t="shared" si="27"/>
        <v>4.172984410612564</v>
      </c>
      <c r="BB79">
        <f t="shared" si="28"/>
        <v>1020.8792098308348</v>
      </c>
      <c r="BC79">
        <f t="shared" si="34"/>
        <v>64</v>
      </c>
      <c r="BD79">
        <f t="shared" si="29"/>
        <v>19.04792953248754</v>
      </c>
      <c r="BE79">
        <f t="shared" si="30"/>
        <v>333.99109317238401</v>
      </c>
    </row>
    <row r="80" spans="1:57" x14ac:dyDescent="0.3">
      <c r="A80" s="8"/>
      <c r="F80" s="6"/>
      <c r="G80" s="6">
        <f t="shared" si="31"/>
        <v>72</v>
      </c>
      <c r="H80" s="6">
        <f>'Scenarios &amp; Pics'!$F$5</f>
        <v>0.25</v>
      </c>
      <c r="I80" s="6">
        <f>'Scenarios &amp; Pics'!$F$6</f>
        <v>0.25</v>
      </c>
      <c r="K80" s="7">
        <f ca="1">'Scenarios &amp; Pics'!$E$4*'Scenarios &amp; Pics'!G80+'Scenarios &amp; Pics'!$E$5*W79+'Scenarios &amp; Pics'!$E$6*'Scenarios &amp; Pics'!AF79</f>
        <v>143999.9978764558</v>
      </c>
      <c r="L80" s="7">
        <f t="shared" ca="1" si="32"/>
        <v>-56000.002123544196</v>
      </c>
      <c r="O80" s="11">
        <f>LN(G80/'Scenarios &amp; Pics'!$H$5)</f>
        <v>-0.3285040669720361</v>
      </c>
      <c r="P80" s="13">
        <f ca="1">'Scenarios &amp; Pics'!$T$5</f>
        <v>8.2191780821917804E-2</v>
      </c>
      <c r="Q80" s="11">
        <f>'Scenarios &amp; Pics'!$F$5*'Scenarios &amp; Pics'!$F$5/2</f>
        <v>3.125E-2</v>
      </c>
      <c r="R80" s="16">
        <f ca="1">(O80+P80*('Scenarios &amp; Pics'!$J$5+$Q80))/(I81*SQRT(P80))</f>
        <v>-4.5016802315775815</v>
      </c>
      <c r="S80" s="16">
        <f t="shared" ca="1" si="9"/>
        <v>-4.5733530039627057</v>
      </c>
      <c r="T80" s="11">
        <f t="shared" ca="1" si="10"/>
        <v>3.370918026483487E-6</v>
      </c>
      <c r="U80" s="11">
        <f t="shared" ca="1" si="11"/>
        <v>2.3999022851392491E-6</v>
      </c>
      <c r="V80" s="11">
        <f t="shared" ca="1" si="12"/>
        <v>1.5863320715746116E-5</v>
      </c>
      <c r="W80" s="11">
        <f ca="1">G80*T80-'Scenarios &amp; Pics'!$H$5*EXP(-'Scenarios &amp; Pics'!$J$5*'Scenarios &amp; Pics'!P80)*'Scenarios &amp; Pics'!U80</f>
        <v>3.5035827824990949E-6</v>
      </c>
      <c r="Y80" s="12">
        <f>LN(G80/'Scenarios &amp; Pics'!$H$6)</f>
        <v>-0.3285040669720361</v>
      </c>
      <c r="Z80" s="14">
        <f ca="1">'Scenarios &amp; Pics'!$T$6</f>
        <v>8.2191780821917804E-2</v>
      </c>
      <c r="AA80" s="12">
        <f>'Scenarios &amp; Pics'!$F$6*'Scenarios &amp; Pics'!$F$6/2</f>
        <v>3.125E-2</v>
      </c>
      <c r="AB80" s="17">
        <f ca="1">(Y80+Z80*('Scenarios &amp; Pics'!$J$6+$AA80))/(H81*SQRT(Z80))</f>
        <v>-4.5016802315775815</v>
      </c>
      <c r="AC80" s="17">
        <f t="shared" ref="AC80:AC143" ca="1" si="35">AB80-H81*SQRT(Z80)</f>
        <v>-4.5733530039627057</v>
      </c>
      <c r="AD80" s="12">
        <f t="shared" ca="1" si="13"/>
        <v>3.370918026483487E-6</v>
      </c>
      <c r="AE80" s="12">
        <f t="shared" ca="1" si="14"/>
        <v>2.3999022851392491E-6</v>
      </c>
      <c r="AF80" s="12">
        <f ca="1">G81*AD80-'Scenarios &amp; Pics'!$H$6*EXP(-'Scenarios &amp; Pics'!$J$6*'Scenarios &amp; Pics'!Z80)*'Scenarios &amp; Pics'!AE80</f>
        <v>5.1890417957408666E-6</v>
      </c>
      <c r="AG80" s="7">
        <f ca="1">AF80+'Scenarios &amp; Pics'!$H$5*EXP(-'Scenarios &amp; Pics'!$J$5*'Scenarios &amp; Pics'!$T$5)-G80</f>
        <v>27.671777913085336</v>
      </c>
      <c r="AI80" s="7">
        <f t="shared" ref="AI80:AI143" si="36">G80</f>
        <v>72</v>
      </c>
      <c r="AJ80">
        <f t="shared" ref="AJ80:AJ143" ca="1" si="37">W80</f>
        <v>3.5035827824990949E-6</v>
      </c>
      <c r="AK80" s="7">
        <f t="shared" ref="AK80:AK143" ca="1" si="38">AG80</f>
        <v>27.671777913085336</v>
      </c>
      <c r="AM80" s="7">
        <f t="shared" si="15"/>
        <v>72</v>
      </c>
      <c r="AN80" s="7">
        <f t="shared" ca="1" si="16"/>
        <v>6.5489366876077511E-3</v>
      </c>
      <c r="AO80" s="7">
        <f t="shared" ca="1" si="17"/>
        <v>6.1480501311132448E-3</v>
      </c>
      <c r="AQ80">
        <f t="shared" si="33"/>
        <v>0.17808219178082177</v>
      </c>
      <c r="AR80">
        <f t="shared" si="18"/>
        <v>100.7148718633014</v>
      </c>
      <c r="AS80">
        <f t="shared" si="19"/>
        <v>-7.1232876712329241E-3</v>
      </c>
      <c r="AT80">
        <f t="shared" si="20"/>
        <v>0.17808219178082177</v>
      </c>
      <c r="AU80">
        <f t="shared" si="21"/>
        <v>3.125E-2</v>
      </c>
      <c r="AV80">
        <f t="shared" si="22"/>
        <v>2.6374866097173062E-2</v>
      </c>
      <c r="AW80">
        <f t="shared" si="23"/>
        <v>-7.9124598291521159E-2</v>
      </c>
      <c r="AX80" s="11">
        <f t="shared" si="24"/>
        <v>0.5105208294382737</v>
      </c>
      <c r="AY80" s="11">
        <f t="shared" si="25"/>
        <v>0.46846675912040264</v>
      </c>
      <c r="AZ80" s="11">
        <f t="shared" si="26"/>
        <v>0.39880354571025523</v>
      </c>
      <c r="BA80">
        <f t="shared" si="27"/>
        <v>4.2054070317871108</v>
      </c>
      <c r="BB80">
        <f t="shared" si="28"/>
        <v>1021.0416588765474</v>
      </c>
      <c r="BC80">
        <f t="shared" si="34"/>
        <v>65</v>
      </c>
      <c r="BD80">
        <f t="shared" si="29"/>
        <v>18.900737933651193</v>
      </c>
      <c r="BE80">
        <f t="shared" si="30"/>
        <v>336.5884837499525</v>
      </c>
    </row>
    <row r="81" spans="1:57" x14ac:dyDescent="0.3">
      <c r="A81" s="8"/>
      <c r="F81" s="6"/>
      <c r="G81" s="6">
        <f t="shared" si="31"/>
        <v>72.5</v>
      </c>
      <c r="H81" s="6">
        <f>'Scenarios &amp; Pics'!$F$5</f>
        <v>0.25</v>
      </c>
      <c r="I81" s="6">
        <f>'Scenarios &amp; Pics'!$F$6</f>
        <v>0.25</v>
      </c>
      <c r="K81" s="7">
        <f ca="1">'Scenarios &amp; Pics'!$E$4*'Scenarios &amp; Pics'!G81+'Scenarios &amp; Pics'!$E$5*W80+'Scenarios &amp; Pics'!$E$6*'Scenarios &amp; Pics'!AF80</f>
        <v>144999.99662908199</v>
      </c>
      <c r="L81" s="7">
        <f t="shared" ca="1" si="32"/>
        <v>-55000.003370918013</v>
      </c>
      <c r="O81" s="11">
        <f>LN(G81/'Scenarios &amp; Pics'!$H$5)</f>
        <v>-0.32158362412746233</v>
      </c>
      <c r="P81" s="13">
        <f ca="1">'Scenarios &amp; Pics'!$T$5</f>
        <v>8.2191780821917804E-2</v>
      </c>
      <c r="Q81" s="11">
        <f>'Scenarios &amp; Pics'!$F$5*'Scenarios &amp; Pics'!$F$5/2</f>
        <v>3.125E-2</v>
      </c>
      <c r="R81" s="16">
        <f ca="1">(O81+P81*('Scenarios &amp; Pics'!$J$5+$Q81))/(I82*SQRT(P81))</f>
        <v>-4.4051241390158529</v>
      </c>
      <c r="S81" s="16">
        <f t="shared" ref="S81:S144" ca="1" si="39">R81-I82*SQRT(P81)</f>
        <v>-4.4767969114009771</v>
      </c>
      <c r="T81" s="11">
        <f t="shared" ref="T81:T144" ca="1" si="40">_xlfn.NORM.S.DIST(R81,TRUE)</f>
        <v>5.2861658007986427E-6</v>
      </c>
      <c r="U81" s="11">
        <f t="shared" ref="U81:U144" ca="1" si="41">_xlfn.NORM.S.DIST(S81,TRUE)</f>
        <v>3.7885632517976872E-6</v>
      </c>
      <c r="V81" s="11">
        <f t="shared" ref="V81:V144" ca="1" si="42">(1/(SQRT(2*PI())))*EXP(-0.5*R81*R81)</f>
        <v>2.4386085047577935E-5</v>
      </c>
      <c r="W81" s="11">
        <f ca="1">G81*T81-'Scenarios &amp; Pics'!$H$5*EXP(-'Scenarios &amp; Pics'!$J$5*'Scenarios &amp; Pics'!P81)*'Scenarios &amp; Pics'!U81</f>
        <v>5.634205174059187E-6</v>
      </c>
      <c r="Y81" s="12">
        <f>LN(G81/'Scenarios &amp; Pics'!$H$6)</f>
        <v>-0.32158362412746233</v>
      </c>
      <c r="Z81" s="14">
        <f ca="1">'Scenarios &amp; Pics'!$T$6</f>
        <v>8.2191780821917804E-2</v>
      </c>
      <c r="AA81" s="12">
        <f>'Scenarios &amp; Pics'!$F$6*'Scenarios &amp; Pics'!$F$6/2</f>
        <v>3.125E-2</v>
      </c>
      <c r="AB81" s="17">
        <f ca="1">(Y81+Z81*('Scenarios &amp; Pics'!$J$6+$AA81))/(H82*SQRT(Z81))</f>
        <v>-4.4051241390158529</v>
      </c>
      <c r="AC81" s="17">
        <f t="shared" ca="1" si="35"/>
        <v>-4.4767969114009771</v>
      </c>
      <c r="AD81" s="12">
        <f t="shared" ref="AD81:AD144" ca="1" si="43">_xlfn.NORM.S.DIST(AB81,TRUE)</f>
        <v>5.2861658007986427E-6</v>
      </c>
      <c r="AE81" s="12">
        <f t="shared" ref="AE81:AE144" ca="1" si="44">_xlfn.NORM.S.DIST(AC81,TRUE)</f>
        <v>3.7885632517976872E-6</v>
      </c>
      <c r="AF81" s="12">
        <f ca="1">G82*AD81-'Scenarios &amp; Pics'!$H$6*EXP(-'Scenarios &amp; Pics'!$J$6*'Scenarios &amp; Pics'!Z81)*'Scenarios &amp; Pics'!AE81</f>
        <v>8.2772880744584956E-6</v>
      </c>
      <c r="AG81" s="7">
        <f ca="1">AF81+'Scenarios &amp; Pics'!$H$5*EXP(-'Scenarios &amp; Pics'!$J$5*'Scenarios &amp; Pics'!$T$5)-G81</f>
        <v>27.17178100133161</v>
      </c>
      <c r="AI81" s="7">
        <f t="shared" si="36"/>
        <v>72.5</v>
      </c>
      <c r="AJ81">
        <f t="shared" ca="1" si="37"/>
        <v>5.634205174059187E-6</v>
      </c>
      <c r="AK81" s="7">
        <f t="shared" ca="1" si="38"/>
        <v>27.17178100133161</v>
      </c>
      <c r="AM81" s="7">
        <f t="shared" ref="AM81:AM144" si="45">G81</f>
        <v>72.5</v>
      </c>
      <c r="AN81" s="7">
        <f t="shared" ref="AN81:AN144" ca="1" si="46">($E$5*$G81/100)*SQRT(P81)*V81</f>
        <v>1.0137346273280176E-2</v>
      </c>
      <c r="AO81" s="7">
        <f t="shared" ref="AO81:AO144" ca="1" si="47">((G81*$F$5*SQRT(P81))^-1)*V81*$E$5</f>
        <v>9.3859852930568751E-3</v>
      </c>
      <c r="AQ81">
        <f t="shared" si="33"/>
        <v>0.18082191780821902</v>
      </c>
      <c r="AR81">
        <f t="shared" ref="AR81:AR144" si="48">$H$5*(EXP($J$5*AQ81))</f>
        <v>100.72590971433569</v>
      </c>
      <c r="AS81">
        <f t="shared" ref="AS81:AS144" si="49">LN($C$2/AR81)</f>
        <v>-7.2328767123286562E-3</v>
      </c>
      <c r="AT81">
        <f t="shared" ref="AT81:AT144" si="50">AQ81</f>
        <v>0.18082191780821902</v>
      </c>
      <c r="AU81">
        <f t="shared" ref="AU81:AU144" si="51">($F$5^2)/2</f>
        <v>3.125E-2</v>
      </c>
      <c r="AV81">
        <f t="shared" ref="AV81:AV144" si="52">(AS81+AQ81*($J$5+0.5*AU81))/($F$5*SQRT(AQ81))</f>
        <v>2.6576975306426571E-2</v>
      </c>
      <c r="AW81">
        <f t="shared" ref="AW81:AW144" si="53">AV81-F$5*SQRT(AQ81)</f>
        <v>-7.9730925919275789E-2</v>
      </c>
      <c r="AX81" s="11">
        <f t="shared" ref="AX81:AX144" si="54">_xlfn.NORM.S.DIST(AV81,TRUE)</f>
        <v>0.51060143109216805</v>
      </c>
      <c r="AY81" s="11">
        <f t="shared" ref="AY81:AY144" si="55">_xlfn.NORM.S.DIST(AW81,TRUE)</f>
        <v>0.46822563120868332</v>
      </c>
      <c r="AZ81" s="11">
        <f t="shared" ref="AZ81:AZ144" si="56">(1/(SQRT(2*PI())))*EXP(-0.5*AV81*AV81)</f>
        <v>0.39880141170726552</v>
      </c>
      <c r="BA81">
        <f t="shared" ref="BA81:BA144" si="57">$C$2*AX81-AR81*EXP(-$J$5*AT81)*AY81</f>
        <v>4.2375799883484717</v>
      </c>
      <c r="BB81">
        <f t="shared" ref="BB81:BB144" si="58">$E$5*AX81</f>
        <v>1021.2028621843361</v>
      </c>
      <c r="BC81">
        <f t="shared" si="34"/>
        <v>66</v>
      </c>
      <c r="BD81">
        <f t="shared" ref="BD81:BD144" si="59">$E$5*AZ81/($C$2*SQRT(AT81))</f>
        <v>18.756903631300652</v>
      </c>
      <c r="BE81">
        <f t="shared" ref="BE81:BE144" si="60">($E$5*$C$2/100)*SQRT(AQ81)*AZ81</f>
        <v>339.16592867557313</v>
      </c>
    </row>
    <row r="82" spans="1:57" x14ac:dyDescent="0.3">
      <c r="A82" s="8"/>
      <c r="F82" s="6"/>
      <c r="G82" s="6">
        <f t="shared" ref="G82:G145" si="61">G81+0.5</f>
        <v>73</v>
      </c>
      <c r="H82" s="6">
        <f>'Scenarios &amp; Pics'!$F$5</f>
        <v>0.25</v>
      </c>
      <c r="I82" s="6">
        <f>'Scenarios &amp; Pics'!$F$6</f>
        <v>0.25</v>
      </c>
      <c r="K82" s="7">
        <f ca="1">'Scenarios &amp; Pics'!$E$4*'Scenarios &amp; Pics'!G82+'Scenarios &amp; Pics'!$E$5*W81+'Scenarios &amp; Pics'!$E$6*'Scenarios &amp; Pics'!AF81</f>
        <v>145999.9947138342</v>
      </c>
      <c r="L82" s="7">
        <f t="shared" ref="L82:L145" ca="1" si="62">K82-$G$12</f>
        <v>-54000.005286165804</v>
      </c>
      <c r="O82" s="11">
        <f>LN(G82/'Scenarios &amp; Pics'!$H$5)</f>
        <v>-0.31471074483970024</v>
      </c>
      <c r="P82" s="13">
        <f ca="1">'Scenarios &amp; Pics'!$T$5</f>
        <v>8.2191780821917804E-2</v>
      </c>
      <c r="Q82" s="11">
        <f>'Scenarios &amp; Pics'!$F$5*'Scenarios &amp; Pics'!$F$5/2</f>
        <v>3.125E-2</v>
      </c>
      <c r="R82" s="16">
        <f ca="1">(O82+P82*('Scenarios &amp; Pics'!$J$5+$Q82))/(I83*SQRT(P82))</f>
        <v>-4.3092316674531297</v>
      </c>
      <c r="S82" s="16">
        <f t="shared" ca="1" si="39"/>
        <v>-4.3809044398382539</v>
      </c>
      <c r="T82" s="11">
        <f t="shared" ca="1" si="40"/>
        <v>8.1911345842881533E-6</v>
      </c>
      <c r="U82" s="11">
        <f t="shared" ca="1" si="41"/>
        <v>5.9093849730725926E-6</v>
      </c>
      <c r="V82" s="11">
        <f t="shared" ca="1" si="42"/>
        <v>3.7033882722897215E-5</v>
      </c>
      <c r="W82" s="11">
        <f ca="1">G82*T82-'Scenarios &amp; Pics'!$H$5*EXP(-'Scenarios &amp; Pics'!$J$5*'Scenarios &amp; Pics'!P82)*'Scenarios &amp; Pics'!U82</f>
        <v>8.9539486780655956E-6</v>
      </c>
      <c r="Y82" s="12">
        <f>LN(G82/'Scenarios &amp; Pics'!$H$6)</f>
        <v>-0.31471074483970024</v>
      </c>
      <c r="Z82" s="14">
        <f ca="1">'Scenarios &amp; Pics'!$T$6</f>
        <v>8.2191780821917804E-2</v>
      </c>
      <c r="AA82" s="12">
        <f>'Scenarios &amp; Pics'!$F$6*'Scenarios &amp; Pics'!$F$6/2</f>
        <v>3.125E-2</v>
      </c>
      <c r="AB82" s="17">
        <f ca="1">(Y82+Z82*('Scenarios &amp; Pics'!$J$6+$AA82))/(H83*SQRT(Z82))</f>
        <v>-4.3092316674531297</v>
      </c>
      <c r="AC82" s="17">
        <f t="shared" ca="1" si="35"/>
        <v>-4.3809044398382539</v>
      </c>
      <c r="AD82" s="12">
        <f t="shared" ca="1" si="43"/>
        <v>8.1911345842881533E-6</v>
      </c>
      <c r="AE82" s="12">
        <f t="shared" ca="1" si="44"/>
        <v>5.9093849730725926E-6</v>
      </c>
      <c r="AF82" s="12">
        <f ca="1">G83*AD82-'Scenarios &amp; Pics'!$H$6*EXP(-'Scenarios &amp; Pics'!$J$6*'Scenarios &amp; Pics'!Z82)*'Scenarios &amp; Pics'!AE82</f>
        <v>1.3049515970209704E-5</v>
      </c>
      <c r="AG82" s="7">
        <f ca="1">AF82+'Scenarios &amp; Pics'!$H$5*EXP(-'Scenarios &amp; Pics'!$J$5*'Scenarios &amp; Pics'!$T$5)-G82</f>
        <v>26.671785773559506</v>
      </c>
      <c r="AI82" s="7">
        <f t="shared" si="36"/>
        <v>73</v>
      </c>
      <c r="AJ82">
        <f t="shared" ca="1" si="37"/>
        <v>8.9539486780655956E-6</v>
      </c>
      <c r="AK82" s="7">
        <f t="shared" ca="1" si="38"/>
        <v>26.671785773559506</v>
      </c>
      <c r="AM82" s="7">
        <f t="shared" si="45"/>
        <v>73</v>
      </c>
      <c r="AN82" s="7">
        <f t="shared" ca="1" si="46"/>
        <v>1.5501234914103941E-2</v>
      </c>
      <c r="AO82" s="7">
        <f t="shared" ca="1" si="47"/>
        <v>1.41563789169899E-2</v>
      </c>
      <c r="AQ82">
        <f t="shared" ref="AQ82:AQ145" si="63">AQ81+1/365</f>
        <v>0.18356164383561627</v>
      </c>
      <c r="AR82">
        <f t="shared" si="48"/>
        <v>100.73694877506378</v>
      </c>
      <c r="AS82">
        <f t="shared" si="49"/>
        <v>-7.3424657534245279E-3</v>
      </c>
      <c r="AT82">
        <f t="shared" si="50"/>
        <v>0.18356164383561627</v>
      </c>
      <c r="AU82">
        <f t="shared" si="51"/>
        <v>3.125E-2</v>
      </c>
      <c r="AV82">
        <f t="shared" si="52"/>
        <v>2.6777559097739618E-2</v>
      </c>
      <c r="AW82">
        <f t="shared" si="53"/>
        <v>-8.033267729321425E-2</v>
      </c>
      <c r="AX82" s="11">
        <f t="shared" si="54"/>
        <v>0.51068142397755523</v>
      </c>
      <c r="AY82" s="11">
        <f t="shared" si="55"/>
        <v>0.46798633473303081</v>
      </c>
      <c r="AZ82" s="11">
        <f t="shared" si="56"/>
        <v>0.3987992777156949</v>
      </c>
      <c r="BA82">
        <f t="shared" si="57"/>
        <v>4.2695089244524453</v>
      </c>
      <c r="BB82">
        <f t="shared" si="58"/>
        <v>1021.3628479551105</v>
      </c>
      <c r="BC82">
        <f t="shared" ref="BC82:BC145" si="64">BC81+1</f>
        <v>67</v>
      </c>
      <c r="BD82">
        <f t="shared" si="59"/>
        <v>18.616300885569515</v>
      </c>
      <c r="BE82">
        <f t="shared" si="60"/>
        <v>341.72387926935789</v>
      </c>
    </row>
    <row r="83" spans="1:57" x14ac:dyDescent="0.3">
      <c r="A83" s="8"/>
      <c r="F83" s="6"/>
      <c r="G83" s="6">
        <f t="shared" si="61"/>
        <v>73.5</v>
      </c>
      <c r="H83" s="6">
        <f>'Scenarios &amp; Pics'!$F$5</f>
        <v>0.25</v>
      </c>
      <c r="I83" s="6">
        <f>'Scenarios &amp; Pics'!$F$6</f>
        <v>0.25</v>
      </c>
      <c r="K83" s="7">
        <f ca="1">'Scenarios &amp; Pics'!$E$4*'Scenarios &amp; Pics'!G83+'Scenarios &amp; Pics'!$E$5*W82+'Scenarios &amp; Pics'!$E$6*'Scenarios &amp; Pics'!AF82</f>
        <v>146999.99180886542</v>
      </c>
      <c r="L83" s="7">
        <f t="shared" ca="1" si="62"/>
        <v>-53000.008191134577</v>
      </c>
      <c r="O83" s="11">
        <f>LN(G83/'Scenarios &amp; Pics'!$H$5)</f>
        <v>-0.3078847797693004</v>
      </c>
      <c r="P83" s="13">
        <f ca="1">'Scenarios &amp; Pics'!$T$5</f>
        <v>8.2191780821917804E-2</v>
      </c>
      <c r="Q83" s="11">
        <f>'Scenarios &amp; Pics'!$F$5*'Scenarios &amp; Pics'!$F$5/2</f>
        <v>3.125E-2</v>
      </c>
      <c r="R83" s="16">
        <f ca="1">(O83+P83*('Scenarios &amp; Pics'!$J$5+$Q83))/(I84*SQRT(P83))</f>
        <v>-4.2139937571108117</v>
      </c>
      <c r="S83" s="16">
        <f t="shared" ca="1" si="39"/>
        <v>-4.285666529495936</v>
      </c>
      <c r="T83" s="11">
        <f t="shared" ca="1" si="40"/>
        <v>1.2544711154828382E-5</v>
      </c>
      <c r="U83" s="11">
        <f t="shared" ca="1" si="41"/>
        <v>9.109605461391764E-6</v>
      </c>
      <c r="V83" s="11">
        <f t="shared" ca="1" si="42"/>
        <v>5.5573158965508181E-5</v>
      </c>
      <c r="W83" s="11">
        <f ca="1">G83*T83-'Scenarios &amp; Pics'!$H$5*EXP(-'Scenarios &amp; Pics'!$J$5*'Scenarios &amp; Pics'!P83)*'Scenarios &amp; Pics'!U83</f>
        <v>1.4065744726340446E-5</v>
      </c>
      <c r="Y83" s="12">
        <f>LN(G83/'Scenarios &amp; Pics'!$H$6)</f>
        <v>-0.3078847797693004</v>
      </c>
      <c r="Z83" s="14">
        <f ca="1">'Scenarios &amp; Pics'!$T$6</f>
        <v>8.2191780821917804E-2</v>
      </c>
      <c r="AA83" s="12">
        <f>'Scenarios &amp; Pics'!$F$6*'Scenarios &amp; Pics'!$F$6/2</f>
        <v>3.125E-2</v>
      </c>
      <c r="AB83" s="17">
        <f ca="1">(Y83+Z83*('Scenarios &amp; Pics'!$J$6+$AA83))/(H84*SQRT(Z83))</f>
        <v>-4.2139937571108117</v>
      </c>
      <c r="AC83" s="17">
        <f t="shared" ca="1" si="35"/>
        <v>-4.285666529495936</v>
      </c>
      <c r="AD83" s="12">
        <f t="shared" ca="1" si="43"/>
        <v>1.2544711154828382E-5</v>
      </c>
      <c r="AE83" s="12">
        <f t="shared" ca="1" si="44"/>
        <v>9.109605461391764E-6</v>
      </c>
      <c r="AF83" s="12">
        <f ca="1">G84*AD83-'Scenarios &amp; Pics'!$H$6*EXP(-'Scenarios &amp; Pics'!$J$6*'Scenarios &amp; Pics'!Z83)*'Scenarios &amp; Pics'!AE83</f>
        <v>2.0338100303754622E-5</v>
      </c>
      <c r="AG83" s="7">
        <f ca="1">AF83+'Scenarios &amp; Pics'!$H$5*EXP(-'Scenarios &amp; Pics'!$J$5*'Scenarios &amp; Pics'!$T$5)-G83</f>
        <v>26.171793062143834</v>
      </c>
      <c r="AI83" s="7">
        <f t="shared" si="36"/>
        <v>73.5</v>
      </c>
      <c r="AJ83">
        <f t="shared" ca="1" si="37"/>
        <v>1.4065744726340446E-5</v>
      </c>
      <c r="AK83" s="7">
        <f t="shared" ca="1" si="38"/>
        <v>26.171793062143834</v>
      </c>
      <c r="AM83" s="7">
        <f t="shared" si="45"/>
        <v>73.5</v>
      </c>
      <c r="AN83" s="7">
        <f t="shared" ca="1" si="46"/>
        <v>2.3420524354752382E-2</v>
      </c>
      <c r="AO83" s="7">
        <f t="shared" ca="1" si="47"/>
        <v>2.1098595065598275E-2</v>
      </c>
      <c r="AQ83">
        <f t="shared" si="63"/>
        <v>0.18630136986301352</v>
      </c>
      <c r="AR83">
        <f t="shared" si="48"/>
        <v>100.74798904561825</v>
      </c>
      <c r="AS83">
        <f t="shared" si="49"/>
        <v>-7.4520547945205809E-3</v>
      </c>
      <c r="AT83">
        <f t="shared" si="50"/>
        <v>0.18630136986301352</v>
      </c>
      <c r="AU83">
        <f t="shared" si="51"/>
        <v>3.125E-2</v>
      </c>
      <c r="AV83">
        <f t="shared" si="52"/>
        <v>2.6976651497681775E-2</v>
      </c>
      <c r="AW83">
        <f t="shared" si="53"/>
        <v>-8.0929954493046824E-2</v>
      </c>
      <c r="AX83" s="11">
        <f t="shared" si="54"/>
        <v>0.51076082167068337</v>
      </c>
      <c r="AY83" s="11">
        <f t="shared" si="55"/>
        <v>0.46774882892585723</v>
      </c>
      <c r="AZ83" s="11">
        <f t="shared" si="56"/>
        <v>0.39879714373554342</v>
      </c>
      <c r="BA83">
        <f t="shared" si="57"/>
        <v>4.3011992744826131</v>
      </c>
      <c r="BB83">
        <f t="shared" si="58"/>
        <v>1021.5216433413667</v>
      </c>
      <c r="BC83">
        <f t="shared" si="64"/>
        <v>68</v>
      </c>
      <c r="BD83">
        <f t="shared" si="59"/>
        <v>18.478810452522634</v>
      </c>
      <c r="BE83">
        <f t="shared" si="60"/>
        <v>344.26277007439393</v>
      </c>
    </row>
    <row r="84" spans="1:57" x14ac:dyDescent="0.3">
      <c r="A84" s="8"/>
      <c r="F84" s="6"/>
      <c r="G84" s="6">
        <f t="shared" si="61"/>
        <v>74</v>
      </c>
      <c r="H84" s="6">
        <f>'Scenarios &amp; Pics'!$F$5</f>
        <v>0.25</v>
      </c>
      <c r="I84" s="6">
        <f>'Scenarios &amp; Pics'!$F$6</f>
        <v>0.25</v>
      </c>
      <c r="K84" s="7">
        <f ca="1">'Scenarios &amp; Pics'!$E$4*'Scenarios &amp; Pics'!G84+'Scenarios &amp; Pics'!$E$5*W83+'Scenarios &amp; Pics'!$E$6*'Scenarios &amp; Pics'!AF83</f>
        <v>147999.98745528882</v>
      </c>
      <c r="L84" s="7">
        <f t="shared" ca="1" si="62"/>
        <v>-52000.012544711179</v>
      </c>
      <c r="O84" s="11">
        <f>LN(G84/'Scenarios &amp; Pics'!$H$5)</f>
        <v>-0.30110509278392161</v>
      </c>
      <c r="P84" s="13">
        <f ca="1">'Scenarios &amp; Pics'!$T$5</f>
        <v>8.2191780821917804E-2</v>
      </c>
      <c r="Q84" s="11">
        <f>'Scenarios &amp; Pics'!$F$5*'Scenarios &amp; Pics'!$F$5/2</f>
        <v>3.125E-2</v>
      </c>
      <c r="R84" s="16">
        <f ca="1">(O84+P84*('Scenarios &amp; Pics'!$J$5+$Q84))/(I85*SQRT(P84))</f>
        <v>-4.1194015324798325</v>
      </c>
      <c r="S84" s="16">
        <f t="shared" ca="1" si="39"/>
        <v>-4.1910743048649568</v>
      </c>
      <c r="T84" s="11">
        <f t="shared" ca="1" si="40"/>
        <v>1.8992885351940517E-5</v>
      </c>
      <c r="U84" s="11">
        <f t="shared" ca="1" si="41"/>
        <v>1.3881835419195437E-5</v>
      </c>
      <c r="V84" s="11">
        <f t="shared" ca="1" si="42"/>
        <v>8.2420775242072469E-5</v>
      </c>
      <c r="W84" s="11">
        <f ca="1">G84*T84-'Scenarios &amp; Pics'!$H$5*EXP(-'Scenarios &amp; Pics'!$J$5*'Scenarios &amp; Pics'!P84)*'Scenarios &amp; Pics'!U84</f>
        <v>2.1846371148972945E-5</v>
      </c>
      <c r="Y84" s="12">
        <f>LN(G84/'Scenarios &amp; Pics'!$H$6)</f>
        <v>-0.30110509278392161</v>
      </c>
      <c r="Z84" s="14">
        <f ca="1">'Scenarios &amp; Pics'!$T$6</f>
        <v>8.2191780821917804E-2</v>
      </c>
      <c r="AA84" s="12">
        <f>'Scenarios &amp; Pics'!$F$6*'Scenarios &amp; Pics'!$F$6/2</f>
        <v>3.125E-2</v>
      </c>
      <c r="AB84" s="17">
        <f ca="1">(Y84+Z84*('Scenarios &amp; Pics'!$J$6+$AA84))/(H85*SQRT(Z84))</f>
        <v>-4.1194015324798325</v>
      </c>
      <c r="AC84" s="17">
        <f t="shared" ca="1" si="35"/>
        <v>-4.1910743048649568</v>
      </c>
      <c r="AD84" s="12">
        <f t="shared" ca="1" si="43"/>
        <v>1.8992885351940517E-5</v>
      </c>
      <c r="AE84" s="12">
        <f t="shared" ca="1" si="44"/>
        <v>1.3881835419195437E-5</v>
      </c>
      <c r="AF84" s="12">
        <f ca="1">G85*AD84-'Scenarios &amp; Pics'!$H$6*EXP(-'Scenarios &amp; Pics'!$J$6*'Scenarios &amp; Pics'!Z84)*'Scenarios &amp; Pics'!AE84</f>
        <v>3.1342813824943158E-5</v>
      </c>
      <c r="AG84" s="7">
        <f ca="1">AF84+'Scenarios &amp; Pics'!$H$5*EXP(-'Scenarios &amp; Pics'!$J$5*'Scenarios &amp; Pics'!$T$5)-G84</f>
        <v>25.671804066857362</v>
      </c>
      <c r="AI84" s="7">
        <f t="shared" si="36"/>
        <v>74</v>
      </c>
      <c r="AJ84">
        <f t="shared" ca="1" si="37"/>
        <v>2.1846371148972945E-5</v>
      </c>
      <c r="AK84" s="7">
        <f t="shared" ca="1" si="38"/>
        <v>25.671804066857362</v>
      </c>
      <c r="AM84" s="7">
        <f t="shared" si="45"/>
        <v>74</v>
      </c>
      <c r="AN84" s="7">
        <f t="shared" ca="1" si="46"/>
        <v>3.4971366745284935E-2</v>
      </c>
      <c r="AO84" s="7">
        <f t="shared" ca="1" si="47"/>
        <v>3.1079982619987831E-2</v>
      </c>
      <c r="AQ84">
        <f t="shared" si="63"/>
        <v>0.18904109589041077</v>
      </c>
      <c r="AR84">
        <f t="shared" si="48"/>
        <v>100.75903052613168</v>
      </c>
      <c r="AS84">
        <f t="shared" si="49"/>
        <v>-7.5616438356164396E-3</v>
      </c>
      <c r="AT84">
        <f t="shared" si="50"/>
        <v>0.18904109589041077</v>
      </c>
      <c r="AU84">
        <f t="shared" si="51"/>
        <v>3.125E-2</v>
      </c>
      <c r="AV84">
        <f t="shared" si="52"/>
        <v>2.7174285286312737E-2</v>
      </c>
      <c r="AW84">
        <f t="shared" si="53"/>
        <v>-8.1522855858938509E-2</v>
      </c>
      <c r="AX84" s="11">
        <f t="shared" si="54"/>
        <v>0.51083963725047909</v>
      </c>
      <c r="AY84" s="11">
        <f t="shared" si="55"/>
        <v>0.46751307451240143</v>
      </c>
      <c r="AZ84" s="11">
        <f t="shared" si="56"/>
        <v>0.39879500976681076</v>
      </c>
      <c r="BA84">
        <f t="shared" si="57"/>
        <v>4.3326562738077641</v>
      </c>
      <c r="BB84">
        <f t="shared" si="58"/>
        <v>1021.6792745009582</v>
      </c>
      <c r="BC84">
        <f t="shared" si="64"/>
        <v>69</v>
      </c>
      <c r="BD84">
        <f t="shared" si="59"/>
        <v>18.344319158951187</v>
      </c>
      <c r="BE84">
        <f t="shared" si="60"/>
        <v>346.78301971715905</v>
      </c>
    </row>
    <row r="85" spans="1:57" x14ac:dyDescent="0.3">
      <c r="A85" s="8"/>
      <c r="F85" s="6"/>
      <c r="G85" s="6">
        <f t="shared" si="61"/>
        <v>74.5</v>
      </c>
      <c r="H85" s="6">
        <f>'Scenarios &amp; Pics'!$F$5</f>
        <v>0.25</v>
      </c>
      <c r="I85" s="6">
        <f>'Scenarios &amp; Pics'!$F$6</f>
        <v>0.25</v>
      </c>
      <c r="K85" s="7">
        <f ca="1">'Scenarios &amp; Pics'!$E$4*'Scenarios &amp; Pics'!G85+'Scenarios &amp; Pics'!$E$5*W84+'Scenarios &amp; Pics'!$E$6*'Scenarios &amp; Pics'!AF84</f>
        <v>148999.98100711466</v>
      </c>
      <c r="L85" s="7">
        <f t="shared" ca="1" si="62"/>
        <v>-51000.018992885336</v>
      </c>
      <c r="O85" s="11">
        <f>LN(G85/'Scenarios &amp; Pics'!$H$5)</f>
        <v>-0.29437106060257756</v>
      </c>
      <c r="P85" s="13">
        <f ca="1">'Scenarios &amp; Pics'!$T$5</f>
        <v>8.2191780821917804E-2</v>
      </c>
      <c r="Q85" s="11">
        <f>'Scenarios &amp; Pics'!$F$5*'Scenarios &amp; Pics'!$F$5/2</f>
        <v>3.125E-2</v>
      </c>
      <c r="R85" s="16">
        <f ca="1">(O85+P85*('Scenarios &amp; Pics'!$J$5+$Q85))/(I86*SQRT(P85))</f>
        <v>-4.0254462973570773</v>
      </c>
      <c r="S85" s="16">
        <f t="shared" ca="1" si="39"/>
        <v>-4.0971190697422015</v>
      </c>
      <c r="T85" s="11">
        <f t="shared" ca="1" si="40"/>
        <v>2.8433678927212627E-5</v>
      </c>
      <c r="U85" s="11">
        <f t="shared" ca="1" si="41"/>
        <v>2.0916187903108408E-5</v>
      </c>
      <c r="V85" s="11">
        <f t="shared" ca="1" si="42"/>
        <v>1.2083948302199546E-4</v>
      </c>
      <c r="W85" s="11">
        <f ca="1">G85*T85-'Scenarios &amp; Pics'!$H$5*EXP(-'Scenarios &amp; Pics'!$J$5*'Scenarios &amp; Pics'!P85)*'Scenarios &amp; Pics'!U85</f>
        <v>3.3555553145330538E-5</v>
      </c>
      <c r="Y85" s="12">
        <f>LN(G85/'Scenarios &amp; Pics'!$H$6)</f>
        <v>-0.29437106060257756</v>
      </c>
      <c r="Z85" s="14">
        <f ca="1">'Scenarios &amp; Pics'!$T$6</f>
        <v>8.2191780821917804E-2</v>
      </c>
      <c r="AA85" s="12">
        <f>'Scenarios &amp; Pics'!$F$6*'Scenarios &amp; Pics'!$F$6/2</f>
        <v>3.125E-2</v>
      </c>
      <c r="AB85" s="17">
        <f ca="1">(Y85+Z85*('Scenarios &amp; Pics'!$J$6+$AA85))/(H86*SQRT(Z85))</f>
        <v>-4.0254462973570773</v>
      </c>
      <c r="AC85" s="17">
        <f t="shared" ca="1" si="35"/>
        <v>-4.0971190697422015</v>
      </c>
      <c r="AD85" s="12">
        <f t="shared" ca="1" si="43"/>
        <v>2.8433678927212627E-5</v>
      </c>
      <c r="AE85" s="12">
        <f t="shared" ca="1" si="44"/>
        <v>2.0916187903108408E-5</v>
      </c>
      <c r="AF85" s="12">
        <f ca="1">G86*AD85-'Scenarios &amp; Pics'!$H$6*EXP(-'Scenarios &amp; Pics'!$J$6*'Scenarios &amp; Pics'!Z85)*'Scenarios &amp; Pics'!AE85</f>
        <v>4.777239260893686E-5</v>
      </c>
      <c r="AG85" s="7">
        <f ca="1">AF85+'Scenarios &amp; Pics'!$H$5*EXP(-'Scenarios &amp; Pics'!$J$5*'Scenarios &amp; Pics'!$T$5)-G85</f>
        <v>25.171820496436141</v>
      </c>
      <c r="AI85" s="7">
        <f t="shared" si="36"/>
        <v>74.5</v>
      </c>
      <c r="AJ85">
        <f t="shared" ca="1" si="37"/>
        <v>3.3555553145330538E-5</v>
      </c>
      <c r="AK85" s="7">
        <f t="shared" ca="1" si="38"/>
        <v>25.171820496436141</v>
      </c>
      <c r="AM85" s="7">
        <f t="shared" si="45"/>
        <v>74.5</v>
      </c>
      <c r="AN85" s="7">
        <f t="shared" ca="1" si="46"/>
        <v>5.1618968540158711E-2</v>
      </c>
      <c r="AO85" s="7">
        <f t="shared" ca="1" si="47"/>
        <v>4.5261441117446191E-2</v>
      </c>
      <c r="AQ85">
        <f t="shared" si="63"/>
        <v>0.19178082191780801</v>
      </c>
      <c r="AR85">
        <f t="shared" si="48"/>
        <v>100.77007321673668</v>
      </c>
      <c r="AS85">
        <f t="shared" si="49"/>
        <v>-7.6712328767123226E-3</v>
      </c>
      <c r="AT85">
        <f t="shared" si="50"/>
        <v>0.19178082191780801</v>
      </c>
      <c r="AU85">
        <f t="shared" si="51"/>
        <v>3.125E-2</v>
      </c>
      <c r="AV85">
        <f t="shared" si="52"/>
        <v>2.7370492060181096E-2</v>
      </c>
      <c r="AW85">
        <f t="shared" si="53"/>
        <v>-8.2111476180543375E-2</v>
      </c>
      <c r="AX85" s="11">
        <f t="shared" si="54"/>
        <v>0.51091788332368271</v>
      </c>
      <c r="AY85" s="11">
        <f t="shared" si="55"/>
        <v>0.46727903363528023</v>
      </c>
      <c r="AZ85" s="11">
        <f t="shared" si="56"/>
        <v>0.39879287580949707</v>
      </c>
      <c r="BA85">
        <f t="shared" si="57"/>
        <v>4.3638849688402459</v>
      </c>
      <c r="BB85">
        <f t="shared" si="58"/>
        <v>1021.8357666473654</v>
      </c>
      <c r="BC85">
        <f t="shared" si="64"/>
        <v>70</v>
      </c>
      <c r="BD85">
        <f t="shared" si="59"/>
        <v>18.212719510698218</v>
      </c>
      <c r="BE85">
        <f t="shared" si="60"/>
        <v>349.28503171202027</v>
      </c>
    </row>
    <row r="86" spans="1:57" x14ac:dyDescent="0.3">
      <c r="A86" s="8"/>
      <c r="F86" s="6"/>
      <c r="G86" s="6">
        <f t="shared" si="61"/>
        <v>75</v>
      </c>
      <c r="H86" s="6">
        <f>'Scenarios &amp; Pics'!$F$5</f>
        <v>0.25</v>
      </c>
      <c r="I86" s="6">
        <f>'Scenarios &amp; Pics'!$F$6</f>
        <v>0.25</v>
      </c>
      <c r="K86" s="7">
        <f ca="1">'Scenarios &amp; Pics'!$E$4*'Scenarios &amp; Pics'!G86+'Scenarios &amp; Pics'!$E$5*W85+'Scenarios &amp; Pics'!$E$6*'Scenarios &amp; Pics'!AF85</f>
        <v>149999.97156632107</v>
      </c>
      <c r="L86" s="7">
        <f t="shared" ca="1" si="62"/>
        <v>-50000.028433678934</v>
      </c>
      <c r="O86" s="11">
        <f>LN(G86/'Scenarios &amp; Pics'!$H$5)</f>
        <v>-0.2876820724517809</v>
      </c>
      <c r="P86" s="13">
        <f ca="1">'Scenarios &amp; Pics'!$T$5</f>
        <v>8.2191780821917804E-2</v>
      </c>
      <c r="Q86" s="11">
        <f>'Scenarios &amp; Pics'!$F$5*'Scenarios &amp; Pics'!$F$5/2</f>
        <v>3.125E-2</v>
      </c>
      <c r="R86" s="16">
        <f ca="1">(O86+P86*('Scenarios &amp; Pics'!$J$5+$Q86))/(I87*SQRT(P86))</f>
        <v>-3.9321195300478093</v>
      </c>
      <c r="S86" s="16">
        <f t="shared" ca="1" si="39"/>
        <v>-4.0037923024329336</v>
      </c>
      <c r="T86" s="11">
        <f t="shared" ca="1" si="40"/>
        <v>4.210008918277671E-5</v>
      </c>
      <c r="U86" s="11">
        <f t="shared" ca="1" si="41"/>
        <v>3.1167548328932642E-5</v>
      </c>
      <c r="V86" s="11">
        <f t="shared" ca="1" si="42"/>
        <v>1.7517579726025403E-4</v>
      </c>
      <c r="W86" s="11">
        <f ca="1">G86*T86-'Scenarios &amp; Pics'!$H$5*EXP(-'Scenarios &amp; Pics'!$J$5*'Scenarios &amp; Pics'!P86)*'Scenarios &amp; Pics'!U86</f>
        <v>5.0981895301236216E-5</v>
      </c>
      <c r="Y86" s="12">
        <f>LN(G86/'Scenarios &amp; Pics'!$H$6)</f>
        <v>-0.2876820724517809</v>
      </c>
      <c r="Z86" s="14">
        <f ca="1">'Scenarios &amp; Pics'!$T$6</f>
        <v>8.2191780821917804E-2</v>
      </c>
      <c r="AA86" s="12">
        <f>'Scenarios &amp; Pics'!$F$6*'Scenarios &amp; Pics'!$F$6/2</f>
        <v>3.125E-2</v>
      </c>
      <c r="AB86" s="17">
        <f ca="1">(Y86+Z86*('Scenarios &amp; Pics'!$J$6+$AA86))/(H87*SQRT(Z86))</f>
        <v>-3.9321195300478093</v>
      </c>
      <c r="AC86" s="17">
        <f t="shared" ca="1" si="35"/>
        <v>-4.0037923024329336</v>
      </c>
      <c r="AD86" s="12">
        <f t="shared" ca="1" si="43"/>
        <v>4.210008918277671E-5</v>
      </c>
      <c r="AE86" s="12">
        <f t="shared" ca="1" si="44"/>
        <v>3.1167548328932642E-5</v>
      </c>
      <c r="AF86" s="12">
        <f ca="1">G87*AD86-'Scenarios &amp; Pics'!$H$6*EXP(-'Scenarios &amp; Pics'!$J$6*'Scenarios &amp; Pics'!Z86)*'Scenarios &amp; Pics'!AE86</f>
        <v>7.2031939892624412E-5</v>
      </c>
      <c r="AG86" s="7">
        <f ca="1">AF86+'Scenarios &amp; Pics'!$H$5*EXP(-'Scenarios &amp; Pics'!$J$5*'Scenarios &amp; Pics'!$T$5)-G86</f>
        <v>24.671844755983429</v>
      </c>
      <c r="AI86" s="7">
        <f t="shared" si="36"/>
        <v>75</v>
      </c>
      <c r="AJ86">
        <f t="shared" ca="1" si="37"/>
        <v>5.0981895301236216E-5</v>
      </c>
      <c r="AK86" s="7">
        <f t="shared" ca="1" si="38"/>
        <v>24.671844755983429</v>
      </c>
      <c r="AM86" s="7">
        <f t="shared" si="45"/>
        <v>75</v>
      </c>
      <c r="AN86" s="7">
        <f t="shared" ca="1" si="46"/>
        <v>7.5332010266501395E-2</v>
      </c>
      <c r="AO86" s="7">
        <f t="shared" ca="1" si="47"/>
        <v>6.5176139252795293E-2</v>
      </c>
      <c r="AQ86">
        <f t="shared" si="63"/>
        <v>0.19452054794520526</v>
      </c>
      <c r="AR86">
        <f t="shared" si="48"/>
        <v>100.78111711756586</v>
      </c>
      <c r="AS86">
        <f t="shared" si="49"/>
        <v>-7.7808219178081423E-3</v>
      </c>
      <c r="AT86">
        <f t="shared" si="50"/>
        <v>0.19452054794520526</v>
      </c>
      <c r="AU86">
        <f t="shared" si="51"/>
        <v>3.125E-2</v>
      </c>
      <c r="AV86">
        <f t="shared" si="52"/>
        <v>2.7565302291304418E-2</v>
      </c>
      <c r="AW86">
        <f t="shared" si="53"/>
        <v>-8.2695906873910735E-2</v>
      </c>
      <c r="AX86" s="11">
        <f t="shared" si="54"/>
        <v>0.51099557204837776</v>
      </c>
      <c r="AY86" s="11">
        <f t="shared" si="55"/>
        <v>0.46704666978387965</v>
      </c>
      <c r="AZ86" s="11">
        <f t="shared" si="56"/>
        <v>0.39879074186360219</v>
      </c>
      <c r="BA86">
        <f t="shared" si="57"/>
        <v>4.3948902264498102</v>
      </c>
      <c r="BB86">
        <f t="shared" si="58"/>
        <v>1021.9911440967555</v>
      </c>
      <c r="BC86">
        <f t="shared" si="64"/>
        <v>71</v>
      </c>
      <c r="BD86">
        <f t="shared" si="59"/>
        <v>18.083909331433823</v>
      </c>
      <c r="BE86">
        <f t="shared" si="60"/>
        <v>351.76919521419177</v>
      </c>
    </row>
    <row r="87" spans="1:57" x14ac:dyDescent="0.3">
      <c r="A87" s="8"/>
      <c r="F87" s="6"/>
      <c r="G87" s="6">
        <f t="shared" si="61"/>
        <v>75.5</v>
      </c>
      <c r="H87" s="6">
        <f>'Scenarios &amp; Pics'!$F$5</f>
        <v>0.25</v>
      </c>
      <c r="I87" s="6">
        <f>'Scenarios &amp; Pics'!$F$6</f>
        <v>0.25</v>
      </c>
      <c r="K87" s="7">
        <f ca="1">'Scenarios &amp; Pics'!$E$4*'Scenarios &amp; Pics'!G87+'Scenarios &amp; Pics'!$E$5*W86+'Scenarios &amp; Pics'!$E$6*'Scenarios &amp; Pics'!AF86</f>
        <v>150999.95789991081</v>
      </c>
      <c r="L87" s="7">
        <f t="shared" ca="1" si="62"/>
        <v>-49000.042100089195</v>
      </c>
      <c r="O87" s="11">
        <f>LN(G87/'Scenarios &amp; Pics'!$H$5)</f>
        <v>-0.28103752973311236</v>
      </c>
      <c r="P87" s="13">
        <f ca="1">'Scenarios &amp; Pics'!$T$5</f>
        <v>8.2191780821917804E-2</v>
      </c>
      <c r="Q87" s="11">
        <f>'Scenarios &amp; Pics'!$F$5*'Scenarios &amp; Pics'!$F$5/2</f>
        <v>3.125E-2</v>
      </c>
      <c r="R87" s="16">
        <f ca="1">(O87+P87*('Scenarios &amp; Pics'!$J$5+$Q87))/(I88*SQRT(P87))</f>
        <v>-3.839412878727487</v>
      </c>
      <c r="S87" s="16">
        <f t="shared" ca="1" si="39"/>
        <v>-3.9110856511126117</v>
      </c>
      <c r="T87" s="11">
        <f t="shared" ca="1" si="40"/>
        <v>6.1664441079229819E-5</v>
      </c>
      <c r="U87" s="11">
        <f t="shared" ca="1" si="41"/>
        <v>4.5941089275688356E-5</v>
      </c>
      <c r="V87" s="11">
        <f t="shared" ca="1" si="42"/>
        <v>2.5114397947781689E-4</v>
      </c>
      <c r="W87" s="11">
        <f ca="1">G87*T87-'Scenarios &amp; Pics'!$H$5*EXP(-'Scenarios &amp; Pics'!$J$5*'Scenarios &amp; Pics'!P87)*'Scenarios &amp; Pics'!U87</f>
        <v>7.6635492500447787E-5</v>
      </c>
      <c r="Y87" s="12">
        <f>LN(G87/'Scenarios &amp; Pics'!$H$6)</f>
        <v>-0.28103752973311236</v>
      </c>
      <c r="Z87" s="14">
        <f ca="1">'Scenarios &amp; Pics'!$T$6</f>
        <v>8.2191780821917804E-2</v>
      </c>
      <c r="AA87" s="12">
        <f>'Scenarios &amp; Pics'!$F$6*'Scenarios &amp; Pics'!$F$6/2</f>
        <v>3.125E-2</v>
      </c>
      <c r="AB87" s="17">
        <f ca="1">(Y87+Z87*('Scenarios &amp; Pics'!$J$6+$AA87))/(H88*SQRT(Z87))</f>
        <v>-3.839412878727487</v>
      </c>
      <c r="AC87" s="17">
        <f t="shared" ca="1" si="35"/>
        <v>-3.9110856511126117</v>
      </c>
      <c r="AD87" s="12">
        <f t="shared" ca="1" si="43"/>
        <v>6.1664441079229819E-5</v>
      </c>
      <c r="AE87" s="12">
        <f t="shared" ca="1" si="44"/>
        <v>4.5941089275688356E-5</v>
      </c>
      <c r="AF87" s="12">
        <f ca="1">G88*AD87-'Scenarios &amp; Pics'!$H$6*EXP(-'Scenarios &amp; Pics'!$J$6*'Scenarios &amp; Pics'!Z87)*'Scenarios &amp; Pics'!AE87</f>
        <v>1.0746771304006274E-4</v>
      </c>
      <c r="AG87" s="7">
        <f ca="1">AF87+'Scenarios &amp; Pics'!$H$5*EXP(-'Scenarios &amp; Pics'!$J$5*'Scenarios &amp; Pics'!$T$5)-G87</f>
        <v>24.171880191756571</v>
      </c>
      <c r="AI87" s="7">
        <f t="shared" si="36"/>
        <v>75.5</v>
      </c>
      <c r="AJ87">
        <f t="shared" ca="1" si="37"/>
        <v>7.6635492500447787E-5</v>
      </c>
      <c r="AK87" s="7">
        <f t="shared" ca="1" si="38"/>
        <v>24.171880191756571</v>
      </c>
      <c r="AM87" s="7">
        <f t="shared" si="45"/>
        <v>75.5</v>
      </c>
      <c r="AN87" s="7">
        <f t="shared" ca="1" si="46"/>
        <v>0.10872111907312798</v>
      </c>
      <c r="AO87" s="7">
        <f t="shared" ca="1" si="47"/>
        <v>9.2822147477021097E-2</v>
      </c>
      <c r="AQ87">
        <f t="shared" si="63"/>
        <v>0.19726027397260251</v>
      </c>
      <c r="AR87">
        <f t="shared" si="48"/>
        <v>100.79216222875186</v>
      </c>
      <c r="AS87">
        <f t="shared" si="49"/>
        <v>-7.8904109589040695E-3</v>
      </c>
      <c r="AT87">
        <f t="shared" si="50"/>
        <v>0.19726027397260251</v>
      </c>
      <c r="AU87">
        <f t="shared" si="51"/>
        <v>3.125E-2</v>
      </c>
      <c r="AV87">
        <f t="shared" si="52"/>
        <v>2.7758745382410459E-2</v>
      </c>
      <c r="AW87">
        <f t="shared" si="53"/>
        <v>-8.3276236147230259E-2</v>
      </c>
      <c r="AX87" s="11">
        <f t="shared" si="54"/>
        <v>0.51107271515603125</v>
      </c>
      <c r="AY87" s="11">
        <f t="shared" si="55"/>
        <v>0.46681594772820073</v>
      </c>
      <c r="AZ87" s="11">
        <f t="shared" si="56"/>
        <v>0.39878860792912607</v>
      </c>
      <c r="BA87">
        <f t="shared" si="57"/>
        <v>4.4256767427830539</v>
      </c>
      <c r="BB87">
        <f t="shared" si="58"/>
        <v>1022.1454303120626</v>
      </c>
      <c r="BC87">
        <f t="shared" si="64"/>
        <v>72</v>
      </c>
      <c r="BD87">
        <f t="shared" si="59"/>
        <v>17.957791429121357</v>
      </c>
      <c r="BE87">
        <f t="shared" si="60"/>
        <v>354.23588572513324</v>
      </c>
    </row>
    <row r="88" spans="1:57" x14ac:dyDescent="0.3">
      <c r="A88" s="8"/>
      <c r="F88" s="6"/>
      <c r="G88" s="6">
        <f t="shared" si="61"/>
        <v>76</v>
      </c>
      <c r="H88" s="6">
        <f>'Scenarios &amp; Pics'!$F$5</f>
        <v>0.25</v>
      </c>
      <c r="I88" s="6">
        <f>'Scenarios &amp; Pics'!$F$6</f>
        <v>0.25</v>
      </c>
      <c r="K88" s="7">
        <f ca="1">'Scenarios &amp; Pics'!$E$4*'Scenarios &amp; Pics'!G88+'Scenarios &amp; Pics'!$E$5*W87+'Scenarios &amp; Pics'!$E$6*'Scenarios &amp; Pics'!AF87</f>
        <v>151999.93833555892</v>
      </c>
      <c r="L88" s="7">
        <f t="shared" ca="1" si="62"/>
        <v>-48000.061664441077</v>
      </c>
      <c r="O88" s="11">
        <f>LN(G88/'Scenarios &amp; Pics'!$H$5)</f>
        <v>-0.2744368457017603</v>
      </c>
      <c r="P88" s="13">
        <f ca="1">'Scenarios &amp; Pics'!$T$5</f>
        <v>8.2191780821917804E-2</v>
      </c>
      <c r="Q88" s="11">
        <f>'Scenarios &amp; Pics'!$F$5*'Scenarios &amp; Pics'!$F$5/2</f>
        <v>3.125E-2</v>
      </c>
      <c r="R88" s="16">
        <f ca="1">(O88+P88*('Scenarios &amp; Pics'!$J$5+$Q88))/(I89*SQRT(P88))</f>
        <v>-3.7473181569566574</v>
      </c>
      <c r="S88" s="16">
        <f t="shared" ca="1" si="39"/>
        <v>-3.8189909293417816</v>
      </c>
      <c r="T88" s="11">
        <f t="shared" ca="1" si="40"/>
        <v>8.9367661256021836E-5</v>
      </c>
      <c r="U88" s="11">
        <f t="shared" ca="1" si="41"/>
        <v>6.6999344672467298E-5</v>
      </c>
      <c r="V88" s="11">
        <f t="shared" ca="1" si="42"/>
        <v>3.5615831605952087E-4</v>
      </c>
      <c r="W88" s="11">
        <f ca="1">G88*T88-'Scenarios &amp; Pics'!$H$5*EXP(-'Scenarios &amp; Pics'!$J$5*'Scenarios &amp; Pics'!P88)*'Scenarios &amp; Pics'!U88</f>
        <v>1.1399880060364211E-4</v>
      </c>
      <c r="Y88" s="12">
        <f>LN(G88/'Scenarios &amp; Pics'!$H$6)</f>
        <v>-0.2744368457017603</v>
      </c>
      <c r="Z88" s="14">
        <f ca="1">'Scenarios &amp; Pics'!$T$6</f>
        <v>8.2191780821917804E-2</v>
      </c>
      <c r="AA88" s="12">
        <f>'Scenarios &amp; Pics'!$F$6*'Scenarios &amp; Pics'!$F$6/2</f>
        <v>3.125E-2</v>
      </c>
      <c r="AB88" s="17">
        <f ca="1">(Y88+Z88*('Scenarios &amp; Pics'!$J$6+$AA88))/(H89*SQRT(Z88))</f>
        <v>-3.7473181569566574</v>
      </c>
      <c r="AC88" s="17">
        <f t="shared" ca="1" si="35"/>
        <v>-3.8189909293417816</v>
      </c>
      <c r="AD88" s="12">
        <f t="shared" ca="1" si="43"/>
        <v>8.9367661256021836E-5</v>
      </c>
      <c r="AE88" s="12">
        <f t="shared" ca="1" si="44"/>
        <v>6.6999344672467298E-5</v>
      </c>
      <c r="AF88" s="12">
        <f ca="1">G89*AD88-'Scenarios &amp; Pics'!$H$6*EXP(-'Scenarios &amp; Pics'!$J$6*'Scenarios &amp; Pics'!Z88)*'Scenarios &amp; Pics'!AE88</f>
        <v>1.5868263123165229E-4</v>
      </c>
      <c r="AG88" s="7">
        <f ca="1">AF88+'Scenarios &amp; Pics'!$H$5*EXP(-'Scenarios &amp; Pics'!$J$5*'Scenarios &amp; Pics'!$T$5)-G88</f>
        <v>23.671931406674773</v>
      </c>
      <c r="AI88" s="7">
        <f t="shared" si="36"/>
        <v>76</v>
      </c>
      <c r="AJ88">
        <f t="shared" ca="1" si="37"/>
        <v>1.1399880060364211E-4</v>
      </c>
      <c r="AK88" s="7">
        <f t="shared" ca="1" si="38"/>
        <v>23.671931406674773</v>
      </c>
      <c r="AM88" s="7">
        <f t="shared" si="45"/>
        <v>76</v>
      </c>
      <c r="AN88" s="7">
        <f t="shared" ca="1" si="46"/>
        <v>0.15520327183361984</v>
      </c>
      <c r="AO88" s="7">
        <f t="shared" ca="1" si="47"/>
        <v>0.13076914639720971</v>
      </c>
      <c r="AQ88">
        <f t="shared" si="63"/>
        <v>0.19999999999999976</v>
      </c>
      <c r="AR88">
        <f t="shared" si="48"/>
        <v>100.80320855042734</v>
      </c>
      <c r="AS88">
        <f t="shared" si="49"/>
        <v>-7.9999999999999724E-3</v>
      </c>
      <c r="AT88">
        <f t="shared" si="50"/>
        <v>0.19999999999999976</v>
      </c>
      <c r="AU88">
        <f t="shared" si="51"/>
        <v>3.125E-2</v>
      </c>
      <c r="AV88">
        <f t="shared" si="52"/>
        <v>2.7950849718747523E-2</v>
      </c>
      <c r="AW88">
        <f t="shared" si="53"/>
        <v>-8.3852549156241893E-2</v>
      </c>
      <c r="AX88" s="11">
        <f t="shared" si="54"/>
        <v>0.51114932397216373</v>
      </c>
      <c r="AY88" s="11">
        <f t="shared" si="55"/>
        <v>0.46658683345682989</v>
      </c>
      <c r="AZ88" s="11">
        <f t="shared" si="56"/>
        <v>0.39878647400606865</v>
      </c>
      <c r="BA88">
        <f t="shared" si="57"/>
        <v>4.4562490515333835</v>
      </c>
      <c r="BB88">
        <f t="shared" si="58"/>
        <v>1022.2986479443274</v>
      </c>
      <c r="BC88">
        <f t="shared" si="64"/>
        <v>73</v>
      </c>
      <c r="BD88">
        <f t="shared" si="59"/>
        <v>17.834273287700459</v>
      </c>
      <c r="BE88">
        <f t="shared" si="60"/>
        <v>356.6854657540087</v>
      </c>
    </row>
    <row r="89" spans="1:57" x14ac:dyDescent="0.3">
      <c r="A89" s="8"/>
      <c r="F89" s="6"/>
      <c r="G89" s="6">
        <f t="shared" si="61"/>
        <v>76.5</v>
      </c>
      <c r="H89" s="6">
        <f>'Scenarios &amp; Pics'!$F$5</f>
        <v>0.25</v>
      </c>
      <c r="I89" s="6">
        <f>'Scenarios &amp; Pics'!$F$6</f>
        <v>0.25</v>
      </c>
      <c r="K89" s="7">
        <f ca="1">'Scenarios &amp; Pics'!$E$4*'Scenarios &amp; Pics'!G89+'Scenarios &amp; Pics'!$E$5*W88+'Scenarios &amp; Pics'!$E$6*'Scenarios &amp; Pics'!AF88</f>
        <v>152999.91063233875</v>
      </c>
      <c r="L89" s="7">
        <f t="shared" ca="1" si="62"/>
        <v>-47000.089367661247</v>
      </c>
      <c r="O89" s="11">
        <f>LN(G89/'Scenarios &amp; Pics'!$H$5)</f>
        <v>-0.26787944515560119</v>
      </c>
      <c r="P89" s="13">
        <f ca="1">'Scenarios &amp; Pics'!$T$5</f>
        <v>8.2191780821917804E-2</v>
      </c>
      <c r="Q89" s="11">
        <f>'Scenarios &amp; Pics'!$F$5*'Scenarios &amp; Pics'!$F$5/2</f>
        <v>3.125E-2</v>
      </c>
      <c r="R89" s="16">
        <f ca="1">(O89+P89*('Scenarios &amp; Pics'!$J$5+$Q89))/(I90*SQRT(P89))</f>
        <v>-3.6558273393429093</v>
      </c>
      <c r="S89" s="16">
        <f t="shared" ca="1" si="39"/>
        <v>-3.727500111728034</v>
      </c>
      <c r="T89" s="11">
        <f t="shared" ca="1" si="40"/>
        <v>1.2817693037455355E-4</v>
      </c>
      <c r="U89" s="11">
        <f t="shared" ca="1" si="41"/>
        <v>9.6694237611269628E-5</v>
      </c>
      <c r="V89" s="11">
        <f t="shared" ca="1" si="42"/>
        <v>4.9971366141804061E-4</v>
      </c>
      <c r="W89" s="11">
        <f ca="1">G89*T89-'Scenarios &amp; Pics'!$H$5*EXP(-'Scenarios &amp; Pics'!$J$5*'Scenarios &amp; Pics'!P89)*'Scenarios &amp; Pics'!U89</f>
        <v>1.6784909873821668E-4</v>
      </c>
      <c r="Y89" s="12">
        <f>LN(G89/'Scenarios &amp; Pics'!$H$6)</f>
        <v>-0.26787944515560119</v>
      </c>
      <c r="Z89" s="14">
        <f ca="1">'Scenarios &amp; Pics'!$T$6</f>
        <v>8.2191780821917804E-2</v>
      </c>
      <c r="AA89" s="12">
        <f>'Scenarios &amp; Pics'!$F$6*'Scenarios &amp; Pics'!$F$6/2</f>
        <v>3.125E-2</v>
      </c>
      <c r="AB89" s="17">
        <f ca="1">(Y89+Z89*('Scenarios &amp; Pics'!$J$6+$AA89))/(H90*SQRT(Z89))</f>
        <v>-3.6558273393429093</v>
      </c>
      <c r="AC89" s="17">
        <f t="shared" ca="1" si="35"/>
        <v>-3.727500111728034</v>
      </c>
      <c r="AD89" s="12">
        <f t="shared" ca="1" si="43"/>
        <v>1.2817693037455355E-4</v>
      </c>
      <c r="AE89" s="12">
        <f t="shared" ca="1" si="44"/>
        <v>9.6694237611269628E-5</v>
      </c>
      <c r="AF89" s="12">
        <f ca="1">G90*AD89-'Scenarios &amp; Pics'!$H$6*EXP(-'Scenarios &amp; Pics'!$J$6*'Scenarios &amp; Pics'!Z89)*'Scenarios &amp; Pics'!AE89</f>
        <v>2.3193756392549461E-4</v>
      </c>
      <c r="AG89" s="7">
        <f ca="1">AF89+'Scenarios &amp; Pics'!$H$5*EXP(-'Scenarios &amp; Pics'!$J$5*'Scenarios &amp; Pics'!$T$5)-G89</f>
        <v>23.17200466160746</v>
      </c>
      <c r="AI89" s="7">
        <f t="shared" si="36"/>
        <v>76.5</v>
      </c>
      <c r="AJ89">
        <f t="shared" ca="1" si="37"/>
        <v>1.6784909873821668E-4</v>
      </c>
      <c r="AK89" s="7">
        <f t="shared" ca="1" si="38"/>
        <v>23.17200466160746</v>
      </c>
      <c r="AM89" s="7">
        <f t="shared" si="45"/>
        <v>76.5</v>
      </c>
      <c r="AN89" s="7">
        <f t="shared" ca="1" si="46"/>
        <v>0.21919308469682058</v>
      </c>
      <c r="AO89" s="7">
        <f t="shared" ca="1" si="47"/>
        <v>0.18227855591573505</v>
      </c>
      <c r="AQ89">
        <f t="shared" si="63"/>
        <v>0.20273972602739701</v>
      </c>
      <c r="AR89">
        <f t="shared" si="48"/>
        <v>100.81425608272497</v>
      </c>
      <c r="AS89">
        <f t="shared" si="49"/>
        <v>-8.1095890410960852E-3</v>
      </c>
      <c r="AT89">
        <f t="shared" si="50"/>
        <v>0.20273972602739701</v>
      </c>
      <c r="AU89">
        <f t="shared" si="51"/>
        <v>3.125E-2</v>
      </c>
      <c r="AV89">
        <f t="shared" si="52"/>
        <v>2.8141642716700409E-2</v>
      </c>
      <c r="AW89">
        <f t="shared" si="53"/>
        <v>-8.4424928150108491E-2</v>
      </c>
      <c r="AX89" s="11">
        <f t="shared" si="54"/>
        <v>0.51122540943574535</v>
      </c>
      <c r="AY89" s="11">
        <f t="shared" si="55"/>
        <v>0.46635929411871518</v>
      </c>
      <c r="AZ89" s="11">
        <f t="shared" si="56"/>
        <v>0.39878434009442998</v>
      </c>
      <c r="BA89">
        <f t="shared" si="57"/>
        <v>4.4866115317030122</v>
      </c>
      <c r="BB89">
        <f t="shared" si="58"/>
        <v>1022.4508188714907</v>
      </c>
      <c r="BC89">
        <f t="shared" si="64"/>
        <v>74</v>
      </c>
      <c r="BD89">
        <f t="shared" si="59"/>
        <v>17.713266781764183</v>
      </c>
      <c r="BE89">
        <f t="shared" si="60"/>
        <v>359.11828543850618</v>
      </c>
    </row>
    <row r="90" spans="1:57" x14ac:dyDescent="0.3">
      <c r="A90" s="8"/>
      <c r="F90" s="6"/>
      <c r="G90" s="6">
        <f t="shared" si="61"/>
        <v>77</v>
      </c>
      <c r="H90" s="6">
        <f>'Scenarios &amp; Pics'!$F$5</f>
        <v>0.25</v>
      </c>
      <c r="I90" s="6">
        <f>'Scenarios &amp; Pics'!$F$6</f>
        <v>0.25</v>
      </c>
      <c r="K90" s="7">
        <f ca="1">'Scenarios &amp; Pics'!$E$4*'Scenarios &amp; Pics'!G90+'Scenarios &amp; Pics'!$E$5*W89+'Scenarios &amp; Pics'!$E$6*'Scenarios &amp; Pics'!AF89</f>
        <v>153999.87182306964</v>
      </c>
      <c r="L90" s="7">
        <f t="shared" ca="1" si="62"/>
        <v>-46000.12817693036</v>
      </c>
      <c r="O90" s="11">
        <f>LN(G90/'Scenarios &amp; Pics'!$H$5)</f>
        <v>-0.26136476413440751</v>
      </c>
      <c r="P90" s="13">
        <f ca="1">'Scenarios &amp; Pics'!$T$5</f>
        <v>8.2191780821917804E-2</v>
      </c>
      <c r="Q90" s="11">
        <f>'Scenarios &amp; Pics'!$F$5*'Scenarios &amp; Pics'!$F$5/2</f>
        <v>3.125E-2</v>
      </c>
      <c r="R90" s="16">
        <f ca="1">(O90+P90*('Scenarios &amp; Pics'!$J$5+$Q90))/(I91*SQRT(P90))</f>
        <v>-3.5649325573441346</v>
      </c>
      <c r="S90" s="16">
        <f t="shared" ca="1" si="39"/>
        <v>-3.6366053297292593</v>
      </c>
      <c r="T90" s="11">
        <f t="shared" ca="1" si="40"/>
        <v>1.8197488111148345E-4</v>
      </c>
      <c r="U90" s="11">
        <f t="shared" ca="1" si="41"/>
        <v>1.3812735469145846E-4</v>
      </c>
      <c r="V90" s="11">
        <f t="shared" ca="1" si="42"/>
        <v>6.9381125423346611E-4</v>
      </c>
      <c r="W90" s="11">
        <f ca="1">G90*T90-'Scenarios &amp; Pics'!$H$5*EXP(-'Scenarios &amp; Pics'!$J$5*'Scenarios &amp; Pics'!P90)*'Scenarios &amp; Pics'!U90</f>
        <v>2.4466754180382973E-4</v>
      </c>
      <c r="Y90" s="12">
        <f>LN(G90/'Scenarios &amp; Pics'!$H$6)</f>
        <v>-0.26136476413440751</v>
      </c>
      <c r="Z90" s="14">
        <f ca="1">'Scenarios &amp; Pics'!$T$6</f>
        <v>8.2191780821917804E-2</v>
      </c>
      <c r="AA90" s="12">
        <f>'Scenarios &amp; Pics'!$F$6*'Scenarios &amp; Pics'!$F$6/2</f>
        <v>3.125E-2</v>
      </c>
      <c r="AB90" s="17">
        <f ca="1">(Y90+Z90*('Scenarios &amp; Pics'!$J$6+$AA90))/(H91*SQRT(Z90))</f>
        <v>-3.5649325573441346</v>
      </c>
      <c r="AC90" s="17">
        <f t="shared" ca="1" si="35"/>
        <v>-3.6366053297292593</v>
      </c>
      <c r="AD90" s="12">
        <f t="shared" ca="1" si="43"/>
        <v>1.8197488111148345E-4</v>
      </c>
      <c r="AE90" s="12">
        <f t="shared" ca="1" si="44"/>
        <v>1.3812735469145846E-4</v>
      </c>
      <c r="AF90" s="12">
        <f ca="1">G91*AD90-'Scenarios &amp; Pics'!$H$6*EXP(-'Scenarios &amp; Pics'!$J$6*'Scenarios &amp; Pics'!Z90)*'Scenarios &amp; Pics'!AE90</f>
        <v>3.3565498235957163E-4</v>
      </c>
      <c r="AG90" s="7">
        <f ca="1">AF90+'Scenarios &amp; Pics'!$H$5*EXP(-'Scenarios &amp; Pics'!$J$5*'Scenarios &amp; Pics'!$T$5)-G90</f>
        <v>22.6721083790259</v>
      </c>
      <c r="AI90" s="7">
        <f t="shared" si="36"/>
        <v>77</v>
      </c>
      <c r="AJ90">
        <f t="shared" ca="1" si="37"/>
        <v>2.4466754180382973E-4</v>
      </c>
      <c r="AK90" s="7">
        <f t="shared" ca="1" si="38"/>
        <v>22.6721083790259</v>
      </c>
      <c r="AM90" s="7">
        <f t="shared" si="45"/>
        <v>77</v>
      </c>
      <c r="AN90" s="7">
        <f t="shared" ca="1" si="46"/>
        <v>0.30632063679394378</v>
      </c>
      <c r="AO90" s="7">
        <f t="shared" ca="1" si="47"/>
        <v>0.2514353908580188</v>
      </c>
      <c r="AQ90">
        <f t="shared" si="63"/>
        <v>0.20547945205479426</v>
      </c>
      <c r="AR90">
        <f t="shared" si="48"/>
        <v>100.82530482577738</v>
      </c>
      <c r="AS90">
        <f t="shared" si="49"/>
        <v>-8.2191780821918893E-3</v>
      </c>
      <c r="AT90">
        <f t="shared" si="50"/>
        <v>0.20547945205479426</v>
      </c>
      <c r="AU90">
        <f t="shared" si="51"/>
        <v>3.125E-2</v>
      </c>
      <c r="AV90">
        <f t="shared" si="52"/>
        <v>2.8331150869475474E-2</v>
      </c>
      <c r="AW90">
        <f t="shared" si="53"/>
        <v>-8.4993452608430595E-2</v>
      </c>
      <c r="AX90" s="11">
        <f t="shared" si="54"/>
        <v>0.51130098211742259</v>
      </c>
      <c r="AY90" s="11">
        <f t="shared" si="55"/>
        <v>0.46613329796847841</v>
      </c>
      <c r="AZ90" s="11">
        <f t="shared" si="56"/>
        <v>0.39878220619420979</v>
      </c>
      <c r="BA90">
        <f t="shared" si="57"/>
        <v>4.5167684148944147</v>
      </c>
      <c r="BB90">
        <f t="shared" si="58"/>
        <v>1022.6019642348451</v>
      </c>
      <c r="BC90">
        <f t="shared" si="64"/>
        <v>75</v>
      </c>
      <c r="BD90">
        <f t="shared" si="59"/>
        <v>17.594687912230679</v>
      </c>
      <c r="BE90">
        <f t="shared" si="60"/>
        <v>361.53468312802721</v>
      </c>
    </row>
    <row r="91" spans="1:57" x14ac:dyDescent="0.3">
      <c r="A91" s="8"/>
      <c r="F91" s="6"/>
      <c r="G91" s="6">
        <f t="shared" si="61"/>
        <v>77.5</v>
      </c>
      <c r="H91" s="6">
        <f>'Scenarios &amp; Pics'!$F$5</f>
        <v>0.25</v>
      </c>
      <c r="I91" s="6">
        <f>'Scenarios &amp; Pics'!$F$6</f>
        <v>0.25</v>
      </c>
      <c r="K91" s="7">
        <f ca="1">'Scenarios &amp; Pics'!$E$4*'Scenarios &amp; Pics'!G91+'Scenarios &amp; Pics'!$E$5*W90+'Scenarios &amp; Pics'!$E$6*'Scenarios &amp; Pics'!AF90</f>
        <v>154999.81802511888</v>
      </c>
      <c r="L91" s="7">
        <f t="shared" ca="1" si="62"/>
        <v>-45000.181974881125</v>
      </c>
      <c r="O91" s="11">
        <f>LN(G91/'Scenarios &amp; Pics'!$H$5)</f>
        <v>-0.25489224962879004</v>
      </c>
      <c r="P91" s="13">
        <f ca="1">'Scenarios &amp; Pics'!$T$5</f>
        <v>8.2191780821917804E-2</v>
      </c>
      <c r="Q91" s="11">
        <f>'Scenarios &amp; Pics'!$F$5*'Scenarios &amp; Pics'!$F$5/2</f>
        <v>3.125E-2</v>
      </c>
      <c r="R91" s="16">
        <f ca="1">(O91+P91*('Scenarios &amp; Pics'!$J$5+$Q91))/(I92*SQRT(P91))</f>
        <v>-3.4746260952076029</v>
      </c>
      <c r="S91" s="16">
        <f t="shared" ca="1" si="39"/>
        <v>-3.5462988675927276</v>
      </c>
      <c r="T91" s="11">
        <f t="shared" ca="1" si="40"/>
        <v>2.5578293351576894E-4</v>
      </c>
      <c r="U91" s="11">
        <f t="shared" ca="1" si="41"/>
        <v>1.9534142476626564E-4</v>
      </c>
      <c r="V91" s="11">
        <f t="shared" ca="1" si="42"/>
        <v>9.534231023441708E-4</v>
      </c>
      <c r="W91" s="11">
        <f ca="1">G91*T91-'Scenarios &amp; Pics'!$H$5*EXP(-'Scenarios &amp; Pics'!$J$5*'Scenarios &amp; Pics'!P91)*'Scenarios &amp; Pics'!U91</f>
        <v>3.5315125457801438E-4</v>
      </c>
      <c r="Y91" s="12">
        <f>LN(G91/'Scenarios &amp; Pics'!$H$6)</f>
        <v>-0.25489224962879004</v>
      </c>
      <c r="Z91" s="14">
        <f ca="1">'Scenarios &amp; Pics'!$T$6</f>
        <v>8.2191780821917804E-2</v>
      </c>
      <c r="AA91" s="12">
        <f>'Scenarios &amp; Pics'!$F$6*'Scenarios &amp; Pics'!$F$6/2</f>
        <v>3.125E-2</v>
      </c>
      <c r="AB91" s="17">
        <f ca="1">(Y91+Z91*('Scenarios &amp; Pics'!$J$6+$AA91))/(H92*SQRT(Z91))</f>
        <v>-3.4746260952076029</v>
      </c>
      <c r="AC91" s="17">
        <f t="shared" ca="1" si="35"/>
        <v>-3.5462988675927276</v>
      </c>
      <c r="AD91" s="12">
        <f t="shared" ca="1" si="43"/>
        <v>2.5578293351576894E-4</v>
      </c>
      <c r="AE91" s="12">
        <f t="shared" ca="1" si="44"/>
        <v>1.9534142476626564E-4</v>
      </c>
      <c r="AF91" s="12">
        <f ca="1">G92*AD91-'Scenarios &amp; Pics'!$H$6*EXP(-'Scenarios &amp; Pics'!$J$6*'Scenarios &amp; Pics'!Z91)*'Scenarios &amp; Pics'!AE91</f>
        <v>4.8104272133589823E-4</v>
      </c>
      <c r="AG91" s="7">
        <f ca="1">AF91+'Scenarios &amp; Pics'!$H$5*EXP(-'Scenarios &amp; Pics'!$J$5*'Scenarios &amp; Pics'!$T$5)-G91</f>
        <v>22.172253766764868</v>
      </c>
      <c r="AI91" s="7">
        <f t="shared" si="36"/>
        <v>77.5</v>
      </c>
      <c r="AJ91">
        <f t="shared" ca="1" si="37"/>
        <v>3.5315125457801438E-4</v>
      </c>
      <c r="AK91" s="7">
        <f t="shared" ca="1" si="38"/>
        <v>22.172253766764868</v>
      </c>
      <c r="AM91" s="7">
        <f t="shared" si="45"/>
        <v>77.5</v>
      </c>
      <c r="AN91" s="7">
        <f t="shared" ca="1" si="46"/>
        <v>0.42367375740640462</v>
      </c>
      <c r="AO91" s="7">
        <f t="shared" ca="1" si="47"/>
        <v>0.34328889951486685</v>
      </c>
      <c r="AQ91">
        <f t="shared" si="63"/>
        <v>0.20821917808219151</v>
      </c>
      <c r="AR91">
        <f t="shared" si="48"/>
        <v>100.83635477971731</v>
      </c>
      <c r="AS91">
        <f t="shared" si="49"/>
        <v>-8.3287671232877992E-3</v>
      </c>
      <c r="AT91">
        <f t="shared" si="50"/>
        <v>0.20821917808219151</v>
      </c>
      <c r="AU91">
        <f t="shared" si="51"/>
        <v>3.125E-2</v>
      </c>
      <c r="AV91">
        <f t="shared" si="52"/>
        <v>2.8519399790028731E-2</v>
      </c>
      <c r="AW91">
        <f t="shared" si="53"/>
        <v>-8.5558199370091098E-2</v>
      </c>
      <c r="AX91" s="11">
        <f t="shared" si="54"/>
        <v>0.51137605223664484</v>
      </c>
      <c r="AY91" s="11">
        <f t="shared" si="55"/>
        <v>0.46590881431498737</v>
      </c>
      <c r="AZ91" s="11">
        <f t="shared" si="56"/>
        <v>0.39878007230540813</v>
      </c>
      <c r="BA91">
        <f t="shared" si="57"/>
        <v>4.5467237921657429</v>
      </c>
      <c r="BB91">
        <f t="shared" si="58"/>
        <v>1022.7521044732897</v>
      </c>
      <c r="BC91">
        <f t="shared" si="64"/>
        <v>76</v>
      </c>
      <c r="BD91">
        <f t="shared" si="59"/>
        <v>17.478456561207896</v>
      </c>
      <c r="BE91">
        <f t="shared" si="60"/>
        <v>363.93498593199956</v>
      </c>
    </row>
    <row r="92" spans="1:57" x14ac:dyDescent="0.3">
      <c r="A92" s="8"/>
      <c r="F92" s="6"/>
      <c r="G92" s="6">
        <f t="shared" si="61"/>
        <v>78</v>
      </c>
      <c r="H92" s="6">
        <f>'Scenarios &amp; Pics'!$F$5</f>
        <v>0.25</v>
      </c>
      <c r="I92" s="6">
        <f>'Scenarios &amp; Pics'!$F$6</f>
        <v>0.25</v>
      </c>
      <c r="K92" s="7">
        <f ca="1">'Scenarios &amp; Pics'!$E$4*'Scenarios &amp; Pics'!G92+'Scenarios &amp; Pics'!$E$5*W91+'Scenarios &amp; Pics'!$E$6*'Scenarios &amp; Pics'!AF91</f>
        <v>155999.74421706647</v>
      </c>
      <c r="L92" s="7">
        <f t="shared" ca="1" si="62"/>
        <v>-44000.255782933527</v>
      </c>
      <c r="O92" s="11">
        <f>LN(G92/'Scenarios &amp; Pics'!$H$5)</f>
        <v>-0.24846135929849961</v>
      </c>
      <c r="P92" s="13">
        <f ca="1">'Scenarios &amp; Pics'!$T$5</f>
        <v>8.2191780821917804E-2</v>
      </c>
      <c r="Q92" s="11">
        <f>'Scenarios &amp; Pics'!$F$5*'Scenarios &amp; Pics'!$F$5/2</f>
        <v>3.125E-2</v>
      </c>
      <c r="R92" s="16">
        <f ca="1">(O92+P92*('Scenarios &amp; Pics'!$J$5+$Q92))/(I93*SQRT(P92))</f>
        <v>-3.3849003860396238</v>
      </c>
      <c r="S92" s="16">
        <f t="shared" ca="1" si="39"/>
        <v>-3.4565731584247485</v>
      </c>
      <c r="T92" s="11">
        <f t="shared" ca="1" si="40"/>
        <v>3.5602044850793811E-4</v>
      </c>
      <c r="U92" s="11">
        <f t="shared" ca="1" si="41"/>
        <v>2.7354534023704783E-4</v>
      </c>
      <c r="V92" s="11">
        <f t="shared" ca="1" si="42"/>
        <v>1.2969838248734784E-3</v>
      </c>
      <c r="W92" s="11">
        <f ca="1">G92*T92-'Scenarios &amp; Pics'!$H$5*EXP(-'Scenarios &amp; Pics'!$J$5*'Scenarios &amp; Pics'!P92)*'Scenarios &amp; Pics'!U92</f>
        <v>5.0484600179098033E-4</v>
      </c>
      <c r="Y92" s="12">
        <f>LN(G92/'Scenarios &amp; Pics'!$H$6)</f>
        <v>-0.24846135929849961</v>
      </c>
      <c r="Z92" s="14">
        <f ca="1">'Scenarios &amp; Pics'!$T$6</f>
        <v>8.2191780821917804E-2</v>
      </c>
      <c r="AA92" s="12">
        <f>'Scenarios &amp; Pics'!$F$6*'Scenarios &amp; Pics'!$F$6/2</f>
        <v>3.125E-2</v>
      </c>
      <c r="AB92" s="17">
        <f ca="1">(Y92+Z92*('Scenarios &amp; Pics'!$J$6+$AA92))/(H93*SQRT(Z92))</f>
        <v>-3.3849003860396238</v>
      </c>
      <c r="AC92" s="17">
        <f t="shared" ca="1" si="35"/>
        <v>-3.4565731584247485</v>
      </c>
      <c r="AD92" s="12">
        <f t="shared" ca="1" si="43"/>
        <v>3.5602044850793811E-4</v>
      </c>
      <c r="AE92" s="12">
        <f t="shared" ca="1" si="44"/>
        <v>2.7354534023704783E-4</v>
      </c>
      <c r="AF92" s="12">
        <f ca="1">G93*AD92-'Scenarios &amp; Pics'!$H$6*EXP(-'Scenarios &amp; Pics'!$J$6*'Scenarios &amp; Pics'!Z92)*'Scenarios &amp; Pics'!AE92</f>
        <v>6.8285622604494917E-4</v>
      </c>
      <c r="AG92" s="7">
        <f ca="1">AF92+'Scenarios &amp; Pics'!$H$5*EXP(-'Scenarios &amp; Pics'!$J$5*'Scenarios &amp; Pics'!$T$5)-G92</f>
        <v>21.672455580269585</v>
      </c>
      <c r="AI92" s="7">
        <f t="shared" si="36"/>
        <v>78</v>
      </c>
      <c r="AJ92">
        <f t="shared" ca="1" si="37"/>
        <v>5.0484600179098033E-4</v>
      </c>
      <c r="AK92" s="7">
        <f t="shared" ca="1" si="38"/>
        <v>21.672455580269585</v>
      </c>
      <c r="AM92" s="7">
        <f t="shared" si="45"/>
        <v>78</v>
      </c>
      <c r="AN92" s="7">
        <f t="shared" ca="1" si="46"/>
        <v>0.5800605811562326</v>
      </c>
      <c r="AO92" s="7">
        <f t="shared" ca="1" si="47"/>
        <v>0.46399761587119193</v>
      </c>
      <c r="AQ92">
        <f t="shared" si="63"/>
        <v>0.21095890410958876</v>
      </c>
      <c r="AR92">
        <f t="shared" si="48"/>
        <v>100.84740594467745</v>
      </c>
      <c r="AS92">
        <f t="shared" si="49"/>
        <v>-8.4383561643835876E-3</v>
      </c>
      <c r="AT92">
        <f t="shared" si="50"/>
        <v>0.21095890410958876</v>
      </c>
      <c r="AU92">
        <f t="shared" si="51"/>
        <v>3.125E-2</v>
      </c>
      <c r="AV92">
        <f t="shared" si="52"/>
        <v>2.870641425148851E-2</v>
      </c>
      <c r="AW92">
        <f t="shared" si="53"/>
        <v>-8.6119242754466821E-2</v>
      </c>
      <c r="AX92" s="11">
        <f t="shared" si="54"/>
        <v>0.51145062967779209</v>
      </c>
      <c r="AY92" s="11">
        <f t="shared" si="55"/>
        <v>0.4656858134729745</v>
      </c>
      <c r="AZ92" s="11">
        <f t="shared" si="56"/>
        <v>0.398777938428025</v>
      </c>
      <c r="BA92">
        <f t="shared" si="57"/>
        <v>4.5764816204817578</v>
      </c>
      <c r="BB92">
        <f t="shared" si="58"/>
        <v>1022.9012593555842</v>
      </c>
      <c r="BC92">
        <f t="shared" si="64"/>
        <v>77</v>
      </c>
      <c r="BD92">
        <f t="shared" si="59"/>
        <v>17.364496264425586</v>
      </c>
      <c r="BE92">
        <f t="shared" si="60"/>
        <v>366.31951023582701</v>
      </c>
    </row>
    <row r="93" spans="1:57" x14ac:dyDescent="0.3">
      <c r="A93" s="8"/>
      <c r="F93" s="6"/>
      <c r="G93" s="6">
        <f t="shared" si="61"/>
        <v>78.5</v>
      </c>
      <c r="H93" s="6">
        <f>'Scenarios &amp; Pics'!$F$5</f>
        <v>0.25</v>
      </c>
      <c r="I93" s="6">
        <f>'Scenarios &amp; Pics'!$F$6</f>
        <v>0.25</v>
      </c>
      <c r="K93" s="7">
        <f ca="1">'Scenarios &amp; Pics'!$E$4*'Scenarios &amp; Pics'!G93+'Scenarios &amp; Pics'!$E$5*W92+'Scenarios &amp; Pics'!$E$6*'Scenarios &amp; Pics'!AF92</f>
        <v>156999.64397955147</v>
      </c>
      <c r="L93" s="7">
        <f t="shared" ca="1" si="62"/>
        <v>-43000.356020448526</v>
      </c>
      <c r="O93" s="11">
        <f>LN(G93/'Scenarios &amp; Pics'!$H$5)</f>
        <v>-0.24207156119972859</v>
      </c>
      <c r="P93" s="13">
        <f ca="1">'Scenarios &amp; Pics'!$T$5</f>
        <v>8.2191780821917804E-2</v>
      </c>
      <c r="Q93" s="11">
        <f>'Scenarios &amp; Pics'!$F$5*'Scenarios &amp; Pics'!$F$5/2</f>
        <v>3.125E-2</v>
      </c>
      <c r="R93" s="16">
        <f ca="1">(O93+P93*('Scenarios &amp; Pics'!$J$5+$Q93))/(I94*SQRT(P93))</f>
        <v>-3.2957480080007744</v>
      </c>
      <c r="S93" s="16">
        <f t="shared" ca="1" si="39"/>
        <v>-3.3674207803858991</v>
      </c>
      <c r="T93" s="11">
        <f t="shared" ca="1" si="40"/>
        <v>4.9080009668864006E-4</v>
      </c>
      <c r="U93" s="11">
        <f t="shared" ca="1" si="41"/>
        <v>3.7937411016686362E-4</v>
      </c>
      <c r="V93" s="11">
        <f t="shared" ca="1" si="42"/>
        <v>1.7468938703620496E-3</v>
      </c>
      <c r="W93" s="11">
        <f ca="1">G93*T93-'Scenarios &amp; Pics'!$H$5*EXP(-'Scenarios &amp; Pics'!$J$5*'Scenarios &amp; Pics'!P93)*'Scenarios &amp; Pics'!U93</f>
        <v>7.1491750412035898E-4</v>
      </c>
      <c r="Y93" s="12">
        <f>LN(G93/'Scenarios &amp; Pics'!$H$6)</f>
        <v>-0.24207156119972859</v>
      </c>
      <c r="Z93" s="14">
        <f ca="1">'Scenarios &amp; Pics'!$T$6</f>
        <v>8.2191780821917804E-2</v>
      </c>
      <c r="AA93" s="12">
        <f>'Scenarios &amp; Pics'!$F$6*'Scenarios &amp; Pics'!$F$6/2</f>
        <v>3.125E-2</v>
      </c>
      <c r="AB93" s="17">
        <f ca="1">(Y93+Z93*('Scenarios &amp; Pics'!$J$6+$AA93))/(H94*SQRT(Z93))</f>
        <v>-3.2957480080007744</v>
      </c>
      <c r="AC93" s="17">
        <f t="shared" ca="1" si="35"/>
        <v>-3.3674207803858991</v>
      </c>
      <c r="AD93" s="12">
        <f t="shared" ca="1" si="43"/>
        <v>4.9080009668864006E-4</v>
      </c>
      <c r="AE93" s="12">
        <f t="shared" ca="1" si="44"/>
        <v>3.7937411016686362E-4</v>
      </c>
      <c r="AF93" s="12">
        <f ca="1">G94*AD93-'Scenarios &amp; Pics'!$H$6*EXP(-'Scenarios &amp; Pics'!$J$6*'Scenarios &amp; Pics'!Z93)*'Scenarios &amp; Pics'!AE93</f>
        <v>9.6031755246468037E-4</v>
      </c>
      <c r="AG93" s="7">
        <f ca="1">AF93+'Scenarios &amp; Pics'!$H$5*EXP(-'Scenarios &amp; Pics'!$J$5*'Scenarios &amp; Pics'!$T$5)-G93</f>
        <v>21.172733041596004</v>
      </c>
      <c r="AI93" s="7">
        <f t="shared" si="36"/>
        <v>78.5</v>
      </c>
      <c r="AJ93">
        <f t="shared" ca="1" si="37"/>
        <v>7.1491750412035898E-4</v>
      </c>
      <c r="AK93" s="7">
        <f t="shared" ca="1" si="38"/>
        <v>21.172733041596004</v>
      </c>
      <c r="AM93" s="7">
        <f t="shared" si="45"/>
        <v>78.5</v>
      </c>
      <c r="AN93" s="7">
        <f t="shared" ca="1" si="46"/>
        <v>0.78628568399896992</v>
      </c>
      <c r="AO93" s="7">
        <f t="shared" ca="1" si="47"/>
        <v>0.62097291229583129</v>
      </c>
      <c r="AQ93">
        <f t="shared" si="63"/>
        <v>0.21369863013698601</v>
      </c>
      <c r="AR93">
        <f t="shared" si="48"/>
        <v>100.85845832079052</v>
      </c>
      <c r="AS93">
        <f t="shared" si="49"/>
        <v>-8.5479452054795027E-3</v>
      </c>
      <c r="AT93">
        <f t="shared" si="50"/>
        <v>0.21369863013698601</v>
      </c>
      <c r="AU93">
        <f t="shared" si="51"/>
        <v>3.125E-2</v>
      </c>
      <c r="AV93">
        <f t="shared" si="52"/>
        <v>2.8892218225199846E-2</v>
      </c>
      <c r="AW93">
        <f t="shared" si="53"/>
        <v>-8.6676654675601719E-2</v>
      </c>
      <c r="AX93" s="11">
        <f t="shared" si="54"/>
        <v>0.51152472400535309</v>
      </c>
      <c r="AY93" s="11">
        <f t="shared" si="55"/>
        <v>0.46546426671746494</v>
      </c>
      <c r="AZ93" s="11">
        <f t="shared" si="56"/>
        <v>0.39877580456206019</v>
      </c>
      <c r="BA93">
        <f t="shared" si="57"/>
        <v>4.606045728788807</v>
      </c>
      <c r="BB93">
        <f t="shared" si="58"/>
        <v>1023.0494480107062</v>
      </c>
      <c r="BC93">
        <f t="shared" si="64"/>
        <v>78</v>
      </c>
      <c r="BD93">
        <f t="shared" si="59"/>
        <v>17.252733999766054</v>
      </c>
      <c r="BE93">
        <f t="shared" si="60"/>
        <v>368.68856218678093</v>
      </c>
    </row>
    <row r="94" spans="1:57" x14ac:dyDescent="0.3">
      <c r="A94" s="8"/>
      <c r="F94" s="6"/>
      <c r="G94" s="6">
        <f t="shared" si="61"/>
        <v>79</v>
      </c>
      <c r="H94" s="6">
        <f>'Scenarios &amp; Pics'!$F$5</f>
        <v>0.25</v>
      </c>
      <c r="I94" s="6">
        <f>'Scenarios &amp; Pics'!$F$6</f>
        <v>0.25</v>
      </c>
      <c r="K94" s="7">
        <f ca="1">'Scenarios &amp; Pics'!$E$4*'Scenarios &amp; Pics'!G94+'Scenarios &amp; Pics'!$E$5*W93+'Scenarios &amp; Pics'!$E$6*'Scenarios &amp; Pics'!AF93</f>
        <v>157999.50919990332</v>
      </c>
      <c r="L94" s="7">
        <f t="shared" ca="1" si="62"/>
        <v>-42000.490800096683</v>
      </c>
      <c r="O94" s="11">
        <f>LN(G94/'Scenarios &amp; Pics'!$H$5)</f>
        <v>-0.23572233352106983</v>
      </c>
      <c r="P94" s="13">
        <f ca="1">'Scenarios &amp; Pics'!$T$5</f>
        <v>8.2191780821917804E-2</v>
      </c>
      <c r="Q94" s="11">
        <f>'Scenarios &amp; Pics'!$F$5*'Scenarios &amp; Pics'!$F$5/2</f>
        <v>3.125E-2</v>
      </c>
      <c r="R94" s="16">
        <f ca="1">(O94+P94*('Scenarios &amp; Pics'!$J$5+$Q94))/(I95*SQRT(P94))</f>
        <v>-3.2071616806219199</v>
      </c>
      <c r="S94" s="16">
        <f t="shared" ca="1" si="39"/>
        <v>-3.2788344530070441</v>
      </c>
      <c r="T94" s="11">
        <f t="shared" ca="1" si="40"/>
        <v>6.7025816361747338E-4</v>
      </c>
      <c r="U94" s="11">
        <f t="shared" ca="1" si="41"/>
        <v>5.2118382406514364E-4</v>
      </c>
      <c r="V94" s="11">
        <f t="shared" ca="1" si="42"/>
        <v>2.3300127110585304E-3</v>
      </c>
      <c r="W94" s="11">
        <f ca="1">G94*T94-'Scenarios &amp; Pics'!$H$5*EXP(-'Scenarios &amp; Pics'!$J$5*'Scenarios &amp; Pics'!P94)*'Scenarios &amp; Pics'!U94</f>
        <v>1.0030792661115048E-3</v>
      </c>
      <c r="Y94" s="12">
        <f>LN(G94/'Scenarios &amp; Pics'!$H$6)</f>
        <v>-0.23572233352106983</v>
      </c>
      <c r="Z94" s="14">
        <f ca="1">'Scenarios &amp; Pics'!$T$6</f>
        <v>8.2191780821917804E-2</v>
      </c>
      <c r="AA94" s="12">
        <f>'Scenarios &amp; Pics'!$F$6*'Scenarios &amp; Pics'!$F$6/2</f>
        <v>3.125E-2</v>
      </c>
      <c r="AB94" s="17">
        <f ca="1">(Y94+Z94*('Scenarios &amp; Pics'!$J$6+$AA94))/(H95*SQRT(Z94))</f>
        <v>-3.2071616806219199</v>
      </c>
      <c r="AC94" s="17">
        <f t="shared" ca="1" si="35"/>
        <v>-3.2788344530070441</v>
      </c>
      <c r="AD94" s="12">
        <f t="shared" ca="1" si="43"/>
        <v>6.7025816361747338E-4</v>
      </c>
      <c r="AE94" s="12">
        <f t="shared" ca="1" si="44"/>
        <v>5.2118382406514364E-4</v>
      </c>
      <c r="AF94" s="12">
        <f ca="1">G95*AD94-'Scenarios &amp; Pics'!$H$6*EXP(-'Scenarios &amp; Pics'!$J$6*'Scenarios &amp; Pics'!Z94)*'Scenarios &amp; Pics'!AE94</f>
        <v>1.3382083479202417E-3</v>
      </c>
      <c r="AG94" s="7">
        <f ca="1">AF94+'Scenarios &amp; Pics'!$H$5*EXP(-'Scenarios &amp; Pics'!$J$5*'Scenarios &amp; Pics'!$T$5)-G94</f>
        <v>20.673110932391452</v>
      </c>
      <c r="AI94" s="7">
        <f t="shared" si="36"/>
        <v>79</v>
      </c>
      <c r="AJ94">
        <f t="shared" ca="1" si="37"/>
        <v>1.0030792661115048E-3</v>
      </c>
      <c r="AK94" s="7">
        <f t="shared" ca="1" si="38"/>
        <v>20.673110932391452</v>
      </c>
      <c r="AM94" s="7">
        <f t="shared" si="45"/>
        <v>79</v>
      </c>
      <c r="AN94" s="7">
        <f t="shared" ca="1" si="46"/>
        <v>1.0554303347869955</v>
      </c>
      <c r="AO94" s="7">
        <f t="shared" ca="1" si="47"/>
        <v>0.82301356021418226</v>
      </c>
      <c r="AQ94">
        <f t="shared" si="63"/>
        <v>0.21643835616438326</v>
      </c>
      <c r="AR94">
        <f t="shared" si="48"/>
        <v>100.86951190818927</v>
      </c>
      <c r="AS94">
        <f t="shared" si="49"/>
        <v>-8.6575342465753866E-3</v>
      </c>
      <c r="AT94">
        <f t="shared" si="50"/>
        <v>0.21643835616438326</v>
      </c>
      <c r="AU94">
        <f t="shared" si="51"/>
        <v>3.125E-2</v>
      </c>
      <c r="AV94">
        <f t="shared" si="52"/>
        <v>2.9076834916598026E-2</v>
      </c>
      <c r="AW94">
        <f t="shared" si="53"/>
        <v>-8.7230504749796003E-2</v>
      </c>
      <c r="AX94" s="11">
        <f t="shared" si="54"/>
        <v>0.51159834447823727</v>
      </c>
      <c r="AY94" s="11">
        <f t="shared" si="55"/>
        <v>0.46524414624083182</v>
      </c>
      <c r="AZ94" s="11">
        <f t="shared" si="56"/>
        <v>0.39877367070751379</v>
      </c>
      <c r="BA94">
        <f t="shared" si="57"/>
        <v>4.6354198237405413</v>
      </c>
      <c r="BB94">
        <f t="shared" si="58"/>
        <v>1023.1966889564745</v>
      </c>
      <c r="BC94">
        <f t="shared" si="64"/>
        <v>79</v>
      </c>
      <c r="BD94">
        <f t="shared" si="59"/>
        <v>17.143099990564735</v>
      </c>
      <c r="BE94">
        <f t="shared" si="60"/>
        <v>371.04243815194855</v>
      </c>
    </row>
    <row r="95" spans="1:57" x14ac:dyDescent="0.3">
      <c r="A95" s="8"/>
      <c r="F95" s="6"/>
      <c r="G95" s="6">
        <f t="shared" si="61"/>
        <v>79.5</v>
      </c>
      <c r="H95" s="6">
        <f>'Scenarios &amp; Pics'!$F$5</f>
        <v>0.25</v>
      </c>
      <c r="I95" s="6">
        <f>'Scenarios &amp; Pics'!$F$6</f>
        <v>0.25</v>
      </c>
      <c r="K95" s="7">
        <f ca="1">'Scenarios &amp; Pics'!$E$4*'Scenarios &amp; Pics'!G95+'Scenarios &amp; Pics'!$E$5*W94+'Scenarios &amp; Pics'!$E$6*'Scenarios &amp; Pics'!AF94</f>
        <v>158999.32974183638</v>
      </c>
      <c r="L95" s="7">
        <f t="shared" ca="1" si="62"/>
        <v>-41000.67025816362</v>
      </c>
      <c r="O95" s="11">
        <f>LN(G95/'Scenarios &amp; Pics'!$H$5)</f>
        <v>-0.22941316432780509</v>
      </c>
      <c r="P95" s="13">
        <f ca="1">'Scenarios &amp; Pics'!$T$5</f>
        <v>8.2191780821917804E-2</v>
      </c>
      <c r="Q95" s="11">
        <f>'Scenarios &amp; Pics'!$F$5*'Scenarios &amp; Pics'!$F$5/2</f>
        <v>3.125E-2</v>
      </c>
      <c r="R95" s="16">
        <f ca="1">(O95+P95*('Scenarios &amp; Pics'!$J$5+$Q95))/(I96*SQRT(P95))</f>
        <v>-3.1191342612364492</v>
      </c>
      <c r="S95" s="16">
        <f t="shared" ca="1" si="39"/>
        <v>-3.1908070336215735</v>
      </c>
      <c r="T95" s="11">
        <f t="shared" ca="1" si="40"/>
        <v>9.0691644839956868E-4</v>
      </c>
      <c r="U95" s="11">
        <f t="shared" ca="1" si="41"/>
        <v>7.0938001876691208E-4</v>
      </c>
      <c r="V95" s="11">
        <f t="shared" ca="1" si="42"/>
        <v>3.0781152441741416E-3</v>
      </c>
      <c r="W95" s="11">
        <f ca="1">G95*T95-'Scenarios &amp; Pics'!$H$5*EXP(-'Scenarios &amp; Pics'!$J$5*'Scenarios &amp; Pics'!P95)*'Scenarios &amp; Pics'!U95</f>
        <v>1.3946936422523093E-3</v>
      </c>
      <c r="Y95" s="12">
        <f>LN(G95/'Scenarios &amp; Pics'!$H$6)</f>
        <v>-0.22941316432780509</v>
      </c>
      <c r="Z95" s="14">
        <f ca="1">'Scenarios &amp; Pics'!$T$6</f>
        <v>8.2191780821917804E-2</v>
      </c>
      <c r="AA95" s="12">
        <f>'Scenarios &amp; Pics'!$F$6*'Scenarios &amp; Pics'!$F$6/2</f>
        <v>3.125E-2</v>
      </c>
      <c r="AB95" s="17">
        <f ca="1">(Y95+Z95*('Scenarios &amp; Pics'!$J$6+$AA95))/(H96*SQRT(Z95))</f>
        <v>-3.1191342612364492</v>
      </c>
      <c r="AC95" s="17">
        <f t="shared" ca="1" si="35"/>
        <v>-3.1908070336215735</v>
      </c>
      <c r="AD95" s="12">
        <f t="shared" ca="1" si="43"/>
        <v>9.0691644839956868E-4</v>
      </c>
      <c r="AE95" s="12">
        <f t="shared" ca="1" si="44"/>
        <v>7.0938001876691208E-4</v>
      </c>
      <c r="AF95" s="12">
        <f ca="1">G96*AD95-'Scenarios &amp; Pics'!$H$6*EXP(-'Scenarios &amp; Pics'!$J$6*'Scenarios &amp; Pics'!Z95)*'Scenarios &amp; Pics'!AE95</f>
        <v>1.8481518664520968E-3</v>
      </c>
      <c r="AG95" s="7">
        <f ca="1">AF95+'Scenarios &amp; Pics'!$H$5*EXP(-'Scenarios &amp; Pics'!$J$5*'Scenarios &amp; Pics'!$T$5)-G95</f>
        <v>20.17362087590999</v>
      </c>
      <c r="AI95" s="7">
        <f t="shared" si="36"/>
        <v>79.5</v>
      </c>
      <c r="AJ95">
        <f t="shared" ca="1" si="37"/>
        <v>1.3946936422523093E-3</v>
      </c>
      <c r="AK95" s="7">
        <f t="shared" ca="1" si="38"/>
        <v>20.17362087590999</v>
      </c>
      <c r="AM95" s="7">
        <f t="shared" si="45"/>
        <v>79.5</v>
      </c>
      <c r="AN95" s="7">
        <f t="shared" ca="1" si="46"/>
        <v>1.4031244588027658</v>
      </c>
      <c r="AO95" s="7">
        <f t="shared" ca="1" si="47"/>
        <v>1.0804222986179546</v>
      </c>
      <c r="AQ95">
        <f t="shared" si="63"/>
        <v>0.2191780821917805</v>
      </c>
      <c r="AR95">
        <f t="shared" si="48"/>
        <v>100.88056670700642</v>
      </c>
      <c r="AS95">
        <f t="shared" si="49"/>
        <v>-8.7671232876712149E-3</v>
      </c>
      <c r="AT95">
        <f t="shared" si="50"/>
        <v>0.2191780821917805</v>
      </c>
      <c r="AU95">
        <f t="shared" si="51"/>
        <v>3.125E-2</v>
      </c>
      <c r="AV95">
        <f t="shared" si="52"/>
        <v>2.9260286799032659E-2</v>
      </c>
      <c r="AW95">
        <f t="shared" si="53"/>
        <v>-8.7780860397097829E-2</v>
      </c>
      <c r="AX95" s="11">
        <f t="shared" si="54"/>
        <v>0.51167150006327011</v>
      </c>
      <c r="AY95" s="11">
        <f t="shared" si="55"/>
        <v>0.46502542511228562</v>
      </c>
      <c r="AZ95" s="11">
        <f t="shared" si="56"/>
        <v>0.39877153686438566</v>
      </c>
      <c r="BA95">
        <f t="shared" si="57"/>
        <v>4.6646074950984513</v>
      </c>
      <c r="BB95">
        <f t="shared" si="58"/>
        <v>1023.3430001265402</v>
      </c>
      <c r="BC95">
        <f t="shared" si="64"/>
        <v>80</v>
      </c>
      <c r="BD95">
        <f t="shared" si="59"/>
        <v>17.035527522476706</v>
      </c>
      <c r="BE95">
        <f t="shared" si="60"/>
        <v>373.38142515017387</v>
      </c>
    </row>
    <row r="96" spans="1:57" x14ac:dyDescent="0.3">
      <c r="A96" s="8"/>
      <c r="F96" s="6"/>
      <c r="G96" s="6">
        <f t="shared" si="61"/>
        <v>80</v>
      </c>
      <c r="H96" s="6">
        <f>'Scenarios &amp; Pics'!$F$5</f>
        <v>0.25</v>
      </c>
      <c r="I96" s="6">
        <f>'Scenarios &amp; Pics'!$F$6</f>
        <v>0.25</v>
      </c>
      <c r="K96" s="7">
        <f ca="1">'Scenarios &amp; Pics'!$E$4*'Scenarios &amp; Pics'!G96+'Scenarios &amp; Pics'!$E$5*W95+'Scenarios &amp; Pics'!$E$6*'Scenarios &amp; Pics'!AF95</f>
        <v>159999.09308355162</v>
      </c>
      <c r="L96" s="7">
        <f t="shared" ca="1" si="62"/>
        <v>-40000.906916448381</v>
      </c>
      <c r="O96" s="11">
        <f>LN(G96/'Scenarios &amp; Pics'!$H$5)</f>
        <v>-0.22314355131420971</v>
      </c>
      <c r="P96" s="13">
        <f ca="1">'Scenarios &amp; Pics'!$T$5</f>
        <v>8.2191780821917804E-2</v>
      </c>
      <c r="Q96" s="11">
        <f>'Scenarios &amp; Pics'!$F$5*'Scenarios &amp; Pics'!$F$5/2</f>
        <v>3.125E-2</v>
      </c>
      <c r="R96" s="16">
        <f ca="1">(O96+P96*('Scenarios &amp; Pics'!$J$5+$Q96))/(I97*SQRT(P96))</f>
        <v>-3.0316587415243554</v>
      </c>
      <c r="S96" s="16">
        <f t="shared" ca="1" si="39"/>
        <v>-3.1033315139094801</v>
      </c>
      <c r="T96" s="11">
        <f t="shared" ca="1" si="40"/>
        <v>1.2160699931490079E-3</v>
      </c>
      <c r="U96" s="11">
        <f t="shared" ca="1" si="41"/>
        <v>9.5677578757679261E-4</v>
      </c>
      <c r="V96" s="11">
        <f t="shared" ca="1" si="42"/>
        <v>4.0282795867001737E-3</v>
      </c>
      <c r="W96" s="11">
        <f ca="1">G96*T96-'Scenarios &amp; Pics'!$H$5*EXP(-'Scenarios &amp; Pics'!$J$5*'Scenarios &amp; Pics'!P96)*'Scenarios &amp; Pics'!U96</f>
        <v>1.9220606046987943E-3</v>
      </c>
      <c r="Y96" s="12">
        <f>LN(G96/'Scenarios &amp; Pics'!$H$6)</f>
        <v>-0.22314355131420971</v>
      </c>
      <c r="Z96" s="14">
        <f ca="1">'Scenarios &amp; Pics'!$T$6</f>
        <v>8.2191780821917804E-2</v>
      </c>
      <c r="AA96" s="12">
        <f>'Scenarios &amp; Pics'!$F$6*'Scenarios &amp; Pics'!$F$6/2</f>
        <v>3.125E-2</v>
      </c>
      <c r="AB96" s="17">
        <f ca="1">(Y96+Z96*('Scenarios &amp; Pics'!$J$6+$AA96))/(H97*SQRT(Z96))</f>
        <v>-3.0316587415243554</v>
      </c>
      <c r="AC96" s="17">
        <f t="shared" ca="1" si="35"/>
        <v>-3.1033315139094801</v>
      </c>
      <c r="AD96" s="12">
        <f t="shared" ca="1" si="43"/>
        <v>1.2160699931490079E-3</v>
      </c>
      <c r="AE96" s="12">
        <f t="shared" ca="1" si="44"/>
        <v>9.5677578757679261E-4</v>
      </c>
      <c r="AF96" s="12">
        <f ca="1">G97*AD96-'Scenarios &amp; Pics'!$H$6*EXP(-'Scenarios &amp; Pics'!$J$6*'Scenarios &amp; Pics'!Z96)*'Scenarios &amp; Pics'!AE96</f>
        <v>2.530095601273305E-3</v>
      </c>
      <c r="AG96" s="7">
        <f ca="1">AF96+'Scenarios &amp; Pics'!$H$5*EXP(-'Scenarios &amp; Pics'!$J$5*'Scenarios &amp; Pics'!$T$5)-G96</f>
        <v>19.674302819644808</v>
      </c>
      <c r="AI96" s="7">
        <f t="shared" si="36"/>
        <v>80</v>
      </c>
      <c r="AJ96">
        <f t="shared" ca="1" si="37"/>
        <v>1.9220606046987943E-3</v>
      </c>
      <c r="AK96" s="7">
        <f t="shared" ca="1" si="38"/>
        <v>19.674302819644808</v>
      </c>
      <c r="AM96" s="7">
        <f t="shared" si="45"/>
        <v>80</v>
      </c>
      <c r="AN96" s="7">
        <f t="shared" ca="1" si="46"/>
        <v>1.8477949818957113</v>
      </c>
      <c r="AO96" s="7">
        <f t="shared" ca="1" si="47"/>
        <v>1.4050941008165305</v>
      </c>
      <c r="AQ96">
        <f t="shared" si="63"/>
        <v>0.22191780821917775</v>
      </c>
      <c r="AR96">
        <f t="shared" si="48"/>
        <v>100.89162271737477</v>
      </c>
      <c r="AS96">
        <f t="shared" si="49"/>
        <v>-8.8767123287671178E-3</v>
      </c>
      <c r="AT96">
        <f t="shared" si="50"/>
        <v>0.22191780821917775</v>
      </c>
      <c r="AU96">
        <f t="shared" si="51"/>
        <v>3.125E-2</v>
      </c>
      <c r="AV96">
        <f t="shared" si="52"/>
        <v>2.9442595645699437E-2</v>
      </c>
      <c r="AW96">
        <f t="shared" si="53"/>
        <v>-8.8327786937098557E-2</v>
      </c>
      <c r="AX96" s="11">
        <f t="shared" si="54"/>
        <v>0.51174419944793237</v>
      </c>
      <c r="AY96" s="11">
        <f t="shared" si="55"/>
        <v>0.4648080772396363</v>
      </c>
      <c r="AZ96" s="11">
        <f t="shared" si="56"/>
        <v>0.39876940303267577</v>
      </c>
      <c r="BA96">
        <f t="shared" si="57"/>
        <v>4.6936122208296069</v>
      </c>
      <c r="BB96">
        <f t="shared" si="58"/>
        <v>1023.4883988958647</v>
      </c>
      <c r="BC96">
        <f t="shared" si="64"/>
        <v>81</v>
      </c>
      <c r="BD96">
        <f t="shared" si="59"/>
        <v>16.92995277281716</v>
      </c>
      <c r="BE96">
        <f t="shared" si="60"/>
        <v>375.70580125977756</v>
      </c>
    </row>
    <row r="97" spans="1:57" x14ac:dyDescent="0.3">
      <c r="A97" s="8"/>
      <c r="F97" s="6"/>
      <c r="G97" s="6">
        <f t="shared" si="61"/>
        <v>80.5</v>
      </c>
      <c r="H97" s="6">
        <f>'Scenarios &amp; Pics'!$F$5</f>
        <v>0.25</v>
      </c>
      <c r="I97" s="6">
        <f>'Scenarios &amp; Pics'!$F$6</f>
        <v>0.25</v>
      </c>
      <c r="K97" s="7">
        <f ca="1">'Scenarios &amp; Pics'!$E$4*'Scenarios &amp; Pics'!G97+'Scenarios &amp; Pics'!$E$5*W96+'Scenarios &amp; Pics'!$E$6*'Scenarios &amp; Pics'!AF96</f>
        <v>160998.78393000684</v>
      </c>
      <c r="L97" s="7">
        <f t="shared" ca="1" si="62"/>
        <v>-39001.216069993156</v>
      </c>
      <c r="O97" s="11">
        <f>LN(G97/'Scenarios &amp; Pics'!$H$5)</f>
        <v>-0.21691300156357363</v>
      </c>
      <c r="P97" s="13">
        <f ca="1">'Scenarios &amp; Pics'!$T$5</f>
        <v>8.2191780821917804E-2</v>
      </c>
      <c r="Q97" s="11">
        <f>'Scenarios &amp; Pics'!$F$5*'Scenarios &amp; Pics'!$F$5/2</f>
        <v>3.125E-2</v>
      </c>
      <c r="R97" s="16">
        <f ca="1">(O97+P97*('Scenarios &amp; Pics'!$J$5+$Q97))/(I98*SQRT(P97))</f>
        <v>-2.9447282441639766</v>
      </c>
      <c r="S97" s="16">
        <f t="shared" ca="1" si="39"/>
        <v>-3.0164010165491009</v>
      </c>
      <c r="T97" s="11">
        <f t="shared" ca="1" si="40"/>
        <v>1.6161921735178481E-3</v>
      </c>
      <c r="U97" s="11">
        <f t="shared" ca="1" si="41"/>
        <v>1.278973588569509E-3</v>
      </c>
      <c r="V97" s="11">
        <f t="shared" ca="1" si="42"/>
        <v>5.2231701698606066E-3</v>
      </c>
      <c r="W97" s="11">
        <f ca="1">G97*T97-'Scenarios &amp; Pics'!$H$5*EXP(-'Scenarios &amp; Pics'!$J$5*'Scenarios &amp; Pics'!P97)*'Scenarios &amp; Pics'!U97</f>
        <v>2.6259051282323254E-3</v>
      </c>
      <c r="Y97" s="12">
        <f>LN(G97/'Scenarios &amp; Pics'!$H$6)</f>
        <v>-0.21691300156357363</v>
      </c>
      <c r="Z97" s="14">
        <f ca="1">'Scenarios &amp; Pics'!$T$6</f>
        <v>8.2191780821917804E-2</v>
      </c>
      <c r="AA97" s="12">
        <f>'Scenarios &amp; Pics'!$F$6*'Scenarios &amp; Pics'!$F$6/2</f>
        <v>3.125E-2</v>
      </c>
      <c r="AB97" s="17">
        <f ca="1">(Y97+Z97*('Scenarios &amp; Pics'!$J$6+$AA97))/(H98*SQRT(Z97))</f>
        <v>-2.9447282441639766</v>
      </c>
      <c r="AC97" s="17">
        <f t="shared" ca="1" si="35"/>
        <v>-3.0164010165491009</v>
      </c>
      <c r="AD97" s="12">
        <f t="shared" ca="1" si="43"/>
        <v>1.6161921735178481E-3</v>
      </c>
      <c r="AE97" s="12">
        <f t="shared" ca="1" si="44"/>
        <v>1.278973588569509E-3</v>
      </c>
      <c r="AF97" s="12">
        <f ca="1">G98*AD97-'Scenarios &amp; Pics'!$H$6*EXP(-'Scenarios &amp; Pics'!$J$6*'Scenarios &amp; Pics'!Z97)*'Scenarios &amp; Pics'!AE97</f>
        <v>3.4340012149912391E-3</v>
      </c>
      <c r="AG97" s="7">
        <f ca="1">AF97+'Scenarios &amp; Pics'!$H$5*EXP(-'Scenarios &amp; Pics'!$J$5*'Scenarios &amp; Pics'!$T$5)-G97</f>
        <v>19.175206725258533</v>
      </c>
      <c r="AI97" s="7">
        <f t="shared" si="36"/>
        <v>80.5</v>
      </c>
      <c r="AJ97">
        <f t="shared" ca="1" si="37"/>
        <v>2.6259051282323254E-3</v>
      </c>
      <c r="AK97" s="7">
        <f t="shared" ca="1" si="38"/>
        <v>19.175206725258533</v>
      </c>
      <c r="AM97" s="7">
        <f t="shared" si="45"/>
        <v>80.5</v>
      </c>
      <c r="AN97" s="7">
        <f t="shared" ca="1" si="46"/>
        <v>2.4108725184329516</v>
      </c>
      <c r="AO97" s="7">
        <f t="shared" ca="1" si="47"/>
        <v>1.8105648583064489</v>
      </c>
      <c r="AQ97">
        <f t="shared" si="63"/>
        <v>0.224657534246575</v>
      </c>
      <c r="AR97">
        <f t="shared" si="48"/>
        <v>100.9026799394271</v>
      </c>
      <c r="AS97">
        <f t="shared" si="49"/>
        <v>-8.9863013698630242E-3</v>
      </c>
      <c r="AT97">
        <f t="shared" si="50"/>
        <v>0.224657534246575</v>
      </c>
      <c r="AU97">
        <f t="shared" si="51"/>
        <v>3.125E-2</v>
      </c>
      <c r="AV97">
        <f t="shared" si="52"/>
        <v>2.9623782559806085E-2</v>
      </c>
      <c r="AW97">
        <f t="shared" si="53"/>
        <v>-8.8871347679419094E-2</v>
      </c>
      <c r="AX97" s="11">
        <f t="shared" si="54"/>
        <v>0.51181645105239548</v>
      </c>
      <c r="AY97" s="11">
        <f t="shared" si="55"/>
        <v>0.46459207733317526</v>
      </c>
      <c r="AZ97" s="11">
        <f t="shared" si="56"/>
        <v>0.39876726921238398</v>
      </c>
      <c r="BA97">
        <f t="shared" si="57"/>
        <v>4.7224373719220196</v>
      </c>
      <c r="BB97">
        <f t="shared" si="58"/>
        <v>1023.632902104791</v>
      </c>
      <c r="BC97">
        <f t="shared" si="64"/>
        <v>82</v>
      </c>
      <c r="BD97">
        <f t="shared" si="59"/>
        <v>16.826314651383914</v>
      </c>
      <c r="BE97">
        <f t="shared" si="60"/>
        <v>378.01583600369293</v>
      </c>
    </row>
    <row r="98" spans="1:57" x14ac:dyDescent="0.3">
      <c r="A98" s="8"/>
      <c r="F98" s="6"/>
      <c r="G98" s="6">
        <f t="shared" si="61"/>
        <v>81</v>
      </c>
      <c r="H98" s="6">
        <f>'Scenarios &amp; Pics'!$F$5</f>
        <v>0.25</v>
      </c>
      <c r="I98" s="6">
        <f>'Scenarios &amp; Pics'!$F$6</f>
        <v>0.25</v>
      </c>
      <c r="K98" s="7">
        <f ca="1">'Scenarios &amp; Pics'!$E$4*'Scenarios &amp; Pics'!G98+'Scenarios &amp; Pics'!$E$5*W97+'Scenarios &amp; Pics'!$E$6*'Scenarios &amp; Pics'!AF97</f>
        <v>161998.3838078265</v>
      </c>
      <c r="L98" s="7">
        <f t="shared" ca="1" si="62"/>
        <v>-38001.616192173504</v>
      </c>
      <c r="O98" s="11">
        <f>LN(G98/'Scenarios &amp; Pics'!$H$5)</f>
        <v>-0.21072103131565253</v>
      </c>
      <c r="P98" s="13">
        <f ca="1">'Scenarios &amp; Pics'!$T$5</f>
        <v>8.2191780821917804E-2</v>
      </c>
      <c r="Q98" s="11">
        <f>'Scenarios &amp; Pics'!$F$5*'Scenarios &amp; Pics'!$F$5/2</f>
        <v>3.125E-2</v>
      </c>
      <c r="R98" s="16">
        <f ca="1">(O98+P98*('Scenarios &amp; Pics'!$J$5+$Q98))/(I99*SQRT(P98))</f>
        <v>-2.8583360195874064</v>
      </c>
      <c r="S98" s="16">
        <f t="shared" ca="1" si="39"/>
        <v>-2.9300087919725311</v>
      </c>
      <c r="T98" s="11">
        <f t="shared" ca="1" si="40"/>
        <v>2.1293457874330896E-3</v>
      </c>
      <c r="U98" s="11">
        <f t="shared" ca="1" si="41"/>
        <v>1.6947620676394052E-3</v>
      </c>
      <c r="V98" s="11">
        <f t="shared" ca="1" si="42"/>
        <v>6.7111769993619388E-3</v>
      </c>
      <c r="W98" s="11">
        <f ca="1">G98*T98-'Scenarios &amp; Pics'!$H$5*EXP(-'Scenarios &amp; Pics'!$J$5*'Scenarios &amp; Pics'!P98)*'Scenarios &amp; Pics'!U98</f>
        <v>3.5570691549953459E-3</v>
      </c>
      <c r="Y98" s="12">
        <f>LN(G98/'Scenarios &amp; Pics'!$H$6)</f>
        <v>-0.21072103131565253</v>
      </c>
      <c r="Z98" s="14">
        <f ca="1">'Scenarios &amp; Pics'!$T$6</f>
        <v>8.2191780821917804E-2</v>
      </c>
      <c r="AA98" s="12">
        <f>'Scenarios &amp; Pics'!$F$6*'Scenarios &amp; Pics'!$F$6/2</f>
        <v>3.125E-2</v>
      </c>
      <c r="AB98" s="17">
        <f ca="1">(Y98+Z98*('Scenarios &amp; Pics'!$J$6+$AA98))/(H99*SQRT(Z98))</f>
        <v>-2.8583360195874064</v>
      </c>
      <c r="AC98" s="17">
        <f t="shared" ca="1" si="35"/>
        <v>-2.9300087919725311</v>
      </c>
      <c r="AD98" s="12">
        <f t="shared" ca="1" si="43"/>
        <v>2.1293457874330896E-3</v>
      </c>
      <c r="AE98" s="12">
        <f t="shared" ca="1" si="44"/>
        <v>1.6947620676394052E-3</v>
      </c>
      <c r="AF98" s="12">
        <f ca="1">G99*AD98-'Scenarios &amp; Pics'!$H$6*EXP(-'Scenarios &amp; Pics'!$J$6*'Scenarios &amp; Pics'!Z98)*'Scenarios &amp; Pics'!AE98</f>
        <v>4.6217420487119076E-3</v>
      </c>
      <c r="AG98" s="7">
        <f ca="1">AF98+'Scenarios &amp; Pics'!$H$5*EXP(-'Scenarios &amp; Pics'!$J$5*'Scenarios &amp; Pics'!$T$5)-G98</f>
        <v>18.676394466092248</v>
      </c>
      <c r="AI98" s="7">
        <f t="shared" si="36"/>
        <v>81</v>
      </c>
      <c r="AJ98">
        <f t="shared" ca="1" si="37"/>
        <v>3.5570691549953459E-3</v>
      </c>
      <c r="AK98" s="7">
        <f t="shared" ca="1" si="38"/>
        <v>18.676394466092248</v>
      </c>
      <c r="AM98" s="7">
        <f t="shared" si="45"/>
        <v>81</v>
      </c>
      <c r="AN98" s="7">
        <f t="shared" ca="1" si="46"/>
        <v>3.1169361265948501</v>
      </c>
      <c r="AO98" s="7">
        <f t="shared" ca="1" si="47"/>
        <v>2.3120087104752742</v>
      </c>
      <c r="AQ98">
        <f t="shared" si="63"/>
        <v>0.22739726027397225</v>
      </c>
      <c r="AR98">
        <f t="shared" si="48"/>
        <v>100.91373837329618</v>
      </c>
      <c r="AS98">
        <f t="shared" si="49"/>
        <v>-9.0958904109589029E-3</v>
      </c>
      <c r="AT98">
        <f t="shared" si="50"/>
        <v>0.22739726027397225</v>
      </c>
      <c r="AU98">
        <f t="shared" si="51"/>
        <v>3.125E-2</v>
      </c>
      <c r="AV98">
        <f t="shared" si="52"/>
        <v>2.9803868003083052E-2</v>
      </c>
      <c r="AW98">
        <f t="shared" si="53"/>
        <v>-8.9411604009249579E-2</v>
      </c>
      <c r="AX98" s="11">
        <f t="shared" si="54"/>
        <v>0.51188826304089585</v>
      </c>
      <c r="AY98" s="11">
        <f t="shared" si="55"/>
        <v>0.46437740087153057</v>
      </c>
      <c r="AZ98" s="11">
        <f t="shared" si="56"/>
        <v>0.39876513540351033</v>
      </c>
      <c r="BA98">
        <f t="shared" si="57"/>
        <v>4.7510862169365282</v>
      </c>
      <c r="BB98">
        <f t="shared" si="58"/>
        <v>1023.7765260817918</v>
      </c>
      <c r="BC98">
        <f t="shared" si="64"/>
        <v>83</v>
      </c>
      <c r="BD98">
        <f t="shared" si="59"/>
        <v>16.724554651860068</v>
      </c>
      <c r="BE98">
        <f t="shared" si="60"/>
        <v>380.31179071352977</v>
      </c>
    </row>
    <row r="99" spans="1:57" x14ac:dyDescent="0.3">
      <c r="A99" s="8"/>
      <c r="F99" s="6"/>
      <c r="G99" s="6">
        <f t="shared" si="61"/>
        <v>81.5</v>
      </c>
      <c r="H99" s="6">
        <f>'Scenarios &amp; Pics'!$F$5</f>
        <v>0.25</v>
      </c>
      <c r="I99" s="6">
        <f>'Scenarios &amp; Pics'!$F$6</f>
        <v>0.25</v>
      </c>
      <c r="K99" s="7">
        <f ca="1">'Scenarios &amp; Pics'!$E$4*'Scenarios &amp; Pics'!G99+'Scenarios &amp; Pics'!$E$5*W98+'Scenarios &amp; Pics'!$E$6*'Scenarios &amp; Pics'!AF98</f>
        <v>162997.87065421257</v>
      </c>
      <c r="L99" s="7">
        <f t="shared" ca="1" si="62"/>
        <v>-37002.129345787427</v>
      </c>
      <c r="O99" s="11">
        <f>LN(G99/'Scenarios &amp; Pics'!$H$5)</f>
        <v>-0.2045671657412744</v>
      </c>
      <c r="P99" s="13">
        <f ca="1">'Scenarios &amp; Pics'!$T$5</f>
        <v>8.2191780821917804E-2</v>
      </c>
      <c r="Q99" s="11">
        <f>'Scenarios &amp; Pics'!$F$5*'Scenarios &amp; Pics'!$F$5/2</f>
        <v>3.125E-2</v>
      </c>
      <c r="R99" s="16">
        <f ca="1">(O99+P99*('Scenarios &amp; Pics'!$J$5+$Q99))/(I100*SQRT(P99))</f>
        <v>-2.7724754428357339</v>
      </c>
      <c r="S99" s="16">
        <f t="shared" ca="1" si="39"/>
        <v>-2.8441482152208586</v>
      </c>
      <c r="T99" s="11">
        <f t="shared" ca="1" si="40"/>
        <v>2.7815858380679827E-3</v>
      </c>
      <c r="U99" s="11">
        <f t="shared" ca="1" si="41"/>
        <v>2.2265164153689814E-3</v>
      </c>
      <c r="V99" s="11">
        <f t="shared" ca="1" si="42"/>
        <v>8.5463706308966051E-3</v>
      </c>
      <c r="W99" s="11">
        <f ca="1">G99*T99-'Scenarios &amp; Pics'!$H$5*EXP(-'Scenarios &amp; Pics'!$J$5*'Scenarios &amp; Pics'!P99)*'Scenarios &amp; Pics'!U99</f>
        <v>4.7784076835313549E-3</v>
      </c>
      <c r="Y99" s="12">
        <f>LN(G99/'Scenarios &amp; Pics'!$H$6)</f>
        <v>-0.2045671657412744</v>
      </c>
      <c r="Z99" s="14">
        <f ca="1">'Scenarios &amp; Pics'!$T$6</f>
        <v>8.2191780821917804E-2</v>
      </c>
      <c r="AA99" s="12">
        <f>'Scenarios &amp; Pics'!$F$6*'Scenarios &amp; Pics'!$F$6/2</f>
        <v>3.125E-2</v>
      </c>
      <c r="AB99" s="17">
        <f ca="1">(Y99+Z99*('Scenarios &amp; Pics'!$J$6+$AA99))/(H100*SQRT(Z99))</f>
        <v>-2.7724754428357339</v>
      </c>
      <c r="AC99" s="17">
        <f t="shared" ca="1" si="35"/>
        <v>-2.8441482152208586</v>
      </c>
      <c r="AD99" s="12">
        <f t="shared" ca="1" si="43"/>
        <v>2.7815858380679827E-3</v>
      </c>
      <c r="AE99" s="12">
        <f t="shared" ca="1" si="44"/>
        <v>2.2265164153689814E-3</v>
      </c>
      <c r="AF99" s="12">
        <f ca="1">G100*AD99-'Scenarios &amp; Pics'!$H$6*EXP(-'Scenarios &amp; Pics'!$J$6*'Scenarios &amp; Pics'!Z99)*'Scenarios &amp; Pics'!AE99</f>
        <v>6.1692006025653445E-3</v>
      </c>
      <c r="AG99" s="7">
        <f ca="1">AF99+'Scenarios &amp; Pics'!$H$5*EXP(-'Scenarios &amp; Pics'!$J$5*'Scenarios &amp; Pics'!$T$5)-G99</f>
        <v>18.177941924646106</v>
      </c>
      <c r="AI99" s="7">
        <f t="shared" si="36"/>
        <v>81.5</v>
      </c>
      <c r="AJ99">
        <f t="shared" ca="1" si="37"/>
        <v>4.7784076835313549E-3</v>
      </c>
      <c r="AK99" s="7">
        <f t="shared" ca="1" si="38"/>
        <v>18.177941924646106</v>
      </c>
      <c r="AM99" s="7">
        <f t="shared" si="45"/>
        <v>81.5</v>
      </c>
      <c r="AN99" s="7">
        <f t="shared" ca="1" si="46"/>
        <v>3.9937743416955165</v>
      </c>
      <c r="AO99" s="7">
        <f t="shared" ca="1" si="47"/>
        <v>2.9261723757639628</v>
      </c>
      <c r="AQ99">
        <f t="shared" si="63"/>
        <v>0.2301369863013695</v>
      </c>
      <c r="AR99">
        <f t="shared" si="48"/>
        <v>100.92479801911483</v>
      </c>
      <c r="AS99">
        <f t="shared" si="49"/>
        <v>-9.2054794520547503E-3</v>
      </c>
      <c r="AT99">
        <f t="shared" si="50"/>
        <v>0.2301369863013695</v>
      </c>
      <c r="AU99">
        <f t="shared" si="51"/>
        <v>3.125E-2</v>
      </c>
      <c r="AV99">
        <f t="shared" si="52"/>
        <v>2.9982871822754723E-2</v>
      </c>
      <c r="AW99">
        <f t="shared" si="53"/>
        <v>-8.9948615468263202E-2</v>
      </c>
      <c r="AX99" s="11">
        <f t="shared" si="54"/>
        <v>0.51195964333249644</v>
      </c>
      <c r="AY99" s="11">
        <f t="shared" si="55"/>
        <v>0.46416402406936913</v>
      </c>
      <c r="AZ99" s="11">
        <f t="shared" si="56"/>
        <v>0.39876300160605477</v>
      </c>
      <c r="BA99">
        <f t="shared" si="57"/>
        <v>4.7795619263127307</v>
      </c>
      <c r="BB99">
        <f t="shared" si="58"/>
        <v>1023.9192866649929</v>
      </c>
      <c r="BC99">
        <f t="shared" si="64"/>
        <v>84</v>
      </c>
      <c r="BD99">
        <f t="shared" si="59"/>
        <v>16.624616712975573</v>
      </c>
      <c r="BE99">
        <f t="shared" si="60"/>
        <v>382.5939188739577</v>
      </c>
    </row>
    <row r="100" spans="1:57" x14ac:dyDescent="0.3">
      <c r="A100" s="8"/>
      <c r="F100" s="6"/>
      <c r="G100" s="6">
        <f t="shared" si="61"/>
        <v>82</v>
      </c>
      <c r="H100" s="6">
        <f>'Scenarios &amp; Pics'!$F$5</f>
        <v>0.25</v>
      </c>
      <c r="I100" s="6">
        <f>'Scenarios &amp; Pics'!$F$6</f>
        <v>0.25</v>
      </c>
      <c r="K100" s="7">
        <f ca="1">'Scenarios &amp; Pics'!$E$4*'Scenarios &amp; Pics'!G100+'Scenarios &amp; Pics'!$E$5*W99+'Scenarios &amp; Pics'!$E$6*'Scenarios &amp; Pics'!AF99</f>
        <v>163997.21841416194</v>
      </c>
      <c r="L100" s="7">
        <f t="shared" ca="1" si="62"/>
        <v>-36002.781585838064</v>
      </c>
      <c r="O100" s="11">
        <f>LN(G100/'Scenarios &amp; Pics'!$H$5)</f>
        <v>-0.19845093872383832</v>
      </c>
      <c r="P100" s="13">
        <f ca="1">'Scenarios &amp; Pics'!$T$5</f>
        <v>8.2191780821917804E-2</v>
      </c>
      <c r="Q100" s="11">
        <f>'Scenarios &amp; Pics'!$F$5*'Scenarios &amp; Pics'!$F$5/2</f>
        <v>3.125E-2</v>
      </c>
      <c r="R100" s="16">
        <f ca="1">(O100+P100*('Scenarios &amp; Pics'!$J$5+$Q100))/(I101*SQRT(P100))</f>
        <v>-2.6871400105104524</v>
      </c>
      <c r="S100" s="16">
        <f t="shared" ca="1" si="39"/>
        <v>-2.7588127828955766</v>
      </c>
      <c r="T100" s="11">
        <f t="shared" ca="1" si="40"/>
        <v>3.6033368871086105E-3</v>
      </c>
      <c r="U100" s="11">
        <f t="shared" ca="1" si="41"/>
        <v>2.9005879616747798E-3</v>
      </c>
      <c r="V100" s="11">
        <f t="shared" ca="1" si="42"/>
        <v>1.0788233265587172E-2</v>
      </c>
      <c r="W100" s="11">
        <f ca="1">G100*T100-'Scenarios &amp; Pics'!$H$5*EXP(-'Scenarios &amp; Pics'!$J$5*'Scenarios &amp; Pics'!P100)*'Scenarios &amp; Pics'!U100</f>
        <v>6.3668806607606876E-3</v>
      </c>
      <c r="Y100" s="12">
        <f>LN(G100/'Scenarios &amp; Pics'!$H$6)</f>
        <v>-0.19845093872383832</v>
      </c>
      <c r="Z100" s="14">
        <f ca="1">'Scenarios &amp; Pics'!$T$6</f>
        <v>8.2191780821917804E-2</v>
      </c>
      <c r="AA100" s="12">
        <f>'Scenarios &amp; Pics'!$F$6*'Scenarios &amp; Pics'!$F$6/2</f>
        <v>3.125E-2</v>
      </c>
      <c r="AB100" s="17">
        <f ca="1">(Y100+Z100*('Scenarios &amp; Pics'!$J$6+$AA100))/(H101*SQRT(Z100))</f>
        <v>-2.6871400105104524</v>
      </c>
      <c r="AC100" s="17">
        <f t="shared" ca="1" si="35"/>
        <v>-2.7588127828955766</v>
      </c>
      <c r="AD100" s="12">
        <f t="shared" ca="1" si="43"/>
        <v>3.6033368871086105E-3</v>
      </c>
      <c r="AE100" s="12">
        <f t="shared" ca="1" si="44"/>
        <v>2.9005879616747798E-3</v>
      </c>
      <c r="AF100" s="12">
        <f ca="1">G101*AD100-'Scenarios &amp; Pics'!$H$6*EXP(-'Scenarios &amp; Pics'!$J$6*'Scenarios &amp; Pics'!Z100)*'Scenarios &amp; Pics'!AE100</f>
        <v>8.1685491043149705E-3</v>
      </c>
      <c r="AG100" s="7">
        <f ca="1">AF100+'Scenarios &amp; Pics'!$H$5*EXP(-'Scenarios &amp; Pics'!$J$5*'Scenarios &amp; Pics'!$T$5)-G100</f>
        <v>17.679941273147847</v>
      </c>
      <c r="AI100" s="7">
        <f t="shared" si="36"/>
        <v>82</v>
      </c>
      <c r="AJ100">
        <f t="shared" ca="1" si="37"/>
        <v>6.3668806607606876E-3</v>
      </c>
      <c r="AK100" s="7">
        <f t="shared" ca="1" si="38"/>
        <v>17.679941273147847</v>
      </c>
      <c r="AM100" s="7">
        <f t="shared" si="45"/>
        <v>82</v>
      </c>
      <c r="AN100" s="7">
        <f t="shared" ca="1" si="46"/>
        <v>5.0723401725702981</v>
      </c>
      <c r="AO100" s="7">
        <f t="shared" ca="1" si="47"/>
        <v>3.6712356989652171</v>
      </c>
      <c r="AQ100">
        <f t="shared" si="63"/>
        <v>0.23287671232876675</v>
      </c>
      <c r="AR100">
        <f t="shared" si="48"/>
        <v>100.93585887701589</v>
      </c>
      <c r="AS100">
        <f t="shared" si="49"/>
        <v>-9.3150684931508198E-3</v>
      </c>
      <c r="AT100">
        <f t="shared" si="50"/>
        <v>0.23287671232876675</v>
      </c>
      <c r="AU100">
        <f t="shared" si="51"/>
        <v>3.125E-2</v>
      </c>
      <c r="AV100">
        <f t="shared" si="52"/>
        <v>3.0160813277068148E-2</v>
      </c>
      <c r="AW100">
        <f t="shared" si="53"/>
        <v>-9.0482439831209405E-2</v>
      </c>
      <c r="AX100" s="11">
        <f t="shared" si="54"/>
        <v>0.51203059961127106</v>
      </c>
      <c r="AY100" s="11">
        <f t="shared" si="55"/>
        <v>0.46395192384682293</v>
      </c>
      <c r="AZ100" s="11">
        <f t="shared" si="56"/>
        <v>0.39876086782001713</v>
      </c>
      <c r="BA100">
        <f t="shared" si="57"/>
        <v>4.8078675764448136</v>
      </c>
      <c r="BB100">
        <f t="shared" si="58"/>
        <v>1024.0611992225422</v>
      </c>
      <c r="BC100">
        <f t="shared" si="64"/>
        <v>85</v>
      </c>
      <c r="BD100">
        <f t="shared" si="59"/>
        <v>16.526447088679234</v>
      </c>
      <c r="BE100">
        <f t="shared" si="60"/>
        <v>384.86246644869391</v>
      </c>
    </row>
    <row r="101" spans="1:57" x14ac:dyDescent="0.3">
      <c r="A101" s="8"/>
      <c r="F101" s="6"/>
      <c r="G101" s="6">
        <f t="shared" si="61"/>
        <v>82.5</v>
      </c>
      <c r="H101" s="6">
        <f>'Scenarios &amp; Pics'!$F$5</f>
        <v>0.25</v>
      </c>
      <c r="I101" s="6">
        <f>'Scenarios &amp; Pics'!$F$6</f>
        <v>0.25</v>
      </c>
      <c r="K101" s="7">
        <f ca="1">'Scenarios &amp; Pics'!$E$4*'Scenarios &amp; Pics'!G101+'Scenarios &amp; Pics'!$E$5*W100+'Scenarios &amp; Pics'!$E$6*'Scenarios &amp; Pics'!AF100</f>
        <v>164996.39666311289</v>
      </c>
      <c r="L101" s="7">
        <f t="shared" ca="1" si="62"/>
        <v>-35003.603336887114</v>
      </c>
      <c r="O101" s="11">
        <f>LN(G101/'Scenarios &amp; Pics'!$H$5)</f>
        <v>-0.19237189264745613</v>
      </c>
      <c r="P101" s="13">
        <f ca="1">'Scenarios &amp; Pics'!$T$5</f>
        <v>8.2191780821917804E-2</v>
      </c>
      <c r="Q101" s="11">
        <f>'Scenarios &amp; Pics'!$F$5*'Scenarios &amp; Pics'!$F$5/2</f>
        <v>3.125E-2</v>
      </c>
      <c r="R101" s="16">
        <f ca="1">(O101+P101*('Scenarios &amp; Pics'!$J$5+$Q101))/(I102*SQRT(P101))</f>
        <v>-2.6023233378175474</v>
      </c>
      <c r="S101" s="16">
        <f t="shared" ca="1" si="39"/>
        <v>-2.6739961102026717</v>
      </c>
      <c r="T101" s="11">
        <f t="shared" ca="1" si="40"/>
        <v>4.6297253495906346E-3</v>
      </c>
      <c r="U101" s="11">
        <f t="shared" ca="1" si="41"/>
        <v>3.7476660440814327E-3</v>
      </c>
      <c r="V101" s="11">
        <f t="shared" ca="1" si="42"/>
        <v>1.3501129768555609E-2</v>
      </c>
      <c r="W101" s="11">
        <f ca="1">G101*T101-'Scenarios &amp; Pics'!$H$5*EXP(-'Scenarios &amp; Pics'!$J$5*'Scenarios &amp; Pics'!P101)*'Scenarios &amp; Pics'!U101</f>
        <v>8.4158231499274483E-3</v>
      </c>
      <c r="Y101" s="12">
        <f>LN(G101/'Scenarios &amp; Pics'!$H$6)</f>
        <v>-0.19237189264745613</v>
      </c>
      <c r="Z101" s="14">
        <f ca="1">'Scenarios &amp; Pics'!$T$6</f>
        <v>8.2191780821917804E-2</v>
      </c>
      <c r="AA101" s="12">
        <f>'Scenarios &amp; Pics'!$F$6*'Scenarios &amp; Pics'!$F$6/2</f>
        <v>3.125E-2</v>
      </c>
      <c r="AB101" s="17">
        <f ca="1">(Y101+Z101*('Scenarios &amp; Pics'!$J$6+$AA101))/(H102*SQRT(Z101))</f>
        <v>-2.6023233378175474</v>
      </c>
      <c r="AC101" s="17">
        <f t="shared" ca="1" si="35"/>
        <v>-2.6739961102026717</v>
      </c>
      <c r="AD101" s="12">
        <f t="shared" ca="1" si="43"/>
        <v>4.6297253495906346E-3</v>
      </c>
      <c r="AE101" s="12">
        <f t="shared" ca="1" si="44"/>
        <v>3.7476660440814327E-3</v>
      </c>
      <c r="AF101" s="12">
        <f ca="1">G102*AD101-'Scenarios &amp; Pics'!$H$6*EXP(-'Scenarios &amp; Pics'!$J$6*'Scenarios &amp; Pics'!Z101)*'Scenarios &amp; Pics'!AE101</f>
        <v>1.0730685824722752E-2</v>
      </c>
      <c r="AG101" s="7">
        <f ca="1">AF101+'Scenarios &amp; Pics'!$H$5*EXP(-'Scenarios &amp; Pics'!$J$5*'Scenarios &amp; Pics'!$T$5)-G101</f>
        <v>17.182503409868261</v>
      </c>
      <c r="AI101" s="7">
        <f t="shared" si="36"/>
        <v>82.5</v>
      </c>
      <c r="AJ101">
        <f t="shared" ca="1" si="37"/>
        <v>8.4158231499274483E-3</v>
      </c>
      <c r="AK101" s="7">
        <f t="shared" ca="1" si="38"/>
        <v>17.182503409868261</v>
      </c>
      <c r="AM101" s="7">
        <f t="shared" si="45"/>
        <v>82.5</v>
      </c>
      <c r="AN101" s="7">
        <f t="shared" ca="1" si="46"/>
        <v>6.3865784455685155</v>
      </c>
      <c r="AO101" s="7">
        <f t="shared" ca="1" si="47"/>
        <v>4.5665893017594286</v>
      </c>
      <c r="AQ101">
        <f t="shared" si="63"/>
        <v>0.235616438356164</v>
      </c>
      <c r="AR101">
        <f t="shared" si="48"/>
        <v>100.94692094713216</v>
      </c>
      <c r="AS101">
        <f t="shared" si="49"/>
        <v>-9.4246575342465042E-3</v>
      </c>
      <c r="AT101">
        <f t="shared" si="50"/>
        <v>0.235616438356164</v>
      </c>
      <c r="AU101">
        <f t="shared" si="51"/>
        <v>3.125E-2</v>
      </c>
      <c r="AV101">
        <f t="shared" si="52"/>
        <v>3.0337711059484927E-2</v>
      </c>
      <c r="AW101">
        <f t="shared" si="53"/>
        <v>-9.1013133178452915E-2</v>
      </c>
      <c r="AX101" s="11">
        <f t="shared" si="54"/>
        <v>0.51210113933595691</v>
      </c>
      <c r="AY101" s="11">
        <f t="shared" si="55"/>
        <v>0.4637410778005337</v>
      </c>
      <c r="AZ101" s="11">
        <f t="shared" si="56"/>
        <v>0.39875873404539741</v>
      </c>
      <c r="BA101">
        <f t="shared" si="57"/>
        <v>4.8360061535423284</v>
      </c>
      <c r="BB101">
        <f t="shared" si="58"/>
        <v>1024.2022786719137</v>
      </c>
      <c r="BC101">
        <f t="shared" si="64"/>
        <v>86</v>
      </c>
      <c r="BD101">
        <f t="shared" si="59"/>
        <v>16.429994226638176</v>
      </c>
      <c r="BE101">
        <f t="shared" si="60"/>
        <v>387.11767218928242</v>
      </c>
    </row>
    <row r="102" spans="1:57" x14ac:dyDescent="0.3">
      <c r="A102" s="8"/>
      <c r="F102" s="6"/>
      <c r="G102" s="6">
        <f t="shared" si="61"/>
        <v>83</v>
      </c>
      <c r="H102" s="6">
        <f>'Scenarios &amp; Pics'!$F$5</f>
        <v>0.25</v>
      </c>
      <c r="I102" s="6">
        <f>'Scenarios &amp; Pics'!$F$6</f>
        <v>0.25</v>
      </c>
      <c r="K102" s="7">
        <f ca="1">'Scenarios &amp; Pics'!$E$4*'Scenarios &amp; Pics'!G102+'Scenarios &amp; Pics'!$E$5*W101+'Scenarios &amp; Pics'!$E$6*'Scenarios &amp; Pics'!AF101</f>
        <v>165995.37027465043</v>
      </c>
      <c r="L102" s="7">
        <f t="shared" ca="1" si="62"/>
        <v>-34004.629725349572</v>
      </c>
      <c r="O102" s="11">
        <f>LN(G102/'Scenarios &amp; Pics'!$H$5)</f>
        <v>-0.18632957819149348</v>
      </c>
      <c r="P102" s="13">
        <f ca="1">'Scenarios &amp; Pics'!$T$5</f>
        <v>8.2191780821917804E-2</v>
      </c>
      <c r="Q102" s="11">
        <f>'Scenarios &amp; Pics'!$F$5*'Scenarios &amp; Pics'!$F$5/2</f>
        <v>3.125E-2</v>
      </c>
      <c r="R102" s="16">
        <f ca="1">(O102+P102*('Scenarios &amp; Pics'!$J$5+$Q102))/(I103*SQRT(P102))</f>
        <v>-2.5180191557008706</v>
      </c>
      <c r="S102" s="16">
        <f t="shared" ca="1" si="39"/>
        <v>-2.5896919280859949</v>
      </c>
      <c r="T102" s="11">
        <f t="shared" ca="1" si="40"/>
        <v>5.9008451207754904E-3</v>
      </c>
      <c r="U102" s="11">
        <f t="shared" ca="1" si="41"/>
        <v>4.8030928519560128E-3</v>
      </c>
      <c r="V102" s="11">
        <f t="shared" ca="1" si="42"/>
        <v>1.6753488605485256E-2</v>
      </c>
      <c r="W102" s="11">
        <f ca="1">G102*T102-'Scenarios &amp; Pics'!$H$5*EXP(-'Scenarios &amp; Pics'!$J$5*'Scenarios &amp; Pics'!P102)*'Scenarios &amp; Pics'!U102</f>
        <v>1.1037365911727937E-2</v>
      </c>
      <c r="Y102" s="12">
        <f>LN(G102/'Scenarios &amp; Pics'!$H$6)</f>
        <v>-0.18632957819149348</v>
      </c>
      <c r="Z102" s="14">
        <f ca="1">'Scenarios &amp; Pics'!$T$6</f>
        <v>8.2191780821917804E-2</v>
      </c>
      <c r="AA102" s="12">
        <f>'Scenarios &amp; Pics'!$F$6*'Scenarios &amp; Pics'!$F$6/2</f>
        <v>3.125E-2</v>
      </c>
      <c r="AB102" s="17">
        <f ca="1">(Y102+Z102*('Scenarios &amp; Pics'!$J$6+$AA102))/(H103*SQRT(Z102))</f>
        <v>-2.5180191557008706</v>
      </c>
      <c r="AC102" s="17">
        <f t="shared" ca="1" si="35"/>
        <v>-2.5896919280859949</v>
      </c>
      <c r="AD102" s="12">
        <f t="shared" ca="1" si="43"/>
        <v>5.9008451207754904E-3</v>
      </c>
      <c r="AE102" s="12">
        <f t="shared" ca="1" si="44"/>
        <v>4.8030928519560128E-3</v>
      </c>
      <c r="AF102" s="12">
        <f ca="1">G103*AD102-'Scenarios &amp; Pics'!$H$6*EXP(-'Scenarios &amp; Pics'!$J$6*'Scenarios &amp; Pics'!Z102)*'Scenarios &amp; Pics'!AE102</f>
        <v>1.3987788472115681E-2</v>
      </c>
      <c r="AG102" s="7">
        <f ca="1">AF102+'Scenarios &amp; Pics'!$H$5*EXP(-'Scenarios &amp; Pics'!$J$5*'Scenarios &amp; Pics'!$T$5)-G102</f>
        <v>16.685760512515657</v>
      </c>
      <c r="AI102" s="7">
        <f t="shared" si="36"/>
        <v>83</v>
      </c>
      <c r="AJ102">
        <f t="shared" ca="1" si="37"/>
        <v>1.1037365911727937E-2</v>
      </c>
      <c r="AK102" s="7">
        <f t="shared" ca="1" si="38"/>
        <v>16.685760512515657</v>
      </c>
      <c r="AM102" s="7">
        <f t="shared" si="45"/>
        <v>83</v>
      </c>
      <c r="AN102" s="7">
        <f t="shared" ca="1" si="46"/>
        <v>7.9731059971720697</v>
      </c>
      <c r="AO102" s="7">
        <f t="shared" ca="1" si="47"/>
        <v>5.6325227444095534</v>
      </c>
      <c r="AQ102">
        <f t="shared" si="63"/>
        <v>0.23835616438356125</v>
      </c>
      <c r="AR102">
        <f t="shared" si="48"/>
        <v>100.95798422959652</v>
      </c>
      <c r="AS102">
        <f t="shared" si="49"/>
        <v>-9.5342465753424539E-3</v>
      </c>
      <c r="AT102">
        <f t="shared" si="50"/>
        <v>0.23835616438356125</v>
      </c>
      <c r="AU102">
        <f t="shared" si="51"/>
        <v>3.125E-2</v>
      </c>
      <c r="AV102">
        <f t="shared" si="52"/>
        <v>3.0513583321584572E-2</v>
      </c>
      <c r="AW102">
        <f t="shared" si="53"/>
        <v>-9.1540749964753837E-2</v>
      </c>
      <c r="AX102" s="11">
        <f t="shared" si="54"/>
        <v>0.51217126974909122</v>
      </c>
      <c r="AY102" s="11">
        <f t="shared" si="55"/>
        <v>0.46353146417619751</v>
      </c>
      <c r="AZ102" s="11">
        <f t="shared" si="56"/>
        <v>0.39875660028219556</v>
      </c>
      <c r="BA102">
        <f t="shared" si="57"/>
        <v>4.8639805572893735</v>
      </c>
      <c r="BB102">
        <f t="shared" si="58"/>
        <v>1024.3425394981825</v>
      </c>
      <c r="BC102">
        <f t="shared" si="64"/>
        <v>87</v>
      </c>
      <c r="BD102">
        <f t="shared" si="59"/>
        <v>16.335208654440642</v>
      </c>
      <c r="BE102">
        <f t="shared" si="60"/>
        <v>389.35976792776262</v>
      </c>
    </row>
    <row r="103" spans="1:57" x14ac:dyDescent="0.3">
      <c r="A103" s="8"/>
      <c r="F103" s="6"/>
      <c r="G103" s="6">
        <f t="shared" si="61"/>
        <v>83.5</v>
      </c>
      <c r="H103" s="6">
        <f>'Scenarios &amp; Pics'!$F$5</f>
        <v>0.25</v>
      </c>
      <c r="I103" s="6">
        <f>'Scenarios &amp; Pics'!$F$6</f>
        <v>0.25</v>
      </c>
      <c r="K103" s="7">
        <f ca="1">'Scenarios &amp; Pics'!$E$4*'Scenarios &amp; Pics'!G103+'Scenarios &amp; Pics'!$E$5*W102+'Scenarios &amp; Pics'!$E$6*'Scenarios &amp; Pics'!AF102</f>
        <v>166994.09915487922</v>
      </c>
      <c r="L103" s="7">
        <f t="shared" ca="1" si="62"/>
        <v>-33005.900845120777</v>
      </c>
      <c r="O103" s="11">
        <f>LN(G103/'Scenarios &amp; Pics'!$H$5)</f>
        <v>-0.18032355413128162</v>
      </c>
      <c r="P103" s="13">
        <f ca="1">'Scenarios &amp; Pics'!$T$5</f>
        <v>8.2191780821917804E-2</v>
      </c>
      <c r="Q103" s="11">
        <f>'Scenarios &amp; Pics'!$F$5*'Scenarios &amp; Pics'!$F$5/2</f>
        <v>3.125E-2</v>
      </c>
      <c r="R103" s="16">
        <f ca="1">(O103+P103*('Scenarios &amp; Pics'!$J$5+$Q103))/(I104*SQRT(P103))</f>
        <v>-2.4342213080616131</v>
      </c>
      <c r="S103" s="16">
        <f t="shared" ca="1" si="39"/>
        <v>-2.5058940804467378</v>
      </c>
      <c r="T103" s="11">
        <f t="shared" ca="1" si="40"/>
        <v>7.4619336794001173E-3</v>
      </c>
      <c r="U103" s="11">
        <f t="shared" ca="1" si="41"/>
        <v>6.1071101497366135E-3</v>
      </c>
      <c r="V103" s="11">
        <f t="shared" ca="1" si="42"/>
        <v>2.0616671765096437E-2</v>
      </c>
      <c r="W103" s="11">
        <f ca="1">G103*T103-'Scenarios &amp; Pics'!$H$5*EXP(-'Scenarios &amp; Pics'!$J$5*'Scenarios &amp; Pics'!P103)*'Scenarios &amp; Pics'!U103</f>
        <v>1.4364967384662641E-2</v>
      </c>
      <c r="Y103" s="12">
        <f>LN(G103/'Scenarios &amp; Pics'!$H$6)</f>
        <v>-0.18032355413128162</v>
      </c>
      <c r="Z103" s="14">
        <f ca="1">'Scenarios &amp; Pics'!$T$6</f>
        <v>8.2191780821917804E-2</v>
      </c>
      <c r="AA103" s="12">
        <f>'Scenarios &amp; Pics'!$F$6*'Scenarios &amp; Pics'!$F$6/2</f>
        <v>3.125E-2</v>
      </c>
      <c r="AB103" s="17">
        <f ca="1">(Y103+Z103*('Scenarios &amp; Pics'!$J$6+$AA103))/(H104*SQRT(Z103))</f>
        <v>-2.4342213080616131</v>
      </c>
      <c r="AC103" s="17">
        <f t="shared" ca="1" si="35"/>
        <v>-2.5058940804467378</v>
      </c>
      <c r="AD103" s="12">
        <f t="shared" ca="1" si="43"/>
        <v>7.4619336794001173E-3</v>
      </c>
      <c r="AE103" s="12">
        <f t="shared" ca="1" si="44"/>
        <v>6.1071101497366135E-3</v>
      </c>
      <c r="AF103" s="12">
        <f ca="1">G104*AD103-'Scenarios &amp; Pics'!$H$6*EXP(-'Scenarios &amp; Pics'!$J$6*'Scenarios &amp; Pics'!Z103)*'Scenarios &amp; Pics'!AE103</f>
        <v>1.809593422436262E-2</v>
      </c>
      <c r="AG103" s="7">
        <f ca="1">AF103+'Scenarios &amp; Pics'!$H$5*EXP(-'Scenarios &amp; Pics'!$J$5*'Scenarios &amp; Pics'!$T$5)-G103</f>
        <v>16.189868658267898</v>
      </c>
      <c r="AI103" s="7">
        <f t="shared" si="36"/>
        <v>83.5</v>
      </c>
      <c r="AJ103">
        <f t="shared" ca="1" si="37"/>
        <v>1.4364967384662641E-2</v>
      </c>
      <c r="AK103" s="7">
        <f t="shared" ca="1" si="38"/>
        <v>16.189868658267898</v>
      </c>
      <c r="AM103" s="7">
        <f t="shared" si="45"/>
        <v>83.5</v>
      </c>
      <c r="AN103" s="7">
        <f t="shared" ca="1" si="46"/>
        <v>9.8707288720273123</v>
      </c>
      <c r="AO103" s="7">
        <f t="shared" ca="1" si="47"/>
        <v>6.889819954419246</v>
      </c>
      <c r="AQ103">
        <f t="shared" si="63"/>
        <v>0.2410958904109585</v>
      </c>
      <c r="AR103">
        <f t="shared" si="48"/>
        <v>100.96904872454185</v>
      </c>
      <c r="AS103">
        <f t="shared" si="49"/>
        <v>-9.6438356164384644E-3</v>
      </c>
      <c r="AT103">
        <f t="shared" si="50"/>
        <v>0.2410958904109585</v>
      </c>
      <c r="AU103">
        <f t="shared" si="51"/>
        <v>3.125E-2</v>
      </c>
      <c r="AV103">
        <f t="shared" si="52"/>
        <v>3.0688447694820681E-2</v>
      </c>
      <c r="AW103">
        <f t="shared" si="53"/>
        <v>-9.2065343084466081E-2</v>
      </c>
      <c r="AX103" s="11">
        <f t="shared" si="54"/>
        <v>0.51224099788569211</v>
      </c>
      <c r="AY103" s="11">
        <f t="shared" si="55"/>
        <v>0.46332306184253902</v>
      </c>
      <c r="AZ103" s="11">
        <f t="shared" si="56"/>
        <v>0.39875446653041152</v>
      </c>
      <c r="BA103">
        <f t="shared" si="57"/>
        <v>4.8917936043153034</v>
      </c>
      <c r="BB103">
        <f t="shared" si="58"/>
        <v>1024.4819957713842</v>
      </c>
      <c r="BC103">
        <f t="shared" si="64"/>
        <v>88</v>
      </c>
      <c r="BD103">
        <f t="shared" si="59"/>
        <v>16.242042872931652</v>
      </c>
      <c r="BE103">
        <f t="shared" si="60"/>
        <v>391.58897885424193</v>
      </c>
    </row>
    <row r="104" spans="1:57" x14ac:dyDescent="0.3">
      <c r="A104" s="8"/>
      <c r="F104" s="6"/>
      <c r="G104" s="6">
        <f t="shared" si="61"/>
        <v>84</v>
      </c>
      <c r="H104" s="6">
        <f>'Scenarios &amp; Pics'!$F$5</f>
        <v>0.25</v>
      </c>
      <c r="I104" s="6">
        <f>'Scenarios &amp; Pics'!$F$6</f>
        <v>0.25</v>
      </c>
      <c r="K104" s="7">
        <f ca="1">'Scenarios &amp; Pics'!$E$4*'Scenarios &amp; Pics'!G104+'Scenarios &amp; Pics'!$E$5*W103+'Scenarios &amp; Pics'!$E$6*'Scenarios &amp; Pics'!AF103</f>
        <v>167992.53806632062</v>
      </c>
      <c r="L104" s="7">
        <f t="shared" ca="1" si="62"/>
        <v>-32007.461933679384</v>
      </c>
      <c r="O104" s="11">
        <f>LN(G104/'Scenarios &amp; Pics'!$H$5)</f>
        <v>-0.1743533871447778</v>
      </c>
      <c r="P104" s="13">
        <f ca="1">'Scenarios &amp; Pics'!$T$5</f>
        <v>8.2191780821917804E-2</v>
      </c>
      <c r="Q104" s="11">
        <f>'Scenarios &amp; Pics'!$F$5*'Scenarios &amp; Pics'!$F$5/2</f>
        <v>3.125E-2</v>
      </c>
      <c r="R104" s="16">
        <f ca="1">(O104+P104*('Scenarios &amp; Pics'!$J$5+$Q104))/(I105*SQRT(P104))</f>
        <v>-2.3509237490607711</v>
      </c>
      <c r="S104" s="16">
        <f t="shared" ca="1" si="39"/>
        <v>-2.4225965214458958</v>
      </c>
      <c r="T104" s="11">
        <f t="shared" ca="1" si="40"/>
        <v>9.3634354977450221E-3</v>
      </c>
      <c r="U104" s="11">
        <f t="shared" ca="1" si="41"/>
        <v>7.7050157162866671E-3</v>
      </c>
      <c r="V104" s="11">
        <f t="shared" ca="1" si="42"/>
        <v>2.5163524584076436E-2</v>
      </c>
      <c r="W104" s="11">
        <f ca="1">G104*T104-'Scenarios &amp; Pics'!$H$5*EXP(-'Scenarios &amp; Pics'!$J$5*'Scenarios &amp; Pics'!P104)*'Scenarios &amp; Pics'!U104</f>
        <v>1.8556006501673661E-2</v>
      </c>
      <c r="Y104" s="12">
        <f>LN(G104/'Scenarios &amp; Pics'!$H$6)</f>
        <v>-0.1743533871447778</v>
      </c>
      <c r="Z104" s="14">
        <f ca="1">'Scenarios &amp; Pics'!$T$6</f>
        <v>8.2191780821917804E-2</v>
      </c>
      <c r="AA104" s="12">
        <f>'Scenarios &amp; Pics'!$F$6*'Scenarios &amp; Pics'!$F$6/2</f>
        <v>3.125E-2</v>
      </c>
      <c r="AB104" s="17">
        <f ca="1">(Y104+Z104*('Scenarios &amp; Pics'!$J$6+$AA104))/(H105*SQRT(Z104))</f>
        <v>-2.3509237490607711</v>
      </c>
      <c r="AC104" s="17">
        <f t="shared" ca="1" si="35"/>
        <v>-2.4225965214458958</v>
      </c>
      <c r="AD104" s="12">
        <f t="shared" ca="1" si="43"/>
        <v>9.3634354977450221E-3</v>
      </c>
      <c r="AE104" s="12">
        <f t="shared" ca="1" si="44"/>
        <v>7.7050157162866671E-3</v>
      </c>
      <c r="AF104" s="12">
        <f ca="1">G105*AD104-'Scenarios &amp; Pics'!$H$6*EXP(-'Scenarios &amp; Pics'!$J$6*'Scenarios &amp; Pics'!Z104)*'Scenarios &amp; Pics'!AE104</f>
        <v>2.3237724250546155E-2</v>
      </c>
      <c r="AG104" s="7">
        <f ca="1">AF104+'Scenarios &amp; Pics'!$H$5*EXP(-'Scenarios &amp; Pics'!$J$5*'Scenarios &amp; Pics'!$T$5)-G104</f>
        <v>15.695010448294084</v>
      </c>
      <c r="AI104" s="7">
        <f t="shared" si="36"/>
        <v>84</v>
      </c>
      <c r="AJ104">
        <f t="shared" ca="1" si="37"/>
        <v>1.8556006501673661E-2</v>
      </c>
      <c r="AK104" s="7">
        <f t="shared" ca="1" si="38"/>
        <v>15.695010448294084</v>
      </c>
      <c r="AM104" s="7">
        <f t="shared" si="45"/>
        <v>84</v>
      </c>
      <c r="AN104" s="7">
        <f t="shared" ca="1" si="46"/>
        <v>12.119785909875803</v>
      </c>
      <c r="AO104" s="7">
        <f t="shared" ca="1" si="47"/>
        <v>8.3592627685273424</v>
      </c>
      <c r="AQ104">
        <f t="shared" si="63"/>
        <v>0.24383561643835575</v>
      </c>
      <c r="AR104">
        <f t="shared" si="48"/>
        <v>100.980114432101</v>
      </c>
      <c r="AS104">
        <f t="shared" si="49"/>
        <v>-9.7534246575343535E-3</v>
      </c>
      <c r="AT104">
        <f t="shared" si="50"/>
        <v>0.24383561643835575</v>
      </c>
      <c r="AU104">
        <f t="shared" si="51"/>
        <v>3.125E-2</v>
      </c>
      <c r="AV104">
        <f t="shared" si="52"/>
        <v>3.086232131114355E-2</v>
      </c>
      <c r="AW104">
        <f t="shared" si="53"/>
        <v>-9.2586963933434657E-2</v>
      </c>
      <c r="AX104" s="11">
        <f t="shared" si="54"/>
        <v>0.51231033058148667</v>
      </c>
      <c r="AY104" s="11">
        <f t="shared" si="55"/>
        <v>0.4631158502666034</v>
      </c>
      <c r="AZ104" s="11">
        <f t="shared" si="56"/>
        <v>0.39875233279004518</v>
      </c>
      <c r="BA104">
        <f t="shared" si="57"/>
        <v>4.9194480314883222</v>
      </c>
      <c r="BB104">
        <f t="shared" si="58"/>
        <v>1024.6206611629734</v>
      </c>
      <c r="BC104">
        <f t="shared" si="64"/>
        <v>89</v>
      </c>
      <c r="BD104">
        <f t="shared" si="59"/>
        <v>16.150451256158977</v>
      </c>
      <c r="BE104">
        <f t="shared" si="60"/>
        <v>393.8055237803141</v>
      </c>
    </row>
    <row r="105" spans="1:57" x14ac:dyDescent="0.3">
      <c r="A105" s="8"/>
      <c r="F105" s="6"/>
      <c r="G105" s="6">
        <f t="shared" si="61"/>
        <v>84.5</v>
      </c>
      <c r="H105" s="6">
        <f>'Scenarios &amp; Pics'!$F$5</f>
        <v>0.25</v>
      </c>
      <c r="I105" s="6">
        <f>'Scenarios &amp; Pics'!$F$6</f>
        <v>0.25</v>
      </c>
      <c r="K105" s="7">
        <f ca="1">'Scenarios &amp; Pics'!$E$4*'Scenarios &amp; Pics'!G105+'Scenarios &amp; Pics'!$E$5*W104+'Scenarios &amp; Pics'!$E$6*'Scenarios &amp; Pics'!AF104</f>
        <v>168990.63656450226</v>
      </c>
      <c r="L105" s="7">
        <f t="shared" ca="1" si="62"/>
        <v>-31009.36343549774</v>
      </c>
      <c r="O105" s="11">
        <f>LN(G105/'Scenarios &amp; Pics'!$H$5)</f>
        <v>-0.16841865162496325</v>
      </c>
      <c r="P105" s="13">
        <f ca="1">'Scenarios &amp; Pics'!$T$5</f>
        <v>8.2191780821917804E-2</v>
      </c>
      <c r="Q105" s="11">
        <f>'Scenarios &amp; Pics'!$F$5*'Scenarios &amp; Pics'!$F$5/2</f>
        <v>3.125E-2</v>
      </c>
      <c r="R105" s="16">
        <f ca="1">(O105+P105*('Scenarios &amp; Pics'!$J$5+$Q105))/(I106*SQRT(P105))</f>
        <v>-2.2681205405016684</v>
      </c>
      <c r="S105" s="16">
        <f t="shared" ca="1" si="39"/>
        <v>-2.3397933128867932</v>
      </c>
      <c r="T105" s="11">
        <f t="shared" ca="1" si="40"/>
        <v>1.1660930375639868E-2</v>
      </c>
      <c r="U105" s="11">
        <f t="shared" ca="1" si="41"/>
        <v>9.6472071893466769E-3</v>
      </c>
      <c r="V105" s="11">
        <f t="shared" ca="1" si="42"/>
        <v>3.0466610695267706E-2</v>
      </c>
      <c r="W105" s="11">
        <f ca="1">G105*T105-'Scenarios &amp; Pics'!$H$5*EXP(-'Scenarios &amp; Pics'!$J$5*'Scenarios &amp; Pics'!P105)*'Scenarios &amp; Pics'!U105</f>
        <v>2.3794374343248048E-2</v>
      </c>
      <c r="Y105" s="12">
        <f>LN(G105/'Scenarios &amp; Pics'!$H$6)</f>
        <v>-0.16841865162496325</v>
      </c>
      <c r="Z105" s="14">
        <f ca="1">'Scenarios &amp; Pics'!$T$6</f>
        <v>8.2191780821917804E-2</v>
      </c>
      <c r="AA105" s="12">
        <f>'Scenarios &amp; Pics'!$F$6*'Scenarios &amp; Pics'!$F$6/2</f>
        <v>3.125E-2</v>
      </c>
      <c r="AB105" s="17">
        <f ca="1">(Y105+Z105*('Scenarios &amp; Pics'!$J$6+$AA105))/(H106*SQRT(Z105))</f>
        <v>-2.2681205405016684</v>
      </c>
      <c r="AC105" s="17">
        <f t="shared" ca="1" si="35"/>
        <v>-2.3397933128867932</v>
      </c>
      <c r="AD105" s="12">
        <f t="shared" ca="1" si="43"/>
        <v>1.1660930375639868E-2</v>
      </c>
      <c r="AE105" s="12">
        <f t="shared" ca="1" si="44"/>
        <v>9.6472071893466769E-3</v>
      </c>
      <c r="AF105" s="12">
        <f ca="1">G106*AD105-'Scenarios &amp; Pics'!$H$6*EXP(-'Scenarios &amp; Pics'!$J$6*'Scenarios &amp; Pics'!Z105)*'Scenarios &amp; Pics'!AE105</f>
        <v>2.9624839531067981E-2</v>
      </c>
      <c r="AG105" s="7">
        <f ca="1">AF105+'Scenarios &amp; Pics'!$H$5*EXP(-'Scenarios &amp; Pics'!$J$5*'Scenarios &amp; Pics'!$T$5)-G105</f>
        <v>15.201397563574602</v>
      </c>
      <c r="AI105" s="7">
        <f t="shared" si="36"/>
        <v>84.5</v>
      </c>
      <c r="AJ105">
        <f t="shared" ca="1" si="37"/>
        <v>2.3794374343248048E-2</v>
      </c>
      <c r="AK105" s="7">
        <f t="shared" ca="1" si="38"/>
        <v>15.201397563574602</v>
      </c>
      <c r="AM105" s="7">
        <f t="shared" si="45"/>
        <v>84.5</v>
      </c>
      <c r="AN105" s="7">
        <f t="shared" ca="1" si="46"/>
        <v>14.761314827066901</v>
      </c>
      <c r="AO105" s="7">
        <f t="shared" ca="1" si="47"/>
        <v>10.061048118071346</v>
      </c>
      <c r="AQ105">
        <f t="shared" si="63"/>
        <v>0.24657534246575299</v>
      </c>
      <c r="AR105">
        <f t="shared" si="48"/>
        <v>100.99118135240688</v>
      </c>
      <c r="AS105">
        <f t="shared" si="49"/>
        <v>-9.8630136986302026E-3</v>
      </c>
      <c r="AT105">
        <f t="shared" si="50"/>
        <v>0.24657534246575299</v>
      </c>
      <c r="AU105">
        <f t="shared" si="51"/>
        <v>3.125E-2</v>
      </c>
      <c r="AV105">
        <f t="shared" si="52"/>
        <v>3.1035220822588111E-2</v>
      </c>
      <c r="AW105">
        <f t="shared" si="53"/>
        <v>-9.310566246776697E-2</v>
      </c>
      <c r="AX105" s="11">
        <f t="shared" si="54"/>
        <v>0.51237927448072473</v>
      </c>
      <c r="AY105" s="11">
        <f t="shared" si="55"/>
        <v>0.46290980949029592</v>
      </c>
      <c r="AZ105" s="11">
        <f t="shared" si="56"/>
        <v>0.39875019906109654</v>
      </c>
      <c r="BA105">
        <f t="shared" si="57"/>
        <v>4.9469464990428804</v>
      </c>
      <c r="BB105">
        <f t="shared" si="58"/>
        <v>1024.7585489614494</v>
      </c>
      <c r="BC105">
        <f t="shared" si="64"/>
        <v>90</v>
      </c>
      <c r="BD105">
        <f t="shared" si="59"/>
        <v>16.060389957450738</v>
      </c>
      <c r="BE105">
        <f t="shared" si="60"/>
        <v>396.00961538919552</v>
      </c>
    </row>
    <row r="106" spans="1:57" x14ac:dyDescent="0.3">
      <c r="A106" s="8"/>
      <c r="F106" s="6"/>
      <c r="G106" s="6">
        <f t="shared" si="61"/>
        <v>85</v>
      </c>
      <c r="H106" s="6">
        <f>'Scenarios &amp; Pics'!$F$5</f>
        <v>0.25</v>
      </c>
      <c r="I106" s="6">
        <f>'Scenarios &amp; Pics'!$F$6</f>
        <v>0.25</v>
      </c>
      <c r="K106" s="7">
        <f ca="1">'Scenarios &amp; Pics'!$E$4*'Scenarios &amp; Pics'!G106+'Scenarios &amp; Pics'!$E$5*W105+'Scenarios &amp; Pics'!$E$6*'Scenarios &amp; Pics'!AF105</f>
        <v>169988.33906962437</v>
      </c>
      <c r="L106" s="7">
        <f t="shared" ca="1" si="62"/>
        <v>-30011.660930375627</v>
      </c>
      <c r="O106" s="11">
        <f>LN(G106/'Scenarios &amp; Pics'!$H$5)</f>
        <v>-0.16251892949777494</v>
      </c>
      <c r="P106" s="13">
        <f ca="1">'Scenarios &amp; Pics'!$T$5</f>
        <v>8.2191780821917804E-2</v>
      </c>
      <c r="Q106" s="11">
        <f>'Scenarios &amp; Pics'!$F$5*'Scenarios &amp; Pics'!$F$5/2</f>
        <v>3.125E-2</v>
      </c>
      <c r="R106" s="16">
        <f ca="1">(O106+P106*('Scenarios &amp; Pics'!$J$5+$Q106))/(I107*SQRT(P106))</f>
        <v>-2.1858058492896846</v>
      </c>
      <c r="S106" s="16">
        <f t="shared" ca="1" si="39"/>
        <v>-2.2574786216748093</v>
      </c>
      <c r="T106" s="11">
        <f t="shared" ca="1" si="40"/>
        <v>1.441490632580089E-2</v>
      </c>
      <c r="U106" s="11">
        <f t="shared" ca="1" si="41"/>
        <v>1.1989091927923363E-2</v>
      </c>
      <c r="V106" s="11">
        <f t="shared" ca="1" si="42"/>
        <v>3.659615354124357E-2</v>
      </c>
      <c r="W106" s="11">
        <f ca="1">G106*T106-'Scenarios &amp; Pics'!$H$5*EXP(-'Scenarios &amp; Pics'!$J$5*'Scenarios &amp; Pics'!P106)*'Scenarios &amp; Pics'!U106</f>
        <v>3.0292991885433329E-2</v>
      </c>
      <c r="Y106" s="12">
        <f>LN(G106/'Scenarios &amp; Pics'!$H$6)</f>
        <v>-0.16251892949777494</v>
      </c>
      <c r="Z106" s="14">
        <f ca="1">'Scenarios &amp; Pics'!$T$6</f>
        <v>8.2191780821917804E-2</v>
      </c>
      <c r="AA106" s="12">
        <f>'Scenarios &amp; Pics'!$F$6*'Scenarios &amp; Pics'!$F$6/2</f>
        <v>3.125E-2</v>
      </c>
      <c r="AB106" s="17">
        <f ca="1">(Y106+Z106*('Scenarios &amp; Pics'!$J$6+$AA106))/(H107*SQRT(Z106))</f>
        <v>-2.1858058492896846</v>
      </c>
      <c r="AC106" s="17">
        <f t="shared" ca="1" si="35"/>
        <v>-2.2574786216748093</v>
      </c>
      <c r="AD106" s="12">
        <f t="shared" ca="1" si="43"/>
        <v>1.441490632580089E-2</v>
      </c>
      <c r="AE106" s="12">
        <f t="shared" ca="1" si="44"/>
        <v>1.1989091927923363E-2</v>
      </c>
      <c r="AF106" s="12">
        <f ca="1">G107*AD106-'Scenarios &amp; Pics'!$H$6*EXP(-'Scenarios &amp; Pics'!$J$6*'Scenarios &amp; Pics'!Z106)*'Scenarios &amp; Pics'!AE106</f>
        <v>3.750044504833383E-2</v>
      </c>
      <c r="AG106" s="7">
        <f ca="1">AF106+'Scenarios &amp; Pics'!$H$5*EXP(-'Scenarios &amp; Pics'!$J$5*'Scenarios &amp; Pics'!$T$5)-G106</f>
        <v>14.709273169091873</v>
      </c>
      <c r="AI106" s="7">
        <f t="shared" si="36"/>
        <v>85</v>
      </c>
      <c r="AJ106">
        <f t="shared" ca="1" si="37"/>
        <v>3.0292991885433329E-2</v>
      </c>
      <c r="AK106" s="7">
        <f t="shared" ca="1" si="38"/>
        <v>14.709273169091873</v>
      </c>
      <c r="AM106" s="7">
        <f t="shared" si="45"/>
        <v>85</v>
      </c>
      <c r="AN106" s="7">
        <f t="shared" ca="1" si="46"/>
        <v>17.836044923941802</v>
      </c>
      <c r="AO106" s="7">
        <f t="shared" ca="1" si="47"/>
        <v>12.01412945280509</v>
      </c>
      <c r="AQ106">
        <f t="shared" si="63"/>
        <v>0.24931506849315024</v>
      </c>
      <c r="AR106">
        <f t="shared" si="48"/>
        <v>101.0022494855924</v>
      </c>
      <c r="AS106">
        <f t="shared" si="49"/>
        <v>-9.9726027397260102E-3</v>
      </c>
      <c r="AT106">
        <f t="shared" si="50"/>
        <v>0.24931506849315024</v>
      </c>
      <c r="AU106">
        <f t="shared" si="51"/>
        <v>3.125E-2</v>
      </c>
      <c r="AV106">
        <f t="shared" si="52"/>
        <v>3.1207162419889571E-2</v>
      </c>
      <c r="AW106">
        <f t="shared" si="53"/>
        <v>-9.3621487259668734E-2</v>
      </c>
      <c r="AX106" s="11">
        <f t="shared" si="54"/>
        <v>0.51244783604360689</v>
      </c>
      <c r="AY106" s="11">
        <f t="shared" si="55"/>
        <v>0.46270492010809283</v>
      </c>
      <c r="AZ106" s="11">
        <f t="shared" si="56"/>
        <v>0.39874806534356549</v>
      </c>
      <c r="BA106">
        <f t="shared" si="57"/>
        <v>4.9742915935514063</v>
      </c>
      <c r="BB106">
        <f t="shared" si="58"/>
        <v>1024.8956720872138</v>
      </c>
      <c r="BC106">
        <f t="shared" si="64"/>
        <v>91</v>
      </c>
      <c r="BD106">
        <f t="shared" si="59"/>
        <v>15.971816821185389</v>
      </c>
      <c r="BE106">
        <f t="shared" si="60"/>
        <v>398.20146047338847</v>
      </c>
    </row>
    <row r="107" spans="1:57" x14ac:dyDescent="0.3">
      <c r="A107" s="8"/>
      <c r="F107" s="6"/>
      <c r="G107" s="6">
        <f t="shared" si="61"/>
        <v>85.5</v>
      </c>
      <c r="H107" s="6">
        <f>'Scenarios &amp; Pics'!$F$5</f>
        <v>0.25</v>
      </c>
      <c r="I107" s="6">
        <f>'Scenarios &amp; Pics'!$F$6</f>
        <v>0.25</v>
      </c>
      <c r="K107" s="7">
        <f ca="1">'Scenarios &amp; Pics'!$E$4*'Scenarios &amp; Pics'!G107+'Scenarios &amp; Pics'!$E$5*W106+'Scenarios &amp; Pics'!$E$6*'Scenarios &amp; Pics'!AF106</f>
        <v>170985.58509367419</v>
      </c>
      <c r="L107" s="7">
        <f t="shared" ca="1" si="62"/>
        <v>-29014.414906325808</v>
      </c>
      <c r="O107" s="11">
        <f>LN(G107/'Scenarios &amp; Pics'!$H$5)</f>
        <v>-0.15665381004537685</v>
      </c>
      <c r="P107" s="13">
        <f ca="1">'Scenarios &amp; Pics'!$T$5</f>
        <v>8.2191780821917804E-2</v>
      </c>
      <c r="Q107" s="11">
        <f>'Scenarios &amp; Pics'!$F$5*'Scenarios &amp; Pics'!$F$5/2</f>
        <v>3.125E-2</v>
      </c>
      <c r="R107" s="16">
        <f ca="1">(O107+P107*('Scenarios &amp; Pics'!$J$5+$Q107))/(I108*SQRT(P107))</f>
        <v>-2.1039739449664836</v>
      </c>
      <c r="S107" s="16">
        <f t="shared" ca="1" si="39"/>
        <v>-2.1756467173516079</v>
      </c>
      <c r="T107" s="11">
        <f t="shared" ca="1" si="40"/>
        <v>1.769035993496075E-2</v>
      </c>
      <c r="U107" s="11">
        <f t="shared" ca="1" si="41"/>
        <v>1.4790843610613625E-2</v>
      </c>
      <c r="V107" s="11">
        <f t="shared" ca="1" si="42"/>
        <v>4.3617723289747633E-2</v>
      </c>
      <c r="W107" s="11">
        <f ca="1">G107*T107-'Scenarios &amp; Pics'!$H$5*EXP(-'Scenarios &amp; Pics'!$J$5*'Scenarios &amp; Pics'!P107)*'Scenarios &amp; Pics'!U107</f>
        <v>3.8296171685191505E-2</v>
      </c>
      <c r="Y107" s="12">
        <f>LN(G107/'Scenarios &amp; Pics'!$H$6)</f>
        <v>-0.15665381004537685</v>
      </c>
      <c r="Z107" s="14">
        <f ca="1">'Scenarios &amp; Pics'!$T$6</f>
        <v>8.2191780821917804E-2</v>
      </c>
      <c r="AA107" s="12">
        <f>'Scenarios &amp; Pics'!$F$6*'Scenarios &amp; Pics'!$F$6/2</f>
        <v>3.125E-2</v>
      </c>
      <c r="AB107" s="17">
        <f ca="1">(Y107+Z107*('Scenarios &amp; Pics'!$J$6+$AA107))/(H108*SQRT(Z107))</f>
        <v>-2.1039739449664836</v>
      </c>
      <c r="AC107" s="17">
        <f t="shared" ca="1" si="35"/>
        <v>-2.1756467173516079</v>
      </c>
      <c r="AD107" s="12">
        <f t="shared" ca="1" si="43"/>
        <v>1.769035993496075E-2</v>
      </c>
      <c r="AE107" s="12">
        <f t="shared" ca="1" si="44"/>
        <v>1.4790843610613625E-2</v>
      </c>
      <c r="AF107" s="12">
        <f ca="1">G108*AD107-'Scenarios &amp; Pics'!$H$6*EXP(-'Scenarios &amp; Pics'!$J$6*'Scenarios &amp; Pics'!Z107)*'Scenarios &amp; Pics'!AE107</f>
        <v>4.7141351652671748E-2</v>
      </c>
      <c r="AG107" s="7">
        <f ca="1">AF107+'Scenarios &amp; Pics'!$H$5*EXP(-'Scenarios &amp; Pics'!$J$5*'Scenarios &amp; Pics'!$T$5)-G107</f>
        <v>14.218914075696205</v>
      </c>
      <c r="AI107" s="7">
        <f t="shared" si="36"/>
        <v>85.5</v>
      </c>
      <c r="AJ107">
        <f t="shared" ca="1" si="37"/>
        <v>3.8296171685191505E-2</v>
      </c>
      <c r="AK107" s="7">
        <f t="shared" ca="1" si="38"/>
        <v>14.218914075696205</v>
      </c>
      <c r="AM107" s="7">
        <f t="shared" si="45"/>
        <v>85.5</v>
      </c>
      <c r="AN107" s="7">
        <f t="shared" ca="1" si="46"/>
        <v>21.383229568595429</v>
      </c>
      <c r="AO107" s="7">
        <f t="shared" ca="1" si="47"/>
        <v>14.235498179564916</v>
      </c>
      <c r="AQ107">
        <f t="shared" si="63"/>
        <v>0.25205479452054752</v>
      </c>
      <c r="AR107">
        <f t="shared" si="48"/>
        <v>101.0133188317905</v>
      </c>
      <c r="AS107">
        <f t="shared" si="49"/>
        <v>-1.0082191780821918E-2</v>
      </c>
      <c r="AT107">
        <f t="shared" si="50"/>
        <v>0.25205479452054752</v>
      </c>
      <c r="AU107">
        <f t="shared" si="51"/>
        <v>3.125E-2</v>
      </c>
      <c r="AV107">
        <f t="shared" si="52"/>
        <v>3.1378161850176632E-2</v>
      </c>
      <c r="AW107">
        <f t="shared" si="53"/>
        <v>-9.4134485550530445E-2</v>
      </c>
      <c r="AX107" s="11">
        <f t="shared" si="54"/>
        <v>0.51251602155334341</v>
      </c>
      <c r="AY107" s="11">
        <f t="shared" si="55"/>
        <v>0.46250116324585017</v>
      </c>
      <c r="AZ107" s="11">
        <f t="shared" si="56"/>
        <v>0.39874593163745198</v>
      </c>
      <c r="BA107">
        <f t="shared" si="57"/>
        <v>5.0014858307493242</v>
      </c>
      <c r="BB107">
        <f t="shared" si="58"/>
        <v>1025.0320431066868</v>
      </c>
      <c r="BC107">
        <f t="shared" si="64"/>
        <v>92</v>
      </c>
      <c r="BD107">
        <f t="shared" si="59"/>
        <v>15.884691299850855</v>
      </c>
      <c r="BE107">
        <f t="shared" si="60"/>
        <v>400.3812601606237</v>
      </c>
    </row>
    <row r="108" spans="1:57" x14ac:dyDescent="0.3">
      <c r="A108" s="8"/>
      <c r="F108" s="6"/>
      <c r="G108" s="6">
        <f t="shared" si="61"/>
        <v>86</v>
      </c>
      <c r="H108" s="6">
        <f>'Scenarios &amp; Pics'!$F$5</f>
        <v>0.25</v>
      </c>
      <c r="I108" s="6">
        <f>'Scenarios &amp; Pics'!$F$6</f>
        <v>0.25</v>
      </c>
      <c r="K108" s="7">
        <f ca="1">'Scenarios &amp; Pics'!$E$4*'Scenarios &amp; Pics'!G108+'Scenarios &amp; Pics'!$E$5*W107+'Scenarios &amp; Pics'!$E$6*'Scenarios &amp; Pics'!AF107</f>
        <v>171982.30964006504</v>
      </c>
      <c r="L108" s="7">
        <f t="shared" ca="1" si="62"/>
        <v>-28017.690359934961</v>
      </c>
      <c r="O108" s="11">
        <f>LN(G108/'Scenarios &amp; Pics'!$H$5)</f>
        <v>-0.15082288973458366</v>
      </c>
      <c r="P108" s="13">
        <f ca="1">'Scenarios &amp; Pics'!$T$5</f>
        <v>8.2191780821917804E-2</v>
      </c>
      <c r="Q108" s="11">
        <f>'Scenarios &amp; Pics'!$F$5*'Scenarios &amp; Pics'!$F$5/2</f>
        <v>3.125E-2</v>
      </c>
      <c r="R108" s="16">
        <f ca="1">(O108+P108*('Scenarios &amp; Pics'!$J$5+$Q108))/(I109*SQRT(P108))</f>
        <v>-2.0226191973161276</v>
      </c>
      <c r="S108" s="16">
        <f t="shared" ca="1" si="39"/>
        <v>-2.0942919697012519</v>
      </c>
      <c r="T108" s="11">
        <f t="shared" ca="1" si="40"/>
        <v>2.1556211700751515E-2</v>
      </c>
      <c r="U108" s="11">
        <f t="shared" ca="1" si="41"/>
        <v>1.8116989625182857E-2</v>
      </c>
      <c r="V108" s="11">
        <f t="shared" ca="1" si="42"/>
        <v>5.1589725637115037E-2</v>
      </c>
      <c r="W108" s="11">
        <f ca="1">G108*T108-'Scenarios &amp; Pics'!$H$5*EXP(-'Scenarios &amp; Pics'!$J$5*'Scenarios &amp; Pics'!P108)*'Scenarios &amp; Pics'!U108</f>
        <v>4.8081733899549839E-2</v>
      </c>
      <c r="Y108" s="12">
        <f>LN(G108/'Scenarios &amp; Pics'!$H$6)</f>
        <v>-0.15082288973458366</v>
      </c>
      <c r="Z108" s="14">
        <f ca="1">'Scenarios &amp; Pics'!$T$6</f>
        <v>8.2191780821917804E-2</v>
      </c>
      <c r="AA108" s="12">
        <f>'Scenarios &amp; Pics'!$F$6*'Scenarios &amp; Pics'!$F$6/2</f>
        <v>3.125E-2</v>
      </c>
      <c r="AB108" s="17">
        <f ca="1">(Y108+Z108*('Scenarios &amp; Pics'!$J$6+$AA108))/(H109*SQRT(Z108))</f>
        <v>-2.0226191973161276</v>
      </c>
      <c r="AC108" s="17">
        <f t="shared" ca="1" si="35"/>
        <v>-2.0942919697012519</v>
      </c>
      <c r="AD108" s="12">
        <f t="shared" ca="1" si="43"/>
        <v>2.1556211700751515E-2</v>
      </c>
      <c r="AE108" s="12">
        <f t="shared" ca="1" si="44"/>
        <v>1.8116989625182857E-2</v>
      </c>
      <c r="AF108" s="12">
        <f ca="1">G109*AD108-'Scenarios &amp; Pics'!$H$6*EXP(-'Scenarios &amp; Pics'!$J$6*'Scenarios &amp; Pics'!Z108)*'Scenarios &amp; Pics'!AE108</f>
        <v>5.8859839749925591E-2</v>
      </c>
      <c r="AG108" s="7">
        <f ca="1">AF108+'Scenarios &amp; Pics'!$H$5*EXP(-'Scenarios &amp; Pics'!$J$5*'Scenarios &amp; Pics'!$T$5)-G108</f>
        <v>13.730632563793463</v>
      </c>
      <c r="AI108" s="7">
        <f t="shared" si="36"/>
        <v>86</v>
      </c>
      <c r="AJ108">
        <f t="shared" ca="1" si="37"/>
        <v>4.8081733899549839E-2</v>
      </c>
      <c r="AK108" s="7">
        <f t="shared" ca="1" si="38"/>
        <v>13.730632563793463</v>
      </c>
      <c r="AM108" s="7">
        <f t="shared" si="45"/>
        <v>86</v>
      </c>
      <c r="AN108" s="7">
        <f t="shared" ca="1" si="46"/>
        <v>25.439341201439774</v>
      </c>
      <c r="AO108" s="7">
        <f t="shared" ca="1" si="47"/>
        <v>16.739425885209155</v>
      </c>
      <c r="AQ108">
        <f t="shared" si="63"/>
        <v>0.25479452054794477</v>
      </c>
      <c r="AR108">
        <f t="shared" si="48"/>
        <v>101.02438939113409</v>
      </c>
      <c r="AS108">
        <f t="shared" si="49"/>
        <v>-1.0191780821917766E-2</v>
      </c>
      <c r="AT108">
        <f t="shared" si="50"/>
        <v>0.25479452054794477</v>
      </c>
      <c r="AU108">
        <f t="shared" si="51"/>
        <v>3.125E-2</v>
      </c>
      <c r="AV108">
        <f t="shared" si="52"/>
        <v>3.1548234433806624E-2</v>
      </c>
      <c r="AW108">
        <f t="shared" si="53"/>
        <v>-9.4644703301419067E-2</v>
      </c>
      <c r="AX108" s="11">
        <f t="shared" si="54"/>
        <v>0.51258383712287081</v>
      </c>
      <c r="AY108" s="11">
        <f t="shared" si="55"/>
        <v>0.46229852054064763</v>
      </c>
      <c r="AZ108" s="11">
        <f t="shared" si="56"/>
        <v>0.398743797942756</v>
      </c>
      <c r="BA108">
        <f t="shared" si="57"/>
        <v>5.0285316582223203</v>
      </c>
      <c r="BB108">
        <f t="shared" si="58"/>
        <v>1025.1676742457416</v>
      </c>
      <c r="BC108">
        <f t="shared" si="64"/>
        <v>93</v>
      </c>
      <c r="BD108">
        <f t="shared" si="59"/>
        <v>15.798974376022075</v>
      </c>
      <c r="BE108">
        <f t="shared" si="60"/>
        <v>402.549210128781</v>
      </c>
    </row>
    <row r="109" spans="1:57" x14ac:dyDescent="0.3">
      <c r="A109" s="8"/>
      <c r="F109" s="6"/>
      <c r="G109" s="6">
        <f t="shared" si="61"/>
        <v>86.5</v>
      </c>
      <c r="H109" s="6">
        <f>'Scenarios &amp; Pics'!$F$5</f>
        <v>0.25</v>
      </c>
      <c r="I109" s="6">
        <f>'Scenarios &amp; Pics'!$F$6</f>
        <v>0.25</v>
      </c>
      <c r="K109" s="7">
        <f ca="1">'Scenarios &amp; Pics'!$E$4*'Scenarios &amp; Pics'!G109+'Scenarios &amp; Pics'!$E$5*W108+'Scenarios &amp; Pics'!$E$6*'Scenarios &amp; Pics'!AF108</f>
        <v>172978.44378829925</v>
      </c>
      <c r="L109" s="7">
        <f t="shared" ca="1" si="62"/>
        <v>-27021.55621170075</v>
      </c>
      <c r="O109" s="11">
        <f>LN(G109/'Scenarios &amp; Pics'!$H$5)</f>
        <v>-0.14502577205025774</v>
      </c>
      <c r="P109" s="13">
        <f ca="1">'Scenarios &amp; Pics'!$T$5</f>
        <v>8.2191780821917804E-2</v>
      </c>
      <c r="Q109" s="11">
        <f>'Scenarios &amp; Pics'!$F$5*'Scenarios &amp; Pics'!$F$5/2</f>
        <v>3.125E-2</v>
      </c>
      <c r="R109" s="16">
        <f ca="1">(O109+P109*('Scenarios &amp; Pics'!$J$5+$Q109))/(I110*SQRT(P109))</f>
        <v>-1.9417360740405853</v>
      </c>
      <c r="S109" s="16">
        <f t="shared" ca="1" si="39"/>
        <v>-2.0134088464257101</v>
      </c>
      <c r="T109" s="11">
        <f t="shared" ca="1" si="40"/>
        <v>2.6084529610711775E-2</v>
      </c>
      <c r="U109" s="11">
        <f t="shared" ca="1" si="41"/>
        <v>2.2035817856151486E-2</v>
      </c>
      <c r="V109" s="11">
        <f t="shared" ca="1" si="42"/>
        <v>6.0560765848600845E-2</v>
      </c>
      <c r="W109" s="11">
        <f ca="1">G109*T109-'Scenarios &amp; Pics'!$H$5*EXP(-'Scenarios &amp; Pics'!$J$5*'Scenarios &amp; Pics'!P109)*'Scenarios &amp; Pics'!U109</f>
        <v>5.9962782179816987E-2</v>
      </c>
      <c r="Y109" s="12">
        <f>LN(G109/'Scenarios &amp; Pics'!$H$6)</f>
        <v>-0.14502577205025774</v>
      </c>
      <c r="Z109" s="14">
        <f ca="1">'Scenarios &amp; Pics'!$T$6</f>
        <v>8.2191780821917804E-2</v>
      </c>
      <c r="AA109" s="12">
        <f>'Scenarios &amp; Pics'!$F$6*'Scenarios &amp; Pics'!$F$6/2</f>
        <v>3.125E-2</v>
      </c>
      <c r="AB109" s="17">
        <f ca="1">(Y109+Z109*('Scenarios &amp; Pics'!$J$6+$AA109))/(H110*SQRT(Z109))</f>
        <v>-1.9417360740405853</v>
      </c>
      <c r="AC109" s="17">
        <f t="shared" ca="1" si="35"/>
        <v>-2.0134088464257101</v>
      </c>
      <c r="AD109" s="12">
        <f t="shared" ca="1" si="43"/>
        <v>2.6084529610711775E-2</v>
      </c>
      <c r="AE109" s="12">
        <f t="shared" ca="1" si="44"/>
        <v>2.2035817856151486E-2</v>
      </c>
      <c r="AF109" s="12">
        <f ca="1">G110*AD109-'Scenarios &amp; Pics'!$H$6*EXP(-'Scenarios &amp; Pics'!$J$6*'Scenarios &amp; Pics'!Z109)*'Scenarios &amp; Pics'!AE109</f>
        <v>7.3005046985173294E-2</v>
      </c>
      <c r="AG109" s="7">
        <f ca="1">AF109+'Scenarios &amp; Pics'!$H$5*EXP(-'Scenarios &amp; Pics'!$J$5*'Scenarios &amp; Pics'!$T$5)-G109</f>
        <v>13.244777771028708</v>
      </c>
      <c r="AI109" s="7">
        <f t="shared" si="36"/>
        <v>86.5</v>
      </c>
      <c r="AJ109">
        <f t="shared" ca="1" si="37"/>
        <v>5.9962782179816987E-2</v>
      </c>
      <c r="AK109" s="7">
        <f t="shared" ca="1" si="38"/>
        <v>13.244777771028708</v>
      </c>
      <c r="AM109" s="7">
        <f t="shared" si="45"/>
        <v>86.5</v>
      </c>
      <c r="AN109" s="7">
        <f t="shared" ca="1" si="46"/>
        <v>30.036661264058274</v>
      </c>
      <c r="AO109" s="7">
        <f t="shared" ca="1" si="47"/>
        <v>19.536692592702764</v>
      </c>
      <c r="AQ109">
        <f t="shared" si="63"/>
        <v>0.25753424657534202</v>
      </c>
      <c r="AR109">
        <f t="shared" si="48"/>
        <v>101.03546116375617</v>
      </c>
      <c r="AS109">
        <f t="shared" si="49"/>
        <v>-1.0301369863013761E-2</v>
      </c>
      <c r="AT109">
        <f t="shared" si="50"/>
        <v>0.25753424657534202</v>
      </c>
      <c r="AU109">
        <f t="shared" si="51"/>
        <v>3.125E-2</v>
      </c>
      <c r="AV109">
        <f t="shared" si="52"/>
        <v>3.1717395080379629E-2</v>
      </c>
      <c r="AW109">
        <f t="shared" si="53"/>
        <v>-9.5152185241141413E-2</v>
      </c>
      <c r="AX109" s="11">
        <f t="shared" si="54"/>
        <v>0.51265128870124077</v>
      </c>
      <c r="AY109" s="11">
        <f t="shared" si="55"/>
        <v>0.46209697412160217</v>
      </c>
      <c r="AZ109" s="11">
        <f t="shared" si="56"/>
        <v>0.39874166425947744</v>
      </c>
      <c r="BA109">
        <f t="shared" si="57"/>
        <v>5.0554314579638557</v>
      </c>
      <c r="BB109">
        <f t="shared" si="58"/>
        <v>1025.3025774024816</v>
      </c>
      <c r="BC109">
        <f t="shared" si="64"/>
        <v>94</v>
      </c>
      <c r="BD109">
        <f t="shared" si="59"/>
        <v>15.714628488915968</v>
      </c>
      <c r="BE109">
        <f t="shared" si="60"/>
        <v>404.70550081043797</v>
      </c>
    </row>
    <row r="110" spans="1:57" x14ac:dyDescent="0.3">
      <c r="A110" s="8"/>
      <c r="F110" s="6"/>
      <c r="G110" s="6">
        <f t="shared" si="61"/>
        <v>87</v>
      </c>
      <c r="H110" s="6">
        <f>'Scenarios &amp; Pics'!$F$5</f>
        <v>0.25</v>
      </c>
      <c r="I110" s="6">
        <f>'Scenarios &amp; Pics'!$F$6</f>
        <v>0.25</v>
      </c>
      <c r="K110" s="7">
        <f ca="1">'Scenarios &amp; Pics'!$E$4*'Scenarios &amp; Pics'!G110+'Scenarios &amp; Pics'!$E$5*W109+'Scenarios &amp; Pics'!$E$6*'Scenarios &amp; Pics'!AF109</f>
        <v>173973.9154703893</v>
      </c>
      <c r="L110" s="7">
        <f t="shared" ca="1" si="62"/>
        <v>-26026.0845296107</v>
      </c>
      <c r="O110" s="11">
        <f>LN(G110/'Scenarios &amp; Pics'!$H$5)</f>
        <v>-0.13926206733350766</v>
      </c>
      <c r="P110" s="13">
        <f ca="1">'Scenarios &amp; Pics'!$T$5</f>
        <v>8.2191780821917804E-2</v>
      </c>
      <c r="Q110" s="11">
        <f>'Scenarios &amp; Pics'!$F$5*'Scenarios &amp; Pics'!$F$5/2</f>
        <v>3.125E-2</v>
      </c>
      <c r="R110" s="16">
        <f ca="1">(O110+P110*('Scenarios &amp; Pics'!$J$5+$Q110))/(I111*SQRT(P110))</f>
        <v>-1.8613191385022256</v>
      </c>
      <c r="S110" s="16">
        <f t="shared" ca="1" si="39"/>
        <v>-1.9329919108873501</v>
      </c>
      <c r="T110" s="11">
        <f t="shared" ca="1" si="40"/>
        <v>3.1349561017942312E-2</v>
      </c>
      <c r="U110" s="11">
        <f t="shared" ca="1" si="41"/>
        <v>2.661859714918554E-2</v>
      </c>
      <c r="V110" s="11">
        <f t="shared" ca="1" si="42"/>
        <v>7.0566976358154565E-2</v>
      </c>
      <c r="W110" s="11">
        <f ca="1">G110*T110-'Scenarios &amp; Pics'!$H$5*EXP(-'Scenarios &amp; Pics'!$J$5*'Scenarios &amp; Pics'!P110)*'Scenarios &amp; Pics'!U110</f>
        <v>7.4289043274486932E-2</v>
      </c>
      <c r="Y110" s="12">
        <f>LN(G110/'Scenarios &amp; Pics'!$H$6)</f>
        <v>-0.13926206733350766</v>
      </c>
      <c r="Z110" s="14">
        <f ca="1">'Scenarios &amp; Pics'!$T$6</f>
        <v>8.2191780821917804E-2</v>
      </c>
      <c r="AA110" s="12">
        <f>'Scenarios &amp; Pics'!$F$6*'Scenarios &amp; Pics'!$F$6/2</f>
        <v>3.125E-2</v>
      </c>
      <c r="AB110" s="17">
        <f ca="1">(Y110+Z110*('Scenarios &amp; Pics'!$J$6+$AA110))/(H111*SQRT(Z110))</f>
        <v>-1.8613191385022256</v>
      </c>
      <c r="AC110" s="17">
        <f t="shared" ca="1" si="35"/>
        <v>-1.9329919108873501</v>
      </c>
      <c r="AD110" s="12">
        <f t="shared" ca="1" si="43"/>
        <v>3.1349561017942312E-2</v>
      </c>
      <c r="AE110" s="12">
        <f t="shared" ca="1" si="44"/>
        <v>2.661859714918554E-2</v>
      </c>
      <c r="AF110" s="12">
        <f ca="1">G111*AD110-'Scenarios &amp; Pics'!$H$6*EXP(-'Scenarios &amp; Pics'!$J$6*'Scenarios &amp; Pics'!Z110)*'Scenarios &amp; Pics'!AE110</f>
        <v>8.9963823783457908E-2</v>
      </c>
      <c r="AG110" s="7">
        <f ca="1">AF110+'Scenarios &amp; Pics'!$H$5*EXP(-'Scenarios &amp; Pics'!$J$5*'Scenarios &amp; Pics'!$T$5)-G110</f>
        <v>12.761736547826999</v>
      </c>
      <c r="AI110" s="7">
        <f t="shared" si="36"/>
        <v>87</v>
      </c>
      <c r="AJ110">
        <f t="shared" ca="1" si="37"/>
        <v>7.4289043274486932E-2</v>
      </c>
      <c r="AK110" s="7">
        <f t="shared" ca="1" si="38"/>
        <v>12.761736547826999</v>
      </c>
      <c r="AM110" s="7">
        <f t="shared" si="45"/>
        <v>87</v>
      </c>
      <c r="AN110" s="7">
        <f t="shared" ca="1" si="46"/>
        <v>35.201806607594328</v>
      </c>
      <c r="AO110" s="7">
        <f t="shared" ca="1" si="47"/>
        <v>22.633829941025994</v>
      </c>
      <c r="AQ110">
        <f t="shared" si="63"/>
        <v>0.26027397260273927</v>
      </c>
      <c r="AR110">
        <f t="shared" si="48"/>
        <v>101.04653414978966</v>
      </c>
      <c r="AS110">
        <f t="shared" si="49"/>
        <v>-1.0410958904109695E-2</v>
      </c>
      <c r="AT110">
        <f t="shared" si="50"/>
        <v>0.26027397260273927</v>
      </c>
      <c r="AU110">
        <f t="shared" si="51"/>
        <v>3.125E-2</v>
      </c>
      <c r="AV110">
        <f t="shared" si="52"/>
        <v>3.1885658303999129E-2</v>
      </c>
      <c r="AW110">
        <f t="shared" si="53"/>
        <v>-9.5656974912001244E-2</v>
      </c>
      <c r="AX110" s="11">
        <f t="shared" si="54"/>
        <v>0.51271838207970943</v>
      </c>
      <c r="AY110" s="11">
        <f t="shared" si="55"/>
        <v>0.46189650659160197</v>
      </c>
      <c r="AZ110" s="11">
        <f t="shared" si="56"/>
        <v>0.39873953058761619</v>
      </c>
      <c r="BA110">
        <f t="shared" si="57"/>
        <v>5.0821875488107437</v>
      </c>
      <c r="BB110">
        <f t="shared" si="58"/>
        <v>1025.4367641594188</v>
      </c>
      <c r="BC110">
        <f t="shared" si="64"/>
        <v>95</v>
      </c>
      <c r="BD110">
        <f t="shared" si="59"/>
        <v>15.631617465209814</v>
      </c>
      <c r="BE110">
        <f t="shared" si="60"/>
        <v>406.85031758765194</v>
      </c>
    </row>
    <row r="111" spans="1:57" x14ac:dyDescent="0.3">
      <c r="A111" s="8"/>
      <c r="F111" s="6"/>
      <c r="G111" s="6">
        <f t="shared" si="61"/>
        <v>87.5</v>
      </c>
      <c r="H111" s="6">
        <f>'Scenarios &amp; Pics'!$F$5</f>
        <v>0.25</v>
      </c>
      <c r="I111" s="6">
        <f>'Scenarios &amp; Pics'!$F$6</f>
        <v>0.25</v>
      </c>
      <c r="K111" s="7">
        <f ca="1">'Scenarios &amp; Pics'!$E$4*'Scenarios &amp; Pics'!G111+'Scenarios &amp; Pics'!$E$5*W110+'Scenarios &amp; Pics'!$E$6*'Scenarios &amp; Pics'!AF110</f>
        <v>174968.65043898206</v>
      </c>
      <c r="L111" s="7">
        <f t="shared" ca="1" si="62"/>
        <v>-25031.349561017938</v>
      </c>
      <c r="O111" s="11">
        <f>LN(G111/'Scenarios &amp; Pics'!$H$5)</f>
        <v>-0.13353139262452263</v>
      </c>
      <c r="P111" s="13">
        <f ca="1">'Scenarios &amp; Pics'!$T$5</f>
        <v>8.2191780821917804E-2</v>
      </c>
      <c r="Q111" s="11">
        <f>'Scenarios &amp; Pics'!$F$5*'Scenarios &amp; Pics'!$F$5/2</f>
        <v>3.125E-2</v>
      </c>
      <c r="R111" s="16">
        <f ca="1">(O111+P111*('Scenarios &amp; Pics'!$J$5+$Q111))/(I112*SQRT(P111))</f>
        <v>-1.7813630475309989</v>
      </c>
      <c r="S111" s="16">
        <f t="shared" ca="1" si="39"/>
        <v>-1.8530358199161234</v>
      </c>
      <c r="T111" s="11">
        <f t="shared" ca="1" si="40"/>
        <v>3.7426580430257698E-2</v>
      </c>
      <c r="U111" s="11">
        <f t="shared" ca="1" si="41"/>
        <v>3.1938612353120149E-2</v>
      </c>
      <c r="V111" s="11">
        <f t="shared" ca="1" si="42"/>
        <v>8.1629408246662108E-2</v>
      </c>
      <c r="W111" s="11">
        <f ca="1">G111*T111-'Scenarios &amp; Pics'!$H$5*EXP(-'Scenarios &amp; Pics'!$J$5*'Scenarios &amp; Pics'!P111)*'Scenarios &amp; Pics'!U111</f>
        <v>9.1447676066028105E-2</v>
      </c>
      <c r="Y111" s="12">
        <f>LN(G111/'Scenarios &amp; Pics'!$H$6)</f>
        <v>-0.13353139262452263</v>
      </c>
      <c r="Z111" s="14">
        <f ca="1">'Scenarios &amp; Pics'!$T$6</f>
        <v>8.2191780821917804E-2</v>
      </c>
      <c r="AA111" s="12">
        <f>'Scenarios &amp; Pics'!$F$6*'Scenarios &amp; Pics'!$F$6/2</f>
        <v>3.125E-2</v>
      </c>
      <c r="AB111" s="17">
        <f ca="1">(Y111+Z111*('Scenarios &amp; Pics'!$J$6+$AA111))/(H112*SQRT(Z111))</f>
        <v>-1.7813630475309989</v>
      </c>
      <c r="AC111" s="17">
        <f t="shared" ca="1" si="35"/>
        <v>-1.8530358199161234</v>
      </c>
      <c r="AD111" s="12">
        <f t="shared" ca="1" si="43"/>
        <v>3.7426580430257698E-2</v>
      </c>
      <c r="AE111" s="12">
        <f t="shared" ca="1" si="44"/>
        <v>3.1938612353120149E-2</v>
      </c>
      <c r="AF111" s="12">
        <f ca="1">G112*AD111-'Scenarios &amp; Pics'!$H$6*EXP(-'Scenarios &amp; Pics'!$J$6*'Scenarios &amp; Pics'!Z111)*'Scenarios &amp; Pics'!AE111</f>
        <v>0.1101609662811569</v>
      </c>
      <c r="AG111" s="7">
        <f ca="1">AF111+'Scenarios &amp; Pics'!$H$5*EXP(-'Scenarios &amp; Pics'!$J$5*'Scenarios &amp; Pics'!$T$5)-G111</f>
        <v>12.281933690324692</v>
      </c>
      <c r="AI111" s="7">
        <f t="shared" si="36"/>
        <v>87.5</v>
      </c>
      <c r="AJ111">
        <f t="shared" ca="1" si="37"/>
        <v>9.1447676066028105E-2</v>
      </c>
      <c r="AK111" s="7">
        <f t="shared" ca="1" si="38"/>
        <v>12.281933690324692</v>
      </c>
      <c r="AM111" s="7">
        <f t="shared" si="45"/>
        <v>87.5</v>
      </c>
      <c r="AN111" s="7">
        <f t="shared" ca="1" si="46"/>
        <v>40.954241980367918</v>
      </c>
      <c r="AO111" s="7">
        <f t="shared" ca="1" si="47"/>
        <v>26.032410684663798</v>
      </c>
      <c r="AQ111">
        <f t="shared" si="63"/>
        <v>0.26301369863013652</v>
      </c>
      <c r="AR111">
        <f t="shared" si="48"/>
        <v>101.05760834936757</v>
      </c>
      <c r="AS111">
        <f t="shared" si="49"/>
        <v>-1.0520547945205501E-2</v>
      </c>
      <c r="AT111">
        <f t="shared" si="50"/>
        <v>0.26301369863013652</v>
      </c>
      <c r="AU111">
        <f t="shared" si="51"/>
        <v>3.125E-2</v>
      </c>
      <c r="AV111">
        <f t="shared" si="52"/>
        <v>3.2053038237801285E-2</v>
      </c>
      <c r="AW111">
        <f t="shared" si="53"/>
        <v>-9.6159114713405075E-2</v>
      </c>
      <c r="AX111" s="11">
        <f t="shared" si="54"/>
        <v>0.51278512289753309</v>
      </c>
      <c r="AY111" s="11">
        <f t="shared" si="55"/>
        <v>0.4616971010098988</v>
      </c>
      <c r="AZ111" s="11">
        <f t="shared" si="56"/>
        <v>0.39873739692717231</v>
      </c>
      <c r="BA111">
        <f t="shared" si="57"/>
        <v>5.108802188763427</v>
      </c>
      <c r="BB111">
        <f t="shared" si="58"/>
        <v>1025.5702457950661</v>
      </c>
      <c r="BC111">
        <f t="shared" si="64"/>
        <v>96</v>
      </c>
      <c r="BD111">
        <f t="shared" si="59"/>
        <v>15.549906453833577</v>
      </c>
      <c r="BE111">
        <f t="shared" si="60"/>
        <v>408.98384097753996</v>
      </c>
    </row>
    <row r="112" spans="1:57" x14ac:dyDescent="0.3">
      <c r="A112" s="8"/>
      <c r="F112" s="6"/>
      <c r="G112" s="6">
        <f t="shared" si="61"/>
        <v>88</v>
      </c>
      <c r="H112" s="6">
        <f>'Scenarios &amp; Pics'!$F$5</f>
        <v>0.25</v>
      </c>
      <c r="I112" s="6">
        <f>'Scenarios &amp; Pics'!$F$6</f>
        <v>0.25</v>
      </c>
      <c r="K112" s="7">
        <f ca="1">'Scenarios &amp; Pics'!$E$4*'Scenarios &amp; Pics'!G112+'Scenarios &amp; Pics'!$E$5*W111+'Scenarios &amp; Pics'!$E$6*'Scenarios &amp; Pics'!AF111</f>
        <v>175962.57341956976</v>
      </c>
      <c r="L112" s="7">
        <f t="shared" ca="1" si="62"/>
        <v>-24037.426580430241</v>
      </c>
      <c r="O112" s="11">
        <f>LN(G112/'Scenarios &amp; Pics'!$H$5)</f>
        <v>-0.12783337150988489</v>
      </c>
      <c r="P112" s="13">
        <f ca="1">'Scenarios &amp; Pics'!$T$5</f>
        <v>8.2191780821917804E-2</v>
      </c>
      <c r="Q112" s="11">
        <f>'Scenarios &amp; Pics'!$F$5*'Scenarios &amp; Pics'!$F$5/2</f>
        <v>3.125E-2</v>
      </c>
      <c r="R112" s="16">
        <f ca="1">(O112+P112*('Scenarios &amp; Pics'!$J$5+$Q112))/(I113*SQRT(P112))</f>
        <v>-1.7018625492940933</v>
      </c>
      <c r="S112" s="16">
        <f t="shared" ca="1" si="39"/>
        <v>-1.7735353216792178</v>
      </c>
      <c r="T112" s="11">
        <f t="shared" ca="1" si="40"/>
        <v>4.4390568849431995E-2</v>
      </c>
      <c r="U112" s="11">
        <f t="shared" ca="1" si="41"/>
        <v>3.8070022168534952E-2</v>
      </c>
      <c r="V112" s="11">
        <f t="shared" ca="1" si="42"/>
        <v>9.375159494313412E-2</v>
      </c>
      <c r="W112" s="11">
        <f ca="1">G112*T112-'Scenarios &amp; Pics'!$H$5*EXP(-'Scenarios &amp; Pics'!$J$5*'Scenarios &amp; Pics'!P112)*'Scenarios &amp; Pics'!U112</f>
        <v>0.1118634615685008</v>
      </c>
      <c r="Y112" s="12">
        <f>LN(G112/'Scenarios &amp; Pics'!$H$6)</f>
        <v>-0.12783337150988489</v>
      </c>
      <c r="Z112" s="14">
        <f ca="1">'Scenarios &amp; Pics'!$T$6</f>
        <v>8.2191780821917804E-2</v>
      </c>
      <c r="AA112" s="12">
        <f>'Scenarios &amp; Pics'!$F$6*'Scenarios &amp; Pics'!$F$6/2</f>
        <v>3.125E-2</v>
      </c>
      <c r="AB112" s="17">
        <f ca="1">(Y112+Z112*('Scenarios &amp; Pics'!$J$6+$AA112))/(H113*SQRT(Z112))</f>
        <v>-1.7018625492940933</v>
      </c>
      <c r="AC112" s="17">
        <f t="shared" ca="1" si="35"/>
        <v>-1.7735353216792178</v>
      </c>
      <c r="AD112" s="12">
        <f t="shared" ca="1" si="43"/>
        <v>4.4390568849431995E-2</v>
      </c>
      <c r="AE112" s="12">
        <f t="shared" ca="1" si="44"/>
        <v>3.8070022168534952E-2</v>
      </c>
      <c r="AF112" s="12">
        <f ca="1">G113*AD112-'Scenarios &amp; Pics'!$H$6*EXP(-'Scenarios &amp; Pics'!$J$6*'Scenarios &amp; Pics'!Z112)*'Scenarios &amp; Pics'!AE112</f>
        <v>0.13405874599321699</v>
      </c>
      <c r="AG112" s="7">
        <f ca="1">AF112+'Scenarios &amp; Pics'!$H$5*EXP(-'Scenarios &amp; Pics'!$J$5*'Scenarios &amp; Pics'!$T$5)-G112</f>
        <v>11.80583147003675</v>
      </c>
      <c r="AI112" s="7">
        <f t="shared" si="36"/>
        <v>88</v>
      </c>
      <c r="AJ112">
        <f t="shared" ca="1" si="37"/>
        <v>0.1118634615685008</v>
      </c>
      <c r="AK112" s="7">
        <f t="shared" ca="1" si="38"/>
        <v>11.80583147003675</v>
      </c>
      <c r="AM112" s="7">
        <f t="shared" si="45"/>
        <v>88</v>
      </c>
      <c r="AN112" s="7">
        <f t="shared" ca="1" si="46"/>
        <v>47.304834544715547</v>
      </c>
      <c r="AO112" s="7">
        <f t="shared" ca="1" si="47"/>
        <v>29.728417026207254</v>
      </c>
      <c r="AQ112">
        <f t="shared" si="63"/>
        <v>0.26575342465753377</v>
      </c>
      <c r="AR112">
        <f t="shared" si="48"/>
        <v>101.0686837626229</v>
      </c>
      <c r="AS112">
        <f t="shared" si="49"/>
        <v>-1.0630136986301371E-2</v>
      </c>
      <c r="AT112">
        <f t="shared" si="50"/>
        <v>0.26575342465753377</v>
      </c>
      <c r="AU112">
        <f t="shared" si="51"/>
        <v>3.125E-2</v>
      </c>
      <c r="AV112">
        <f t="shared" si="52"/>
        <v>3.2219548647808238E-2</v>
      </c>
      <c r="AW112">
        <f t="shared" si="53"/>
        <v>-9.6658645943425298E-2</v>
      </c>
      <c r="AX112" s="11">
        <f t="shared" si="54"/>
        <v>0.5128515166474964</v>
      </c>
      <c r="AY112" s="11">
        <f t="shared" si="55"/>
        <v>0.46149874087551623</v>
      </c>
      <c r="AZ112" s="11">
        <f t="shared" si="56"/>
        <v>0.39873526327814562</v>
      </c>
      <c r="BA112">
        <f t="shared" si="57"/>
        <v>5.1352775771980177</v>
      </c>
      <c r="BB112">
        <f t="shared" si="58"/>
        <v>1025.7030332949928</v>
      </c>
      <c r="BC112">
        <f t="shared" si="64"/>
        <v>97</v>
      </c>
      <c r="BD112">
        <f t="shared" si="59"/>
        <v>15.469461864469203</v>
      </c>
      <c r="BE112">
        <f t="shared" si="60"/>
        <v>411.10624680918067</v>
      </c>
    </row>
    <row r="113" spans="1:57" x14ac:dyDescent="0.3">
      <c r="A113" s="8"/>
      <c r="F113" s="6"/>
      <c r="G113" s="6">
        <f t="shared" si="61"/>
        <v>88.5</v>
      </c>
      <c r="H113" s="6">
        <f>'Scenarios &amp; Pics'!$F$5</f>
        <v>0.25</v>
      </c>
      <c r="I113" s="6">
        <f>'Scenarios &amp; Pics'!$F$6</f>
        <v>0.25</v>
      </c>
      <c r="K113" s="7">
        <f ca="1">'Scenarios &amp; Pics'!$E$4*'Scenarios &amp; Pics'!G113+'Scenarios &amp; Pics'!$E$5*W112+'Scenarios &amp; Pics'!$E$6*'Scenarios &amp; Pics'!AF112</f>
        <v>176955.60943115057</v>
      </c>
      <c r="L113" s="7">
        <f t="shared" ca="1" si="62"/>
        <v>-23044.390568849427</v>
      </c>
      <c r="O113" s="11">
        <f>LN(G113/'Scenarios &amp; Pics'!$H$5)</f>
        <v>-0.12216763397420753</v>
      </c>
      <c r="P113" s="13">
        <f ca="1">'Scenarios &amp; Pics'!$T$5</f>
        <v>8.2191780821917804E-2</v>
      </c>
      <c r="Q113" s="11">
        <f>'Scenarios &amp; Pics'!$F$5*'Scenarios &amp; Pics'!$F$5/2</f>
        <v>3.125E-2</v>
      </c>
      <c r="R113" s="16">
        <f ca="1">(O113+P113*('Scenarios &amp; Pics'!$J$5+$Q113))/(I114*SQRT(P113))</f>
        <v>-1.6228124812259399</v>
      </c>
      <c r="S113" s="16">
        <f t="shared" ca="1" si="39"/>
        <v>-1.6944852536110644</v>
      </c>
      <c r="T113" s="11">
        <f t="shared" ca="1" si="40"/>
        <v>5.2314748403240595E-2</v>
      </c>
      <c r="U113" s="11">
        <f t="shared" ca="1" si="41"/>
        <v>4.5086555758030035E-2</v>
      </c>
      <c r="V113" s="11">
        <f t="shared" ca="1" si="42"/>
        <v>0.1069173997260358</v>
      </c>
      <c r="W113" s="11">
        <f ca="1">G113*T113-'Scenarios &amp; Pics'!$H$5*EXP(-'Scenarios &amp; Pics'!$J$5*'Scenarios &amp; Pics'!P113)*'Scenarios &amp; Pics'!U113</f>
        <v>0.13599829526250673</v>
      </c>
      <c r="Y113" s="12">
        <f>LN(G113/'Scenarios &amp; Pics'!$H$6)</f>
        <v>-0.12216763397420753</v>
      </c>
      <c r="Z113" s="14">
        <f ca="1">'Scenarios &amp; Pics'!$T$6</f>
        <v>8.2191780821917804E-2</v>
      </c>
      <c r="AA113" s="12">
        <f>'Scenarios &amp; Pics'!$F$6*'Scenarios &amp; Pics'!$F$6/2</f>
        <v>3.125E-2</v>
      </c>
      <c r="AB113" s="17">
        <f ca="1">(Y113+Z113*('Scenarios &amp; Pics'!$J$6+$AA113))/(H114*SQRT(Z113))</f>
        <v>-1.6228124812259399</v>
      </c>
      <c r="AC113" s="17">
        <f t="shared" ca="1" si="35"/>
        <v>-1.6944852536110644</v>
      </c>
      <c r="AD113" s="12">
        <f t="shared" ca="1" si="43"/>
        <v>5.2314748403240595E-2</v>
      </c>
      <c r="AE113" s="12">
        <f t="shared" ca="1" si="44"/>
        <v>4.5086555758030035E-2</v>
      </c>
      <c r="AF113" s="12">
        <f ca="1">G114*AD113-'Scenarios &amp; Pics'!$H$6*EXP(-'Scenarios &amp; Pics'!$J$6*'Scenarios &amp; Pics'!Z113)*'Scenarios &amp; Pics'!AE113</f>
        <v>0.16215566946412707</v>
      </c>
      <c r="AG113" s="7">
        <f ca="1">AF113+'Scenarios &amp; Pics'!$H$5*EXP(-'Scenarios &amp; Pics'!$J$5*'Scenarios &amp; Pics'!$T$5)-G113</f>
        <v>11.333928393507662</v>
      </c>
      <c r="AI113" s="7">
        <f t="shared" si="36"/>
        <v>88.5</v>
      </c>
      <c r="AJ113">
        <f t="shared" ca="1" si="37"/>
        <v>0.13599829526250673</v>
      </c>
      <c r="AK113" s="7">
        <f t="shared" ca="1" si="38"/>
        <v>11.333928393507662</v>
      </c>
      <c r="AM113" s="7">
        <f t="shared" si="45"/>
        <v>88.5</v>
      </c>
      <c r="AN113" s="7">
        <f t="shared" ca="1" si="46"/>
        <v>54.254510498380625</v>
      </c>
      <c r="AO113" s="7">
        <f t="shared" ca="1" si="47"/>
        <v>33.711719845355518</v>
      </c>
      <c r="AQ113">
        <f t="shared" si="63"/>
        <v>0.26849315068493101</v>
      </c>
      <c r="AR113">
        <f t="shared" si="48"/>
        <v>101.07976038968864</v>
      </c>
      <c r="AS113">
        <f t="shared" si="49"/>
        <v>-1.0739726027397192E-2</v>
      </c>
      <c r="AT113">
        <f t="shared" si="50"/>
        <v>0.26849315068493101</v>
      </c>
      <c r="AU113">
        <f t="shared" si="51"/>
        <v>3.125E-2</v>
      </c>
      <c r="AV113">
        <f t="shared" si="52"/>
        <v>3.2385202946145587E-2</v>
      </c>
      <c r="AW113">
        <f t="shared" si="53"/>
        <v>-9.7155608838435215E-2</v>
      </c>
      <c r="AX113" s="11">
        <f t="shared" si="54"/>
        <v>0.51291756868118488</v>
      </c>
      <c r="AY113" s="11">
        <f t="shared" si="55"/>
        <v>0.46130141011142684</v>
      </c>
      <c r="AZ113" s="11">
        <f t="shared" si="56"/>
        <v>0.39873312964053614</v>
      </c>
      <c r="BA113">
        <f t="shared" si="57"/>
        <v>5.161615856975807</v>
      </c>
      <c r="BB113">
        <f t="shared" si="58"/>
        <v>1025.8351373623698</v>
      </c>
      <c r="BC113">
        <f t="shared" si="64"/>
        <v>98</v>
      </c>
      <c r="BD113">
        <f t="shared" si="59"/>
        <v>15.39025130951037</v>
      </c>
      <c r="BE113">
        <f t="shared" si="60"/>
        <v>413.21770639233239</v>
      </c>
    </row>
    <row r="114" spans="1:57" x14ac:dyDescent="0.3">
      <c r="A114" s="8"/>
      <c r="F114" s="6"/>
      <c r="G114" s="6">
        <f t="shared" si="61"/>
        <v>89</v>
      </c>
      <c r="H114" s="6">
        <f>'Scenarios &amp; Pics'!$F$5</f>
        <v>0.25</v>
      </c>
      <c r="I114" s="6">
        <f>'Scenarios &amp; Pics'!$F$6</f>
        <v>0.25</v>
      </c>
      <c r="K114" s="7">
        <f ca="1">'Scenarios &amp; Pics'!$E$4*'Scenarios &amp; Pics'!G114+'Scenarios &amp; Pics'!$E$5*W113+'Scenarios &amp; Pics'!$E$6*'Scenarios &amp; Pics'!AF113</f>
        <v>177947.68525159673</v>
      </c>
      <c r="L114" s="7">
        <f t="shared" ca="1" si="62"/>
        <v>-22052.314748403267</v>
      </c>
      <c r="O114" s="11">
        <f>LN(G114/'Scenarios &amp; Pics'!$H$5)</f>
        <v>-0.11653381625595151</v>
      </c>
      <c r="P114" s="13">
        <f ca="1">'Scenarios &amp; Pics'!$T$5</f>
        <v>8.2191780821917804E-2</v>
      </c>
      <c r="Q114" s="11">
        <f>'Scenarios &amp; Pics'!$F$5*'Scenarios &amp; Pics'!$F$5/2</f>
        <v>3.125E-2</v>
      </c>
      <c r="R114" s="16">
        <f ca="1">(O114+P114*('Scenarios &amp; Pics'!$J$5+$Q114))/(I115*SQRT(P114))</f>
        <v>-1.54420776801653</v>
      </c>
      <c r="S114" s="16">
        <f t="shared" ca="1" si="39"/>
        <v>-1.6158805404016545</v>
      </c>
      <c r="T114" s="11">
        <f t="shared" ca="1" si="40"/>
        <v>6.1269003799795663E-2</v>
      </c>
      <c r="U114" s="11">
        <f t="shared" ca="1" si="41"/>
        <v>5.3060071840401908E-2</v>
      </c>
      <c r="V114" s="11">
        <f t="shared" ca="1" si="42"/>
        <v>0.12108925646244471</v>
      </c>
      <c r="W114" s="11">
        <f ca="1">G114*T114-'Scenarios &amp; Pics'!$H$5*EXP(-'Scenarios &amp; Pics'!$J$5*'Scenarios &amp; Pics'!P114)*'Scenarios &amp; Pics'!U114</f>
        <v>0.16434991698385293</v>
      </c>
      <c r="Y114" s="12">
        <f>LN(G114/'Scenarios &amp; Pics'!$H$6)</f>
        <v>-0.11653381625595151</v>
      </c>
      <c r="Z114" s="14">
        <f ca="1">'Scenarios &amp; Pics'!$T$6</f>
        <v>8.2191780821917804E-2</v>
      </c>
      <c r="AA114" s="12">
        <f>'Scenarios &amp; Pics'!$F$6*'Scenarios &amp; Pics'!$F$6/2</f>
        <v>3.125E-2</v>
      </c>
      <c r="AB114" s="17">
        <f ca="1">(Y114+Z114*('Scenarios &amp; Pics'!$J$6+$AA114))/(H115*SQRT(Z114))</f>
        <v>-1.54420776801653</v>
      </c>
      <c r="AC114" s="17">
        <f t="shared" ca="1" si="35"/>
        <v>-1.6158805404016545</v>
      </c>
      <c r="AD114" s="12">
        <f t="shared" ca="1" si="43"/>
        <v>6.1269003799795663E-2</v>
      </c>
      <c r="AE114" s="12">
        <f t="shared" ca="1" si="44"/>
        <v>5.3060071840401908E-2</v>
      </c>
      <c r="AF114" s="12">
        <f ca="1">G115*AD114-'Scenarios &amp; Pics'!$H$6*EXP(-'Scenarios &amp; Pics'!$J$6*'Scenarios &amp; Pics'!Z114)*'Scenarios &amp; Pics'!AE114</f>
        <v>0.19498441888375062</v>
      </c>
      <c r="AG114" s="7">
        <f ca="1">AF114+'Scenarios &amp; Pics'!$H$5*EXP(-'Scenarios &amp; Pics'!$J$5*'Scenarios &amp; Pics'!$T$5)-G114</f>
        <v>10.866757142927284</v>
      </c>
      <c r="AI114" s="7">
        <f t="shared" si="36"/>
        <v>89</v>
      </c>
      <c r="AJ114">
        <f t="shared" ca="1" si="37"/>
        <v>0.16434991698385293</v>
      </c>
      <c r="AK114" s="7">
        <f t="shared" ca="1" si="38"/>
        <v>10.866757142927284</v>
      </c>
      <c r="AM114" s="7">
        <f t="shared" si="45"/>
        <v>89</v>
      </c>
      <c r="AN114" s="7">
        <f t="shared" ca="1" si="46"/>
        <v>61.793075343023361</v>
      </c>
      <c r="AO114" s="7">
        <f t="shared" ca="1" si="47"/>
        <v>37.965698775749743</v>
      </c>
      <c r="AQ114">
        <f t="shared" si="63"/>
        <v>0.27123287671232826</v>
      </c>
      <c r="AR114">
        <f t="shared" si="48"/>
        <v>101.09083823069787</v>
      </c>
      <c r="AS114">
        <f t="shared" si="49"/>
        <v>-1.084931506849322E-2</v>
      </c>
      <c r="AT114">
        <f t="shared" si="50"/>
        <v>0.27123287671232826</v>
      </c>
      <c r="AU114">
        <f t="shared" si="51"/>
        <v>3.125E-2</v>
      </c>
      <c r="AV114">
        <f t="shared" si="52"/>
        <v>3.2550014203644943E-2</v>
      </c>
      <c r="AW114">
        <f t="shared" si="53"/>
        <v>-9.7650042610937571E-2</v>
      </c>
      <c r="AX114" s="11">
        <f t="shared" si="54"/>
        <v>0.5129832842140134</v>
      </c>
      <c r="AY114" s="11">
        <f t="shared" si="55"/>
        <v>0.46110509304945108</v>
      </c>
      <c r="AZ114" s="11">
        <f t="shared" si="56"/>
        <v>0.39873099601434386</v>
      </c>
      <c r="BA114">
        <f t="shared" si="57"/>
        <v>5.1878191164562253</v>
      </c>
      <c r="BB114">
        <f t="shared" si="58"/>
        <v>1025.9665684280269</v>
      </c>
      <c r="BC114">
        <f t="shared" si="64"/>
        <v>99</v>
      </c>
      <c r="BD114">
        <f t="shared" si="59"/>
        <v>15.312243549254951</v>
      </c>
      <c r="BE114">
        <f t="shared" si="60"/>
        <v>415.31838667842118</v>
      </c>
    </row>
    <row r="115" spans="1:57" x14ac:dyDescent="0.3">
      <c r="A115" s="8"/>
      <c r="F115" s="6"/>
      <c r="G115" s="6">
        <f t="shared" si="61"/>
        <v>89.5</v>
      </c>
      <c r="H115" s="6">
        <f>'Scenarios &amp; Pics'!$F$5</f>
        <v>0.25</v>
      </c>
      <c r="I115" s="6">
        <f>'Scenarios &amp; Pics'!$F$6</f>
        <v>0.25</v>
      </c>
      <c r="K115" s="7">
        <f ca="1">'Scenarios &amp; Pics'!$E$4*'Scenarios &amp; Pics'!G115+'Scenarios &amp; Pics'!$E$5*W114+'Scenarios &amp; Pics'!$E$6*'Scenarios &amp; Pics'!AF114</f>
        <v>178938.7309962002</v>
      </c>
      <c r="L115" s="7">
        <f t="shared" ca="1" si="62"/>
        <v>-21061.269003799796</v>
      </c>
      <c r="O115" s="11">
        <f>LN(G115/'Scenarios &amp; Pics'!$H$5)</f>
        <v>-0.11093156070728166</v>
      </c>
      <c r="P115" s="13">
        <f ca="1">'Scenarios &amp; Pics'!$T$5</f>
        <v>8.2191780821917804E-2</v>
      </c>
      <c r="Q115" s="11">
        <f>'Scenarios &amp; Pics'!$F$5*'Scenarios &amp; Pics'!$F$5/2</f>
        <v>3.125E-2</v>
      </c>
      <c r="R115" s="16">
        <f ca="1">(O115+P115*('Scenarios &amp; Pics'!$J$5+$Q115))/(I116*SQRT(P115))</f>
        <v>-1.4660434196560839</v>
      </c>
      <c r="S115" s="16">
        <f t="shared" ca="1" si="39"/>
        <v>-1.5377161920412084</v>
      </c>
      <c r="T115" s="11">
        <f t="shared" ca="1" si="40"/>
        <v>7.1318229184257523E-2</v>
      </c>
      <c r="U115" s="11">
        <f t="shared" ca="1" si="41"/>
        <v>6.2059011411058684E-2</v>
      </c>
      <c r="V115" s="11">
        <f t="shared" ca="1" si="42"/>
        <v>0.13620690522950918</v>
      </c>
      <c r="W115" s="11">
        <f ca="1">G115*T115-'Scenarios &amp; Pics'!$H$5*EXP(-'Scenarios &amp; Pics'!$J$5*'Scenarios &amp; Pics'!P115)*'Scenarios &amp; Pics'!U115</f>
        <v>0.19744983114918302</v>
      </c>
      <c r="Y115" s="12">
        <f>LN(G115/'Scenarios &amp; Pics'!$H$6)</f>
        <v>-0.11093156070728166</v>
      </c>
      <c r="Z115" s="14">
        <f ca="1">'Scenarios &amp; Pics'!$T$6</f>
        <v>8.2191780821917804E-2</v>
      </c>
      <c r="AA115" s="12">
        <f>'Scenarios &amp; Pics'!$F$6*'Scenarios &amp; Pics'!$F$6/2</f>
        <v>3.125E-2</v>
      </c>
      <c r="AB115" s="17">
        <f ca="1">(Y115+Z115*('Scenarios &amp; Pics'!$J$6+$AA115))/(H116*SQRT(Z115))</f>
        <v>-1.4660434196560839</v>
      </c>
      <c r="AC115" s="17">
        <f t="shared" ca="1" si="35"/>
        <v>-1.5377161920412084</v>
      </c>
      <c r="AD115" s="12">
        <f t="shared" ca="1" si="43"/>
        <v>7.1318229184257523E-2</v>
      </c>
      <c r="AE115" s="12">
        <f t="shared" ca="1" si="44"/>
        <v>6.2059011411058684E-2</v>
      </c>
      <c r="AF115" s="12">
        <f ca="1">G116*AD115-'Scenarios &amp; Pics'!$H$6*EXP(-'Scenarios &amp; Pics'!$J$6*'Scenarios &amp; Pics'!Z115)*'Scenarios &amp; Pics'!AE115</f>
        <v>0.23310894574131158</v>
      </c>
      <c r="AG115" s="7">
        <f ca="1">AF115+'Scenarios &amp; Pics'!$H$5*EXP(-'Scenarios &amp; Pics'!$J$5*'Scenarios &amp; Pics'!$T$5)-G115</f>
        <v>10.404881669784842</v>
      </c>
      <c r="AI115" s="7">
        <f t="shared" si="36"/>
        <v>89.5</v>
      </c>
      <c r="AJ115">
        <f t="shared" ca="1" si="37"/>
        <v>0.19744983114918302</v>
      </c>
      <c r="AK115" s="7">
        <f t="shared" ca="1" si="38"/>
        <v>10.404881669784842</v>
      </c>
      <c r="AM115" s="7">
        <f t="shared" si="45"/>
        <v>89.5</v>
      </c>
      <c r="AN115" s="7">
        <f t="shared" ca="1" si="46"/>
        <v>69.898257853105321</v>
      </c>
      <c r="AO115" s="7">
        <f t="shared" ca="1" si="47"/>
        <v>42.467029312665559</v>
      </c>
      <c r="AQ115">
        <f t="shared" si="63"/>
        <v>0.27397260273972551</v>
      </c>
      <c r="AR115">
        <f t="shared" si="48"/>
        <v>101.10191728578357</v>
      </c>
      <c r="AS115">
        <f t="shared" si="49"/>
        <v>-1.0958904109589182E-2</v>
      </c>
      <c r="AT115">
        <f t="shared" si="50"/>
        <v>0.27397260273972551</v>
      </c>
      <c r="AU115">
        <f t="shared" si="51"/>
        <v>3.125E-2</v>
      </c>
      <c r="AV115">
        <f t="shared" si="52"/>
        <v>3.2713995161887104E-2</v>
      </c>
      <c r="AW115">
        <f t="shared" si="53"/>
        <v>-9.8141985485666189E-2</v>
      </c>
      <c r="AX115" s="11">
        <f t="shared" si="54"/>
        <v>0.51304866833003093</v>
      </c>
      <c r="AY115" s="11">
        <f t="shared" si="55"/>
        <v>0.46090977441584496</v>
      </c>
      <c r="AZ115" s="11">
        <f t="shared" si="56"/>
        <v>0.39872886239956856</v>
      </c>
      <c r="BA115">
        <f t="shared" si="57"/>
        <v>5.2138893914185971</v>
      </c>
      <c r="BB115">
        <f t="shared" si="58"/>
        <v>1026.097336660062</v>
      </c>
      <c r="BC115">
        <f t="shared" si="64"/>
        <v>100</v>
      </c>
      <c r="BD115">
        <f t="shared" si="59"/>
        <v>15.235408440119466</v>
      </c>
      <c r="BE115">
        <f t="shared" si="60"/>
        <v>417.40845041423114</v>
      </c>
    </row>
    <row r="116" spans="1:57" x14ac:dyDescent="0.3">
      <c r="A116" s="8"/>
      <c r="F116" s="6"/>
      <c r="G116" s="6">
        <f t="shared" si="61"/>
        <v>90</v>
      </c>
      <c r="H116" s="6">
        <f>'Scenarios &amp; Pics'!$F$5</f>
        <v>0.25</v>
      </c>
      <c r="I116" s="6">
        <f>'Scenarios &amp; Pics'!$F$6</f>
        <v>0.25</v>
      </c>
      <c r="K116" s="7">
        <f ca="1">'Scenarios &amp; Pics'!$E$4*'Scenarios &amp; Pics'!G116+'Scenarios &amp; Pics'!$E$5*W115+'Scenarios &amp; Pics'!$E$6*'Scenarios &amp; Pics'!AF115</f>
        <v>179928.68177081572</v>
      </c>
      <c r="L116" s="7">
        <f t="shared" ca="1" si="62"/>
        <v>-20071.318229184282</v>
      </c>
      <c r="O116" s="11">
        <f>LN(G116/'Scenarios &amp; Pics'!$H$5)</f>
        <v>-0.10536051565782628</v>
      </c>
      <c r="P116" s="13">
        <f ca="1">'Scenarios &amp; Pics'!$T$5</f>
        <v>8.2191780821917804E-2</v>
      </c>
      <c r="Q116" s="11">
        <f>'Scenarios &amp; Pics'!$F$5*'Scenarios &amp; Pics'!$F$5/2</f>
        <v>3.125E-2</v>
      </c>
      <c r="R116" s="16">
        <f ca="1">(O116+P116*('Scenarios &amp; Pics'!$J$5+$Q116))/(I117*SQRT(P116))</f>
        <v>-1.3883145295341826</v>
      </c>
      <c r="S116" s="16">
        <f t="shared" ca="1" si="39"/>
        <v>-1.459987301919307</v>
      </c>
      <c r="T116" s="11">
        <f t="shared" ca="1" si="40"/>
        <v>8.2520644889639436E-2</v>
      </c>
      <c r="U116" s="11">
        <f t="shared" ca="1" si="41"/>
        <v>7.2146781908372912E-2</v>
      </c>
      <c r="V116" s="11">
        <f t="shared" ca="1" si="42"/>
        <v>0.1521867110685427</v>
      </c>
      <c r="W116" s="11">
        <f ca="1">G116*T116-'Scenarios &amp; Pics'!$H$5*EXP(-'Scenarios &amp; Pics'!$J$5*'Scenarios &amp; Pics'!P116)*'Scenarios &amp; Pics'!U116</f>
        <v>0.23586039092506894</v>
      </c>
      <c r="Y116" s="12">
        <f>LN(G116/'Scenarios &amp; Pics'!$H$6)</f>
        <v>-0.10536051565782628</v>
      </c>
      <c r="Z116" s="14">
        <f ca="1">'Scenarios &amp; Pics'!$T$6</f>
        <v>8.2191780821917804E-2</v>
      </c>
      <c r="AA116" s="12">
        <f>'Scenarios &amp; Pics'!$F$6*'Scenarios &amp; Pics'!$F$6/2</f>
        <v>3.125E-2</v>
      </c>
      <c r="AB116" s="17">
        <f ca="1">(Y116+Z116*('Scenarios &amp; Pics'!$J$6+$AA116))/(H117*SQRT(Z116))</f>
        <v>-1.3883145295341826</v>
      </c>
      <c r="AC116" s="17">
        <f t="shared" ca="1" si="35"/>
        <v>-1.459987301919307</v>
      </c>
      <c r="AD116" s="12">
        <f t="shared" ca="1" si="43"/>
        <v>8.2520644889639436E-2</v>
      </c>
      <c r="AE116" s="12">
        <f t="shared" ca="1" si="44"/>
        <v>7.2146781908372912E-2</v>
      </c>
      <c r="AF116" s="12">
        <f ca="1">G117*AD116-'Scenarios &amp; Pics'!$H$6*EXP(-'Scenarios &amp; Pics'!$J$6*'Scenarios &amp; Pics'!Z116)*'Scenarios &amp; Pics'!AE116</f>
        <v>0.27712071336988853</v>
      </c>
      <c r="AG116" s="7">
        <f ca="1">AF116+'Scenarios &amp; Pics'!$H$5*EXP(-'Scenarios &amp; Pics'!$J$5*'Scenarios &amp; Pics'!$T$5)-G116</f>
        <v>9.9488934374134175</v>
      </c>
      <c r="AI116" s="7">
        <f t="shared" si="36"/>
        <v>90</v>
      </c>
      <c r="AJ116">
        <f t="shared" ca="1" si="37"/>
        <v>0.23586039092506894</v>
      </c>
      <c r="AK116" s="7">
        <f t="shared" ca="1" si="38"/>
        <v>9.9488934374134175</v>
      </c>
      <c r="AM116" s="7">
        <f t="shared" si="45"/>
        <v>90</v>
      </c>
      <c r="AN116" s="7">
        <f t="shared" ca="1" si="46"/>
        <v>78.535033217685836</v>
      </c>
      <c r="AO116" s="7">
        <f t="shared" ca="1" si="47"/>
        <v>47.185657818033469</v>
      </c>
      <c r="AQ116">
        <f t="shared" si="63"/>
        <v>0.27671232876712276</v>
      </c>
      <c r="AR116">
        <f t="shared" si="48"/>
        <v>101.11299755507881</v>
      </c>
      <c r="AS116">
        <f t="shared" si="49"/>
        <v>-1.106849315068472E-2</v>
      </c>
      <c r="AT116">
        <f t="shared" si="50"/>
        <v>0.27671232876712276</v>
      </c>
      <c r="AU116">
        <f t="shared" si="51"/>
        <v>3.125E-2</v>
      </c>
      <c r="AV116">
        <f t="shared" si="52"/>
        <v>3.2877158244694268E-2</v>
      </c>
      <c r="AW116">
        <f t="shared" si="53"/>
        <v>-9.8631474734077032E-2</v>
      </c>
      <c r="AX116" s="11">
        <f t="shared" si="54"/>
        <v>0.51311372598650573</v>
      </c>
      <c r="AY116" s="11">
        <f t="shared" si="55"/>
        <v>0.46071543931753067</v>
      </c>
      <c r="AZ116" s="11">
        <f t="shared" si="56"/>
        <v>0.39872672879621018</v>
      </c>
      <c r="BA116">
        <f t="shared" si="57"/>
        <v>5.2398286668975089</v>
      </c>
      <c r="BB116">
        <f t="shared" si="58"/>
        <v>1026.2274519730115</v>
      </c>
      <c r="BC116">
        <f t="shared" si="64"/>
        <v>101</v>
      </c>
      <c r="BD116">
        <f t="shared" si="59"/>
        <v>15.159716885680592</v>
      </c>
      <c r="BE116">
        <f t="shared" si="60"/>
        <v>419.48805628869508</v>
      </c>
    </row>
    <row r="117" spans="1:57" x14ac:dyDescent="0.3">
      <c r="A117" s="8"/>
      <c r="F117" s="6"/>
      <c r="G117" s="6">
        <f t="shared" si="61"/>
        <v>90.5</v>
      </c>
      <c r="H117" s="6">
        <f>'Scenarios &amp; Pics'!$F$5</f>
        <v>0.25</v>
      </c>
      <c r="I117" s="6">
        <f>'Scenarios &amp; Pics'!$F$6</f>
        <v>0.25</v>
      </c>
      <c r="K117" s="7">
        <f ca="1">'Scenarios &amp; Pics'!$E$4*'Scenarios &amp; Pics'!G117+'Scenarios &amp; Pics'!$E$5*W116+'Scenarios &amp; Pics'!$E$6*'Scenarios &amp; Pics'!AF116</f>
        <v>180917.47935511035</v>
      </c>
      <c r="L117" s="7">
        <f t="shared" ca="1" si="62"/>
        <v>-19082.52064488965</v>
      </c>
      <c r="O117" s="11">
        <f>LN(G117/'Scenarios &amp; Pics'!$H$5)</f>
        <v>-9.9820335282210904E-2</v>
      </c>
      <c r="P117" s="13">
        <f ca="1">'Scenarios &amp; Pics'!$T$5</f>
        <v>8.2191780821917804E-2</v>
      </c>
      <c r="Q117" s="11">
        <f>'Scenarios &amp; Pics'!$F$5*'Scenarios &amp; Pics'!$F$5/2</f>
        <v>3.125E-2</v>
      </c>
      <c r="R117" s="16">
        <f ca="1">(O117+P117*('Scenarios &amp; Pics'!$J$5+$Q117))/(I118*SQRT(P117))</f>
        <v>-1.3110162725915611</v>
      </c>
      <c r="S117" s="16">
        <f t="shared" ca="1" si="39"/>
        <v>-1.3826890449766855</v>
      </c>
      <c r="T117" s="11">
        <f t="shared" ca="1" si="40"/>
        <v>9.4926132983164518E-2</v>
      </c>
      <c r="U117" s="11">
        <f t="shared" ca="1" si="41"/>
        <v>8.338011620021013E-2</v>
      </c>
      <c r="V117" s="11">
        <f t="shared" ca="1" si="42"/>
        <v>0.16892163552713271</v>
      </c>
      <c r="W117" s="11">
        <f ca="1">G117*T117-'Scenarios &amp; Pics'!$H$5*EXP(-'Scenarios &amp; Pics'!$J$5*'Scenarios &amp; Pics'!P117)*'Scenarios &amp; Pics'!U117</f>
        <v>0.28017104336470489</v>
      </c>
      <c r="Y117" s="12">
        <f>LN(G117/'Scenarios &amp; Pics'!$H$6)</f>
        <v>-9.9820335282210904E-2</v>
      </c>
      <c r="Z117" s="14">
        <f ca="1">'Scenarios &amp; Pics'!$T$6</f>
        <v>8.2191780821917804E-2</v>
      </c>
      <c r="AA117" s="12">
        <f>'Scenarios &amp; Pics'!$F$6*'Scenarios &amp; Pics'!$F$6/2</f>
        <v>3.125E-2</v>
      </c>
      <c r="AB117" s="17">
        <f ca="1">(Y117+Z117*('Scenarios &amp; Pics'!$J$6+$AA117))/(H118*SQRT(Z117))</f>
        <v>-1.3110162725915611</v>
      </c>
      <c r="AC117" s="17">
        <f t="shared" ca="1" si="35"/>
        <v>-1.3826890449766855</v>
      </c>
      <c r="AD117" s="12">
        <f t="shared" ca="1" si="43"/>
        <v>9.4926132983164518E-2</v>
      </c>
      <c r="AE117" s="12">
        <f t="shared" ca="1" si="44"/>
        <v>8.338011620021013E-2</v>
      </c>
      <c r="AF117" s="12">
        <f ca="1">G118*AD117-'Scenarios &amp; Pics'!$H$6*EXP(-'Scenarios &amp; Pics'!$J$6*'Scenarios &amp; Pics'!Z117)*'Scenarios &amp; Pics'!AE117</f>
        <v>0.32763410985628738</v>
      </c>
      <c r="AG117" s="7">
        <f ca="1">AF117+'Scenarios &amp; Pics'!$H$5*EXP(-'Scenarios &amp; Pics'!$J$5*'Scenarios &amp; Pics'!$T$5)-G117</f>
        <v>9.4994068338998261</v>
      </c>
      <c r="AI117" s="7">
        <f t="shared" si="36"/>
        <v>90.5</v>
      </c>
      <c r="AJ117">
        <f t="shared" ca="1" si="37"/>
        <v>0.28017104336470489</v>
      </c>
      <c r="AK117" s="7">
        <f t="shared" ca="1" si="38"/>
        <v>9.4994068338998261</v>
      </c>
      <c r="AM117" s="7">
        <f t="shared" si="45"/>
        <v>90.5</v>
      </c>
      <c r="AN117" s="7">
        <f t="shared" ca="1" si="46"/>
        <v>87.655273202588177</v>
      </c>
      <c r="AO117" s="7">
        <f t="shared" ca="1" si="47"/>
        <v>52.08497863344779</v>
      </c>
      <c r="AQ117">
        <f t="shared" si="63"/>
        <v>0.27945205479452001</v>
      </c>
      <c r="AR117">
        <f t="shared" si="48"/>
        <v>101.1240790387167</v>
      </c>
      <c r="AS117">
        <f t="shared" si="49"/>
        <v>-1.1178082191780752E-2</v>
      </c>
      <c r="AT117">
        <f t="shared" si="50"/>
        <v>0.27945205479452001</v>
      </c>
      <c r="AU117">
        <f t="shared" si="51"/>
        <v>3.125E-2</v>
      </c>
      <c r="AV117">
        <f t="shared" si="52"/>
        <v>3.3039515569104796E-2</v>
      </c>
      <c r="AW117">
        <f t="shared" si="53"/>
        <v>-9.9118546707312918E-2</v>
      </c>
      <c r="AX117" s="11">
        <f t="shared" si="54"/>
        <v>0.51317846201830397</v>
      </c>
      <c r="AY117" s="11">
        <f t="shared" si="55"/>
        <v>0.4605220732289369</v>
      </c>
      <c r="AZ117" s="11">
        <f t="shared" si="56"/>
        <v>0.39872459520426884</v>
      </c>
      <c r="BA117">
        <f t="shared" si="57"/>
        <v>5.2656388789367057</v>
      </c>
      <c r="BB117">
        <f t="shared" si="58"/>
        <v>1026.356924036608</v>
      </c>
      <c r="BC117">
        <f t="shared" si="64"/>
        <v>102</v>
      </c>
      <c r="BD117">
        <f t="shared" si="59"/>
        <v>15.085140790363164</v>
      </c>
      <c r="BE117">
        <f t="shared" si="60"/>
        <v>421.55735907316165</v>
      </c>
    </row>
    <row r="118" spans="1:57" x14ac:dyDescent="0.3">
      <c r="A118" s="8"/>
      <c r="F118" s="6"/>
      <c r="G118" s="6">
        <f t="shared" si="61"/>
        <v>91</v>
      </c>
      <c r="H118" s="6">
        <f>'Scenarios &amp; Pics'!$F$5</f>
        <v>0.25</v>
      </c>
      <c r="I118" s="6">
        <f>'Scenarios &amp; Pics'!$F$6</f>
        <v>0.25</v>
      </c>
      <c r="K118" s="7">
        <f ca="1">'Scenarios &amp; Pics'!$E$4*'Scenarios &amp; Pics'!G118+'Scenarios &amp; Pics'!$E$5*W117+'Scenarios &amp; Pics'!$E$6*'Scenarios &amp; Pics'!AF117</f>
        <v>181905.07386701685</v>
      </c>
      <c r="L118" s="7">
        <f t="shared" ca="1" si="62"/>
        <v>-18094.92613298315</v>
      </c>
      <c r="O118" s="11">
        <f>LN(G118/'Scenarios &amp; Pics'!$H$5)</f>
        <v>-9.431067947124129E-2</v>
      </c>
      <c r="P118" s="13">
        <f ca="1">'Scenarios &amp; Pics'!$T$5</f>
        <v>8.2191780821917804E-2</v>
      </c>
      <c r="Q118" s="11">
        <f>'Scenarios &amp; Pics'!$F$5*'Scenarios &amp; Pics'!$F$5/2</f>
        <v>3.125E-2</v>
      </c>
      <c r="R118" s="16">
        <f ca="1">(O118+P118*('Scenarios &amp; Pics'!$J$5+$Q118))/(I119*SQRT(P118))</f>
        <v>-1.2341439035228137</v>
      </c>
      <c r="S118" s="16">
        <f t="shared" ca="1" si="39"/>
        <v>-1.3058166759079382</v>
      </c>
      <c r="T118" s="11">
        <f t="shared" ca="1" si="40"/>
        <v>0.10857464311834135</v>
      </c>
      <c r="U118" s="11">
        <f t="shared" ca="1" si="41"/>
        <v>9.5807453856450037E-2</v>
      </c>
      <c r="V118" s="11">
        <f t="shared" ca="1" si="42"/>
        <v>0.18628190758440497</v>
      </c>
      <c r="W118" s="11">
        <f ca="1">G118*T118-'Scenarios &amp; Pics'!$H$5*EXP(-'Scenarios &amp; Pics'!$J$5*'Scenarios &amp; Pics'!P118)*'Scenarios &amp; Pics'!U118</f>
        <v>0.33099375771968553</v>
      </c>
      <c r="Y118" s="12">
        <f>LN(G118/'Scenarios &amp; Pics'!$H$6)</f>
        <v>-9.431067947124129E-2</v>
      </c>
      <c r="Z118" s="14">
        <f ca="1">'Scenarios &amp; Pics'!$T$6</f>
        <v>8.2191780821917804E-2</v>
      </c>
      <c r="AA118" s="12">
        <f>'Scenarios &amp; Pics'!$F$6*'Scenarios &amp; Pics'!$F$6/2</f>
        <v>3.125E-2</v>
      </c>
      <c r="AB118" s="17">
        <f ca="1">(Y118+Z118*('Scenarios &amp; Pics'!$J$6+$AA118))/(H119*SQRT(Z118))</f>
        <v>-1.2341439035228137</v>
      </c>
      <c r="AC118" s="17">
        <f t="shared" ca="1" si="35"/>
        <v>-1.3058166759079382</v>
      </c>
      <c r="AD118" s="12">
        <f t="shared" ca="1" si="43"/>
        <v>0.10857464311834135</v>
      </c>
      <c r="AE118" s="12">
        <f t="shared" ca="1" si="44"/>
        <v>9.5807453856450037E-2</v>
      </c>
      <c r="AF118" s="12">
        <f ca="1">G119*AD118-'Scenarios &amp; Pics'!$H$6*EXP(-'Scenarios &amp; Pics'!$J$6*'Scenarios &amp; Pics'!Z118)*'Scenarios &amp; Pics'!AE118</f>
        <v>0.38528107927885635</v>
      </c>
      <c r="AG118" s="7">
        <f ca="1">AF118+'Scenarios &amp; Pics'!$H$5*EXP(-'Scenarios &amp; Pics'!$J$5*'Scenarios &amp; Pics'!$T$5)-G118</f>
        <v>9.0570538033223897</v>
      </c>
      <c r="AI118" s="7">
        <f t="shared" si="36"/>
        <v>91</v>
      </c>
      <c r="AJ118">
        <f t="shared" ca="1" si="37"/>
        <v>0.33099375771968553</v>
      </c>
      <c r="AK118" s="7">
        <f t="shared" ca="1" si="38"/>
        <v>9.0570538033223897</v>
      </c>
      <c r="AM118" s="7">
        <f t="shared" si="45"/>
        <v>91</v>
      </c>
      <c r="AN118" s="7">
        <f t="shared" ca="1" si="46"/>
        <v>97.197760745640849</v>
      </c>
      <c r="AO118" s="7">
        <f t="shared" ca="1" si="47"/>
        <v>57.122219815898092</v>
      </c>
      <c r="AQ118">
        <f t="shared" si="63"/>
        <v>0.28219178082191726</v>
      </c>
      <c r="AR118">
        <f t="shared" si="48"/>
        <v>101.1351617368303</v>
      </c>
      <c r="AS118">
        <f t="shared" si="49"/>
        <v>-1.1287671232876649E-2</v>
      </c>
      <c r="AT118">
        <f t="shared" si="50"/>
        <v>0.28219178082191726</v>
      </c>
      <c r="AU118">
        <f t="shared" si="51"/>
        <v>3.125E-2</v>
      </c>
      <c r="AV118">
        <f t="shared" si="52"/>
        <v>3.3201078955895934E-2</v>
      </c>
      <c r="AW118">
        <f t="shared" si="53"/>
        <v>-9.960323686768649E-2</v>
      </c>
      <c r="AX118" s="11">
        <f t="shared" si="54"/>
        <v>0.51324288114208783</v>
      </c>
      <c r="AY118" s="11">
        <f t="shared" si="55"/>
        <v>0.46032966197942982</v>
      </c>
      <c r="AZ118" s="11">
        <f t="shared" si="56"/>
        <v>0.39872246162374442</v>
      </c>
      <c r="BA118">
        <f t="shared" si="57"/>
        <v>5.291321916265801</v>
      </c>
      <c r="BB118">
        <f t="shared" si="58"/>
        <v>1026.4857622841757</v>
      </c>
      <c r="BC118">
        <f t="shared" si="64"/>
        <v>103</v>
      </c>
      <c r="BD118">
        <f t="shared" si="59"/>
        <v>15.011653015607124</v>
      </c>
      <c r="BE118">
        <f t="shared" si="60"/>
        <v>423.61650975548787</v>
      </c>
    </row>
    <row r="119" spans="1:57" x14ac:dyDescent="0.3">
      <c r="A119" s="8"/>
      <c r="F119" s="6"/>
      <c r="G119" s="6">
        <f t="shared" si="61"/>
        <v>91.5</v>
      </c>
      <c r="H119" s="6">
        <f>'Scenarios &amp; Pics'!$F$5</f>
        <v>0.25</v>
      </c>
      <c r="I119" s="6">
        <f>'Scenarios &amp; Pics'!$F$6</f>
        <v>0.25</v>
      </c>
      <c r="K119" s="7">
        <f ca="1">'Scenarios &amp; Pics'!$E$4*'Scenarios &amp; Pics'!G119+'Scenarios &amp; Pics'!$E$5*W118+'Scenarios &amp; Pics'!$E$6*'Scenarios &amp; Pics'!AF118</f>
        <v>182891.42535688166</v>
      </c>
      <c r="L119" s="7">
        <f t="shared" ca="1" si="62"/>
        <v>-17108.574643118336</v>
      </c>
      <c r="O119" s="11">
        <f>LN(G119/'Scenarios &amp; Pics'!$H$5)</f>
        <v>-8.8831213706615703E-2</v>
      </c>
      <c r="P119" s="13">
        <f ca="1">'Scenarios &amp; Pics'!$T$5</f>
        <v>8.2191780821917804E-2</v>
      </c>
      <c r="Q119" s="11">
        <f>'Scenarios &amp; Pics'!$F$5*'Scenarios &amp; Pics'!$F$5/2</f>
        <v>3.125E-2</v>
      </c>
      <c r="R119" s="16">
        <f ca="1">(O119+P119*('Scenarios &amp; Pics'!$J$5+$Q119))/(I120*SQRT(P119))</f>
        <v>-1.1576927550283425</v>
      </c>
      <c r="S119" s="16">
        <f t="shared" ca="1" si="39"/>
        <v>-1.2293655274134669</v>
      </c>
      <c r="T119" s="11">
        <f t="shared" ca="1" si="40"/>
        <v>0.12349472079578946</v>
      </c>
      <c r="U119" s="11">
        <f t="shared" ca="1" si="41"/>
        <v>0.10946739452400883</v>
      </c>
      <c r="V119" s="11">
        <f t="shared" ca="1" si="42"/>
        <v>0.20411641406340986</v>
      </c>
      <c r="W119" s="11">
        <f ca="1">G119*T119-'Scenarios &amp; Pics'!$H$5*EXP(-'Scenarios &amp; Pics'!$J$5*'Scenarios &amp; Pics'!P119)*'Scenarios &amp; Pics'!U119</f>
        <v>0.38895768512452022</v>
      </c>
      <c r="Y119" s="12">
        <f>LN(G119/'Scenarios &amp; Pics'!$H$6)</f>
        <v>-8.8831213706615703E-2</v>
      </c>
      <c r="Z119" s="14">
        <f ca="1">'Scenarios &amp; Pics'!$T$6</f>
        <v>8.2191780821917804E-2</v>
      </c>
      <c r="AA119" s="12">
        <f>'Scenarios &amp; Pics'!$F$6*'Scenarios &amp; Pics'!$F$6/2</f>
        <v>3.125E-2</v>
      </c>
      <c r="AB119" s="17">
        <f ca="1">(Y119+Z119*('Scenarios &amp; Pics'!$J$6+$AA119))/(H120*SQRT(Z119))</f>
        <v>-1.1576927550283425</v>
      </c>
      <c r="AC119" s="17">
        <f t="shared" ca="1" si="35"/>
        <v>-1.2293655274134669</v>
      </c>
      <c r="AD119" s="12">
        <f t="shared" ca="1" si="43"/>
        <v>0.12349472079578946</v>
      </c>
      <c r="AE119" s="12">
        <f t="shared" ca="1" si="44"/>
        <v>0.10946739452400883</v>
      </c>
      <c r="AF119" s="12">
        <f ca="1">G120*AD119-'Scenarios &amp; Pics'!$H$6*EXP(-'Scenarios &amp; Pics'!$J$6*'Scenarios &amp; Pics'!Z119)*'Scenarios &amp; Pics'!AE119</f>
        <v>0.4507050455224153</v>
      </c>
      <c r="AG119" s="7">
        <f ca="1">AF119+'Scenarios &amp; Pics'!$H$5*EXP(-'Scenarios &amp; Pics'!$J$5*'Scenarios &amp; Pics'!$T$5)-G119</f>
        <v>8.6224777695659469</v>
      </c>
      <c r="AI119" s="7">
        <f t="shared" si="36"/>
        <v>91.5</v>
      </c>
      <c r="AJ119">
        <f t="shared" ca="1" si="37"/>
        <v>0.38895768512452022</v>
      </c>
      <c r="AK119" s="7">
        <f t="shared" ca="1" si="38"/>
        <v>8.6224777695659469</v>
      </c>
      <c r="AM119" s="7">
        <f t="shared" si="45"/>
        <v>91.5</v>
      </c>
      <c r="AN119" s="7">
        <f t="shared" ca="1" si="46"/>
        <v>107.08859356791726</v>
      </c>
      <c r="AO119" s="7">
        <f t="shared" ca="1" si="47"/>
        <v>62.249035647191285</v>
      </c>
      <c r="AQ119">
        <f t="shared" si="63"/>
        <v>0.28493150684931451</v>
      </c>
      <c r="AR119">
        <f t="shared" si="48"/>
        <v>101.1462456495527</v>
      </c>
      <c r="AS119">
        <f t="shared" si="49"/>
        <v>-1.1397260273972488E-2</v>
      </c>
      <c r="AT119">
        <f t="shared" si="50"/>
        <v>0.28493150684931451</v>
      </c>
      <c r="AU119">
        <f t="shared" si="51"/>
        <v>3.125E-2</v>
      </c>
      <c r="AV119">
        <f t="shared" si="52"/>
        <v>3.3361859939610397E-2</v>
      </c>
      <c r="AW119">
        <f t="shared" si="53"/>
        <v>-0.10008557981882842</v>
      </c>
      <c r="AX119" s="11">
        <f t="shared" si="54"/>
        <v>0.51330698796031604</v>
      </c>
      <c r="AY119" s="11">
        <f t="shared" si="55"/>
        <v>0.46013819174127762</v>
      </c>
      <c r="AZ119" s="11">
        <f t="shared" si="56"/>
        <v>0.39872032805463675</v>
      </c>
      <c r="BA119">
        <f t="shared" si="57"/>
        <v>5.3168796219038512</v>
      </c>
      <c r="BB119">
        <f t="shared" si="58"/>
        <v>1026.6139759206321</v>
      </c>
      <c r="BC119">
        <f t="shared" si="64"/>
        <v>104</v>
      </c>
      <c r="BD119">
        <f t="shared" si="59"/>
        <v>14.939227338358242</v>
      </c>
      <c r="BE119">
        <f t="shared" si="60"/>
        <v>425.66565566828876</v>
      </c>
    </row>
    <row r="120" spans="1:57" x14ac:dyDescent="0.3">
      <c r="A120" s="8"/>
      <c r="F120" s="6"/>
      <c r="G120" s="6">
        <f t="shared" si="61"/>
        <v>92</v>
      </c>
      <c r="H120" s="6">
        <f>'Scenarios &amp; Pics'!$F$5</f>
        <v>0.25</v>
      </c>
      <c r="I120" s="6">
        <f>'Scenarios &amp; Pics'!$F$6</f>
        <v>0.25</v>
      </c>
      <c r="K120" s="7">
        <f ca="1">'Scenarios &amp; Pics'!$E$4*'Scenarios &amp; Pics'!G120+'Scenarios &amp; Pics'!$E$5*W119+'Scenarios &amp; Pics'!$E$6*'Scenarios &amp; Pics'!AF119</f>
        <v>183876.50527920423</v>
      </c>
      <c r="L120" s="7">
        <f t="shared" ca="1" si="62"/>
        <v>-16123.494720795774</v>
      </c>
      <c r="O120" s="11">
        <f>LN(G120/'Scenarios &amp; Pics'!$H$5)</f>
        <v>-8.3381608939051013E-2</v>
      </c>
      <c r="P120" s="13">
        <f ca="1">'Scenarios &amp; Pics'!$T$5</f>
        <v>8.2191780821917804E-2</v>
      </c>
      <c r="Q120" s="11">
        <f>'Scenarios &amp; Pics'!$F$5*'Scenarios &amp; Pics'!$F$5/2</f>
        <v>3.125E-2</v>
      </c>
      <c r="R120" s="16">
        <f ca="1">(O120+P120*('Scenarios &amp; Pics'!$J$5+$Q120))/(I121*SQRT(P120))</f>
        <v>-1.081658236113936</v>
      </c>
      <c r="S120" s="16">
        <f t="shared" ca="1" si="39"/>
        <v>-1.1533310084990605</v>
      </c>
      <c r="T120" s="11">
        <f t="shared" ca="1" si="40"/>
        <v>0.13970220859797772</v>
      </c>
      <c r="U120" s="11">
        <f t="shared" ca="1" si="41"/>
        <v>0.12438727363393792</v>
      </c>
      <c r="V120" s="11">
        <f t="shared" ca="1" si="42"/>
        <v>0.22225480098676145</v>
      </c>
      <c r="W120" s="11">
        <f ca="1">G120*T120-'Scenarios &amp; Pics'!$H$5*EXP(-'Scenarios &amp; Pics'!$J$5*'Scenarios &amp; Pics'!P120)*'Scenarios &amp; Pics'!U120</f>
        <v>0.4547031236086756</v>
      </c>
      <c r="Y120" s="12">
        <f>LN(G120/'Scenarios &amp; Pics'!$H$6)</f>
        <v>-8.3381608939051013E-2</v>
      </c>
      <c r="Z120" s="14">
        <f ca="1">'Scenarios &amp; Pics'!$T$6</f>
        <v>8.2191780821917804E-2</v>
      </c>
      <c r="AA120" s="12">
        <f>'Scenarios &amp; Pics'!$F$6*'Scenarios &amp; Pics'!$F$6/2</f>
        <v>3.125E-2</v>
      </c>
      <c r="AB120" s="17">
        <f ca="1">(Y120+Z120*('Scenarios &amp; Pics'!$J$6+$AA120))/(H121*SQRT(Z120))</f>
        <v>-1.081658236113936</v>
      </c>
      <c r="AC120" s="17">
        <f t="shared" ca="1" si="35"/>
        <v>-1.1533310084990605</v>
      </c>
      <c r="AD120" s="12">
        <f t="shared" ca="1" si="43"/>
        <v>0.13970220859797772</v>
      </c>
      <c r="AE120" s="12">
        <f t="shared" ca="1" si="44"/>
        <v>0.12438727363393792</v>
      </c>
      <c r="AF120" s="12">
        <f ca="1">G121*AD120-'Scenarios &amp; Pics'!$H$6*EXP(-'Scenarios &amp; Pics'!$J$6*'Scenarios &amp; Pics'!Z120)*'Scenarios &amp; Pics'!AE120</f>
        <v>0.52455422790766448</v>
      </c>
      <c r="AG120" s="7">
        <f ca="1">AF120+'Scenarios &amp; Pics'!$H$5*EXP(-'Scenarios &amp; Pics'!$J$5*'Scenarios &amp; Pics'!$T$5)-G120</f>
        <v>8.1963269519511925</v>
      </c>
      <c r="AI120" s="7">
        <f t="shared" si="36"/>
        <v>92</v>
      </c>
      <c r="AJ120">
        <f t="shared" ca="1" si="37"/>
        <v>0.4547031236086756</v>
      </c>
      <c r="AK120" s="7">
        <f t="shared" ca="1" si="38"/>
        <v>8.1963269519511925</v>
      </c>
      <c r="AM120" s="7">
        <f t="shared" si="45"/>
        <v>92</v>
      </c>
      <c r="AN120" s="7">
        <f t="shared" ca="1" si="46"/>
        <v>117.24198673292216</v>
      </c>
      <c r="AO120" s="7">
        <f t="shared" ca="1" si="47"/>
        <v>67.412295459225888</v>
      </c>
      <c r="AQ120">
        <f t="shared" si="63"/>
        <v>0.28767123287671176</v>
      </c>
      <c r="AR120">
        <f t="shared" si="48"/>
        <v>101.15733077701705</v>
      </c>
      <c r="AS120">
        <f t="shared" si="49"/>
        <v>-1.1506849315068608E-2</v>
      </c>
      <c r="AT120">
        <f t="shared" si="50"/>
        <v>0.28767123287671176</v>
      </c>
      <c r="AU120">
        <f t="shared" si="51"/>
        <v>3.125E-2</v>
      </c>
      <c r="AV120">
        <f t="shared" si="52"/>
        <v>3.352186977816999E-2</v>
      </c>
      <c r="AW120">
        <f t="shared" si="53"/>
        <v>-0.10056560933451408</v>
      </c>
      <c r="AX120" s="11">
        <f t="shared" si="54"/>
        <v>0.51337078696507932</v>
      </c>
      <c r="AY120" s="11">
        <f t="shared" si="55"/>
        <v>0.45994764901814211</v>
      </c>
      <c r="AZ120" s="11">
        <f t="shared" si="56"/>
        <v>0.3987181944969459</v>
      </c>
      <c r="BA120">
        <f t="shared" si="57"/>
        <v>5.342313794693716</v>
      </c>
      <c r="BB120">
        <f t="shared" si="58"/>
        <v>1026.7415739301587</v>
      </c>
      <c r="BC120">
        <f t="shared" si="64"/>
        <v>105</v>
      </c>
      <c r="BD120">
        <f t="shared" si="59"/>
        <v>14.867838411738363</v>
      </c>
      <c r="BE120">
        <f t="shared" si="60"/>
        <v>427.70494061165067</v>
      </c>
    </row>
    <row r="121" spans="1:57" x14ac:dyDescent="0.3">
      <c r="A121" s="8"/>
      <c r="F121" s="6"/>
      <c r="G121" s="6">
        <f t="shared" si="61"/>
        <v>92.5</v>
      </c>
      <c r="H121" s="6">
        <f>'Scenarios &amp; Pics'!$F$5</f>
        <v>0.25</v>
      </c>
      <c r="I121" s="6">
        <f>'Scenarios &amp; Pics'!$F$6</f>
        <v>0.25</v>
      </c>
      <c r="K121" s="7">
        <f ca="1">'Scenarios &amp; Pics'!$E$4*'Scenarios &amp; Pics'!G121+'Scenarios &amp; Pics'!$E$5*W120+'Scenarios &amp; Pics'!$E$6*'Scenarios &amp; Pics'!AF120</f>
        <v>184860.29779140203</v>
      </c>
      <c r="L121" s="7">
        <f t="shared" ca="1" si="62"/>
        <v>-15139.70220859797</v>
      </c>
      <c r="O121" s="11">
        <f>LN(G121/'Scenarios &amp; Pics'!$H$5)</f>
        <v>-7.7961541469711806E-2</v>
      </c>
      <c r="P121" s="13">
        <f ca="1">'Scenarios &amp; Pics'!$T$5</f>
        <v>8.2191780821917804E-2</v>
      </c>
      <c r="Q121" s="11">
        <f>'Scenarios &amp; Pics'!$F$5*'Scenarios &amp; Pics'!$F$5/2</f>
        <v>3.125E-2</v>
      </c>
      <c r="R121" s="16">
        <f ca="1">(O121+P121*('Scenarios &amp; Pics'!$J$5+$Q121))/(I122*SQRT(P121))</f>
        <v>-1.0060358304364332</v>
      </c>
      <c r="S121" s="16">
        <f t="shared" ca="1" si="39"/>
        <v>-1.0777086028215577</v>
      </c>
      <c r="T121" s="11">
        <f t="shared" ca="1" si="40"/>
        <v>0.15719916728881306</v>
      </c>
      <c r="U121" s="11">
        <f t="shared" ca="1" si="41"/>
        <v>0.1405819090442719</v>
      </c>
      <c r="V121" s="11">
        <f t="shared" ca="1" si="42"/>
        <v>0.24051024796438236</v>
      </c>
      <c r="W121" s="11">
        <f ca="1">G121*T121-'Scenarios &amp; Pics'!$H$5*EXP(-'Scenarios &amp; Pics'!$J$5*'Scenarios &amp; Pics'!P121)*'Scenarios &amp; Pics'!U121</f>
        <v>0.52887488684237915</v>
      </c>
      <c r="Y121" s="12">
        <f>LN(G121/'Scenarios &amp; Pics'!$H$6)</f>
        <v>-7.7961541469711806E-2</v>
      </c>
      <c r="Z121" s="14">
        <f ca="1">'Scenarios &amp; Pics'!$T$6</f>
        <v>8.2191780821917804E-2</v>
      </c>
      <c r="AA121" s="12">
        <f>'Scenarios &amp; Pics'!$F$6*'Scenarios &amp; Pics'!$F$6/2</f>
        <v>3.125E-2</v>
      </c>
      <c r="AB121" s="17">
        <f ca="1">(Y121+Z121*('Scenarios &amp; Pics'!$J$6+$AA121))/(H122*SQRT(Z121))</f>
        <v>-1.0060358304364332</v>
      </c>
      <c r="AC121" s="17">
        <f t="shared" ca="1" si="35"/>
        <v>-1.0777086028215577</v>
      </c>
      <c r="AD121" s="12">
        <f t="shared" ca="1" si="43"/>
        <v>0.15719916728881306</v>
      </c>
      <c r="AE121" s="12">
        <f t="shared" ca="1" si="44"/>
        <v>0.1405819090442719</v>
      </c>
      <c r="AF121" s="12">
        <f ca="1">G122*AD121-'Scenarios &amp; Pics'!$H$6*EXP(-'Scenarios &amp; Pics'!$J$6*'Scenarios &amp; Pics'!Z121)*'Scenarios &amp; Pics'!AE121</f>
        <v>0.60747447048678538</v>
      </c>
      <c r="AG121" s="7">
        <f ca="1">AF121+'Scenarios &amp; Pics'!$H$5*EXP(-'Scenarios &amp; Pics'!$J$5*'Scenarios &amp; Pics'!$T$5)-G121</f>
        <v>7.7792471945303134</v>
      </c>
      <c r="AI121" s="7">
        <f t="shared" si="36"/>
        <v>92.5</v>
      </c>
      <c r="AJ121">
        <f t="shared" ca="1" si="37"/>
        <v>0.52887488684237915</v>
      </c>
      <c r="AK121" s="7">
        <f t="shared" ca="1" si="38"/>
        <v>7.7792471945303134</v>
      </c>
      <c r="AM121" s="7">
        <f t="shared" si="45"/>
        <v>92.5</v>
      </c>
      <c r="AN121" s="7">
        <f t="shared" ca="1" si="46"/>
        <v>127.56146831394359</v>
      </c>
      <c r="AO121" s="7">
        <f t="shared" ca="1" si="47"/>
        <v>72.555049910244023</v>
      </c>
      <c r="AQ121">
        <f t="shared" si="63"/>
        <v>0.29041095890410901</v>
      </c>
      <c r="AR121">
        <f t="shared" si="48"/>
        <v>101.16841711935642</v>
      </c>
      <c r="AS121">
        <f t="shared" si="49"/>
        <v>-1.1616438356164251E-2</v>
      </c>
      <c r="AT121">
        <f t="shared" si="50"/>
        <v>0.29041095890410901</v>
      </c>
      <c r="AU121">
        <f t="shared" si="51"/>
        <v>3.125E-2</v>
      </c>
      <c r="AV121">
        <f t="shared" si="52"/>
        <v>3.3681119462084838E-2</v>
      </c>
      <c r="AW121">
        <f t="shared" si="53"/>
        <v>-0.10104335838625129</v>
      </c>
      <c r="AX121" s="11">
        <f t="shared" si="54"/>
        <v>0.51343428254177481</v>
      </c>
      <c r="AY121" s="11">
        <f t="shared" si="55"/>
        <v>0.45975802063406473</v>
      </c>
      <c r="AZ121" s="11">
        <f t="shared" si="56"/>
        <v>0.39871606095067164</v>
      </c>
      <c r="BA121">
        <f t="shared" si="57"/>
        <v>5.3676261907710128</v>
      </c>
      <c r="BB121">
        <f t="shared" si="58"/>
        <v>1026.8685650835496</v>
      </c>
      <c r="BC121">
        <f t="shared" si="64"/>
        <v>106</v>
      </c>
      <c r="BD121">
        <f t="shared" si="59"/>
        <v>14.797461727761146</v>
      </c>
      <c r="BE121">
        <f t="shared" si="60"/>
        <v>429.73450497059679</v>
      </c>
    </row>
    <row r="122" spans="1:57" x14ac:dyDescent="0.3">
      <c r="A122" s="8"/>
      <c r="F122" s="6"/>
      <c r="G122" s="6">
        <f t="shared" si="61"/>
        <v>93</v>
      </c>
      <c r="H122" s="6">
        <f>'Scenarios &amp; Pics'!$F$5</f>
        <v>0.25</v>
      </c>
      <c r="I122" s="6">
        <f>'Scenarios &amp; Pics'!$F$6</f>
        <v>0.25</v>
      </c>
      <c r="K122" s="7">
        <f ca="1">'Scenarios &amp; Pics'!$E$4*'Scenarios &amp; Pics'!G122+'Scenarios &amp; Pics'!$E$5*W121+'Scenarios &amp; Pics'!$E$6*'Scenarios &amp; Pics'!AF121</f>
        <v>185842.80083271119</v>
      </c>
      <c r="L122" s="7">
        <f t="shared" ca="1" si="62"/>
        <v>-14157.199167288811</v>
      </c>
      <c r="O122" s="11">
        <f>LN(G122/'Scenarios &amp; Pics'!$H$5)</f>
        <v>-7.2570692834835374E-2</v>
      </c>
      <c r="P122" s="13">
        <f ca="1">'Scenarios &amp; Pics'!$T$5</f>
        <v>8.2191780821917804E-2</v>
      </c>
      <c r="Q122" s="11">
        <f>'Scenarios &amp; Pics'!$F$5*'Scenarios &amp; Pics'!$F$5/2</f>
        <v>3.125E-2</v>
      </c>
      <c r="R122" s="16">
        <f ca="1">(O122+P122*('Scenarios &amp; Pics'!$J$5+$Q122))/(I123*SQRT(P122))</f>
        <v>-0.93082109469397589</v>
      </c>
      <c r="S122" s="16">
        <f t="shared" ca="1" si="39"/>
        <v>-1.0024938670791004</v>
      </c>
      <c r="T122" s="11">
        <f t="shared" ca="1" si="40"/>
        <v>0.17597305796458684</v>
      </c>
      <c r="U122" s="11">
        <f t="shared" ca="1" si="41"/>
        <v>0.15805256355978956</v>
      </c>
      <c r="V122" s="11">
        <f t="shared" ca="1" si="42"/>
        <v>0.25868284912637429</v>
      </c>
      <c r="W122" s="11">
        <f ca="1">G122*T122-'Scenarios &amp; Pics'!$H$5*EXP(-'Scenarios &amp; Pics'!$J$5*'Scenarios &amp; Pics'!P122)*'Scenarios &amp; Pics'!U122</f>
        <v>0.61211519712278673</v>
      </c>
      <c r="Y122" s="12">
        <f>LN(G122/'Scenarios &amp; Pics'!$H$6)</f>
        <v>-7.2570692834835374E-2</v>
      </c>
      <c r="Z122" s="14">
        <f ca="1">'Scenarios &amp; Pics'!$T$6</f>
        <v>8.2191780821917804E-2</v>
      </c>
      <c r="AA122" s="12">
        <f>'Scenarios &amp; Pics'!$F$6*'Scenarios &amp; Pics'!$F$6/2</f>
        <v>3.125E-2</v>
      </c>
      <c r="AB122" s="17">
        <f ca="1">(Y122+Z122*('Scenarios &amp; Pics'!$J$6+$AA122))/(H123*SQRT(Z122))</f>
        <v>-0.93082109469397589</v>
      </c>
      <c r="AC122" s="17">
        <f t="shared" ca="1" si="35"/>
        <v>-1.0024938670791004</v>
      </c>
      <c r="AD122" s="12">
        <f t="shared" ca="1" si="43"/>
        <v>0.17597305796458684</v>
      </c>
      <c r="AE122" s="12">
        <f t="shared" ca="1" si="44"/>
        <v>0.15805256355978956</v>
      </c>
      <c r="AF122" s="12">
        <f ca="1">G123*AD122-'Scenarios &amp; Pics'!$H$6*EXP(-'Scenarios &amp; Pics'!$J$6*'Scenarios &amp; Pics'!Z122)*'Scenarios &amp; Pics'!AE122</f>
        <v>0.70010172610508192</v>
      </c>
      <c r="AG122" s="7">
        <f ca="1">AF122+'Scenarios &amp; Pics'!$H$5*EXP(-'Scenarios &amp; Pics'!$J$5*'Scenarios &amp; Pics'!$T$5)-G122</f>
        <v>7.3718744501486242</v>
      </c>
      <c r="AI122" s="7">
        <f t="shared" si="36"/>
        <v>93</v>
      </c>
      <c r="AJ122">
        <f t="shared" ca="1" si="37"/>
        <v>0.61211519712278673</v>
      </c>
      <c r="AK122" s="7">
        <f t="shared" ca="1" si="38"/>
        <v>7.3718744501486242</v>
      </c>
      <c r="AM122" s="7">
        <f t="shared" si="45"/>
        <v>93</v>
      </c>
      <c r="AN122" s="7">
        <f t="shared" ca="1" si="46"/>
        <v>137.9414462223537</v>
      </c>
      <c r="AO122" s="7">
        <f t="shared" ca="1" si="47"/>
        <v>77.617648084416857</v>
      </c>
      <c r="AQ122">
        <f t="shared" si="63"/>
        <v>0.29315068493150626</v>
      </c>
      <c r="AR122">
        <f t="shared" si="48"/>
        <v>101.17950467670403</v>
      </c>
      <c r="AS122">
        <f t="shared" si="49"/>
        <v>-1.1726027397260265E-2</v>
      </c>
      <c r="AT122">
        <f t="shared" si="50"/>
        <v>0.29315068493150626</v>
      </c>
      <c r="AU122">
        <f t="shared" si="51"/>
        <v>3.125E-2</v>
      </c>
      <c r="AV122">
        <f t="shared" si="52"/>
        <v>3.3839619723242897E-2</v>
      </c>
      <c r="AW122">
        <f t="shared" si="53"/>
        <v>-0.10151885916972908</v>
      </c>
      <c r="AX122" s="11">
        <f t="shared" si="54"/>
        <v>0.51349747897261266</v>
      </c>
      <c r="AY122" s="11">
        <f t="shared" si="55"/>
        <v>0.45956929372290789</v>
      </c>
      <c r="AZ122" s="11">
        <f t="shared" si="56"/>
        <v>0.39871392741581413</v>
      </c>
      <c r="BA122">
        <f t="shared" si="57"/>
        <v>5.3928185249704796</v>
      </c>
      <c r="BB122">
        <f t="shared" si="58"/>
        <v>1026.9949579452252</v>
      </c>
      <c r="BC122">
        <f t="shared" si="64"/>
        <v>107</v>
      </c>
      <c r="BD122">
        <f t="shared" si="59"/>
        <v>14.728073581968863</v>
      </c>
      <c r="BE122">
        <f t="shared" si="60"/>
        <v>431.75448582757951</v>
      </c>
    </row>
    <row r="123" spans="1:57" x14ac:dyDescent="0.3">
      <c r="A123" s="8"/>
      <c r="F123" s="6"/>
      <c r="G123" s="6">
        <f t="shared" si="61"/>
        <v>93.5</v>
      </c>
      <c r="H123" s="6">
        <f>'Scenarios &amp; Pics'!$F$5</f>
        <v>0.25</v>
      </c>
      <c r="I123" s="6">
        <f>'Scenarios &amp; Pics'!$F$6</f>
        <v>0.25</v>
      </c>
      <c r="K123" s="7">
        <f ca="1">'Scenarios &amp; Pics'!$E$4*'Scenarios &amp; Pics'!G123+'Scenarios &amp; Pics'!$E$5*W122+'Scenarios &amp; Pics'!$E$6*'Scenarios &amp; Pics'!AF122</f>
        <v>186824.02694203539</v>
      </c>
      <c r="L123" s="7">
        <f t="shared" ca="1" si="62"/>
        <v>-13175.973057964613</v>
      </c>
      <c r="O123" s="11">
        <f>LN(G123/'Scenarios &amp; Pics'!$H$5)</f>
        <v>-6.720874969344999E-2</v>
      </c>
      <c r="P123" s="13">
        <f ca="1">'Scenarios &amp; Pics'!$T$5</f>
        <v>8.2191780821917804E-2</v>
      </c>
      <c r="Q123" s="11">
        <f>'Scenarios &amp; Pics'!$F$5*'Scenarios &amp; Pics'!$F$5/2</f>
        <v>3.125E-2</v>
      </c>
      <c r="R123" s="16">
        <f ca="1">(O123+P123*('Scenarios &amp; Pics'!$J$5+$Q123))/(I124*SQRT(P123))</f>
        <v>-0.856009657059421</v>
      </c>
      <c r="S123" s="16">
        <f t="shared" ca="1" si="39"/>
        <v>-0.92768242944454549</v>
      </c>
      <c r="T123" s="11">
        <f t="shared" ca="1" si="40"/>
        <v>0.19599621892142041</v>
      </c>
      <c r="U123" s="11">
        <f t="shared" ca="1" si="41"/>
        <v>0.17678616267865579</v>
      </c>
      <c r="V123" s="11">
        <f t="shared" ca="1" si="42"/>
        <v>0.27656350781929373</v>
      </c>
      <c r="W123" s="11">
        <f ca="1">G123*T123-'Scenarios &amp; Pics'!$H$5*EXP(-'Scenarios &amp; Pics'!$J$5*'Scenarios &amp; Pics'!P123)*'Scenarios &amp; Pics'!U123</f>
        <v>0.70505624189004124</v>
      </c>
      <c r="Y123" s="12">
        <f>LN(G123/'Scenarios &amp; Pics'!$H$6)</f>
        <v>-6.720874969344999E-2</v>
      </c>
      <c r="Z123" s="14">
        <f ca="1">'Scenarios &amp; Pics'!$T$6</f>
        <v>8.2191780821917804E-2</v>
      </c>
      <c r="AA123" s="12">
        <f>'Scenarios &amp; Pics'!$F$6*'Scenarios &amp; Pics'!$F$6/2</f>
        <v>3.125E-2</v>
      </c>
      <c r="AB123" s="17">
        <f ca="1">(Y123+Z123*('Scenarios &amp; Pics'!$J$6+$AA123))/(H124*SQRT(Z123))</f>
        <v>-0.856009657059421</v>
      </c>
      <c r="AC123" s="17">
        <f t="shared" ca="1" si="35"/>
        <v>-0.92768242944454549</v>
      </c>
      <c r="AD123" s="12">
        <f t="shared" ca="1" si="43"/>
        <v>0.19599621892142041</v>
      </c>
      <c r="AE123" s="12">
        <f t="shared" ca="1" si="44"/>
        <v>0.17678616267865579</v>
      </c>
      <c r="AF123" s="12">
        <f ca="1">G124*AD123-'Scenarios &amp; Pics'!$H$6*EXP(-'Scenarios &amp; Pics'!$J$6*'Scenarios &amp; Pics'!Z123)*'Scenarios &amp; Pics'!AE123</f>
        <v>0.80305435135075243</v>
      </c>
      <c r="AG123" s="7">
        <f ca="1">AF123+'Scenarios &amp; Pics'!$H$5*EXP(-'Scenarios &amp; Pics'!$J$5*'Scenarios &amp; Pics'!$T$5)-G123</f>
        <v>6.9748270753942876</v>
      </c>
      <c r="AI123" s="7">
        <f t="shared" si="36"/>
        <v>93.5</v>
      </c>
      <c r="AJ123">
        <f t="shared" ca="1" si="37"/>
        <v>0.70505624189004124</v>
      </c>
      <c r="AK123" s="7">
        <f t="shared" ca="1" si="38"/>
        <v>6.9748270753942876</v>
      </c>
      <c r="AM123" s="7">
        <f t="shared" si="45"/>
        <v>93.5</v>
      </c>
      <c r="AN123" s="7">
        <f t="shared" ca="1" si="46"/>
        <v>148.26910862780949</v>
      </c>
      <c r="AO123" s="7">
        <f t="shared" ca="1" si="47"/>
        <v>82.538972078737117</v>
      </c>
      <c r="AQ123">
        <f t="shared" si="63"/>
        <v>0.2958904109589035</v>
      </c>
      <c r="AR123">
        <f t="shared" si="48"/>
        <v>101.19059344919296</v>
      </c>
      <c r="AS123">
        <f t="shared" si="49"/>
        <v>-1.1835616438355959E-2</v>
      </c>
      <c r="AT123">
        <f t="shared" si="50"/>
        <v>0.2958904109589035</v>
      </c>
      <c r="AU123">
        <f t="shared" si="51"/>
        <v>3.125E-2</v>
      </c>
      <c r="AV123">
        <f t="shared" si="52"/>
        <v>3.3997381043373145E-2</v>
      </c>
      <c r="AW123">
        <f t="shared" si="53"/>
        <v>-0.10199214313011408</v>
      </c>
      <c r="AX123" s="11">
        <f t="shared" si="54"/>
        <v>0.51356038043999264</v>
      </c>
      <c r="AY123" s="11">
        <f t="shared" si="55"/>
        <v>0.45938145571825534</v>
      </c>
      <c r="AZ123" s="11">
        <f t="shared" si="56"/>
        <v>0.39871179389237305</v>
      </c>
      <c r="BA123">
        <f t="shared" si="57"/>
        <v>5.4178924721737332</v>
      </c>
      <c r="BB123">
        <f t="shared" si="58"/>
        <v>1027.1207608799853</v>
      </c>
      <c r="BC123">
        <f t="shared" si="64"/>
        <v>108</v>
      </c>
      <c r="BD123">
        <f t="shared" si="59"/>
        <v>14.659651039874241</v>
      </c>
      <c r="BE123">
        <f t="shared" si="60"/>
        <v>433.76501707025051</v>
      </c>
    </row>
    <row r="124" spans="1:57" x14ac:dyDescent="0.3">
      <c r="A124" s="8"/>
      <c r="F124" s="6"/>
      <c r="G124" s="6">
        <f t="shared" si="61"/>
        <v>94</v>
      </c>
      <c r="H124" s="6">
        <f>'Scenarios &amp; Pics'!$F$5</f>
        <v>0.25</v>
      </c>
      <c r="I124" s="6">
        <f>'Scenarios &amp; Pics'!$F$6</f>
        <v>0.25</v>
      </c>
      <c r="K124" s="7">
        <f ca="1">'Scenarios &amp; Pics'!$E$4*'Scenarios &amp; Pics'!G124+'Scenarios &amp; Pics'!$E$5*W123+'Scenarios &amp; Pics'!$E$6*'Scenarios &amp; Pics'!AF123</f>
        <v>187804.00378107856</v>
      </c>
      <c r="L124" s="7">
        <f t="shared" ca="1" si="62"/>
        <v>-12195.996218921442</v>
      </c>
      <c r="O124" s="11">
        <f>LN(G124/'Scenarios &amp; Pics'!$H$5)</f>
        <v>-6.1875403718087529E-2</v>
      </c>
      <c r="P124" s="13">
        <f ca="1">'Scenarios &amp; Pics'!$T$5</f>
        <v>8.2191780821917804E-2</v>
      </c>
      <c r="Q124" s="11">
        <f>'Scenarios &amp; Pics'!$F$5*'Scenarios &amp; Pics'!$F$5/2</f>
        <v>3.125E-2</v>
      </c>
      <c r="R124" s="16">
        <f ca="1">(O124+P124*('Scenarios &amp; Pics'!$J$5+$Q124))/(I125*SQRT(P124))</f>
        <v>-0.78159721565553042</v>
      </c>
      <c r="S124" s="16">
        <f t="shared" ca="1" si="39"/>
        <v>-0.8532699880406549</v>
      </c>
      <c r="T124" s="11">
        <f t="shared" ca="1" si="40"/>
        <v>0.21722566187513448</v>
      </c>
      <c r="U124" s="11">
        <f t="shared" ca="1" si="41"/>
        <v>0.19675479960475123</v>
      </c>
      <c r="V124" s="11">
        <f t="shared" ca="1" si="42"/>
        <v>0.293938229645477</v>
      </c>
      <c r="W124" s="11">
        <f ca="1">G124*T124-'Scenarios &amp; Pics'!$H$5*EXP(-'Scenarios &amp; Pics'!$J$5*'Scenarios &amp; Pics'!P124)*'Scenarios &amp; Pics'!U124</f>
        <v>0.80831254769314498</v>
      </c>
      <c r="Y124" s="12">
        <f>LN(G124/'Scenarios &amp; Pics'!$H$6)</f>
        <v>-6.1875403718087529E-2</v>
      </c>
      <c r="Z124" s="14">
        <f ca="1">'Scenarios &amp; Pics'!$T$6</f>
        <v>8.2191780821917804E-2</v>
      </c>
      <c r="AA124" s="12">
        <f>'Scenarios &amp; Pics'!$F$6*'Scenarios &amp; Pics'!$F$6/2</f>
        <v>3.125E-2</v>
      </c>
      <c r="AB124" s="17">
        <f ca="1">(Y124+Z124*('Scenarios &amp; Pics'!$J$6+$AA124))/(H125*SQRT(Z124))</f>
        <v>-0.78159721565553042</v>
      </c>
      <c r="AC124" s="17">
        <f t="shared" ca="1" si="35"/>
        <v>-0.8532699880406549</v>
      </c>
      <c r="AD124" s="12">
        <f t="shared" ca="1" si="43"/>
        <v>0.21722566187513448</v>
      </c>
      <c r="AE124" s="12">
        <f t="shared" ca="1" si="44"/>
        <v>0.19675479960475123</v>
      </c>
      <c r="AF124" s="12">
        <f ca="1">G125*AD124-'Scenarios &amp; Pics'!$H$6*EXP(-'Scenarios &amp; Pics'!$J$6*'Scenarios &amp; Pics'!Z124)*'Scenarios &amp; Pics'!AE124</f>
        <v>0.91692537863071522</v>
      </c>
      <c r="AG124" s="7">
        <f ca="1">AF124+'Scenarios &amp; Pics'!$H$5*EXP(-'Scenarios &amp; Pics'!$J$5*'Scenarios &amp; Pics'!$T$5)-G124</f>
        <v>6.5886981026742433</v>
      </c>
      <c r="AI124" s="7">
        <f t="shared" si="36"/>
        <v>94</v>
      </c>
      <c r="AJ124">
        <f t="shared" ca="1" si="37"/>
        <v>0.80831254769314498</v>
      </c>
      <c r="AK124" s="7">
        <f t="shared" ca="1" si="38"/>
        <v>6.5886981026742433</v>
      </c>
      <c r="AM124" s="7">
        <f t="shared" si="45"/>
        <v>94</v>
      </c>
      <c r="AN124" s="7">
        <f t="shared" ca="1" si="46"/>
        <v>158.42660607157376</v>
      </c>
      <c r="AO124" s="7">
        <f t="shared" ca="1" si="47"/>
        <v>87.257750439300466</v>
      </c>
      <c r="AQ124">
        <f t="shared" si="63"/>
        <v>0.29863013698630075</v>
      </c>
      <c r="AR124">
        <f t="shared" si="48"/>
        <v>101.20168343695646</v>
      </c>
      <c r="AS124">
        <f t="shared" si="49"/>
        <v>-1.194520547945202E-2</v>
      </c>
      <c r="AT124">
        <f t="shared" si="50"/>
        <v>0.29863013698630075</v>
      </c>
      <c r="AU124">
        <f t="shared" si="51"/>
        <v>3.125E-2</v>
      </c>
      <c r="AV124">
        <f t="shared" si="52"/>
        <v>3.4154413662113164E-2</v>
      </c>
      <c r="AW124">
        <f t="shared" si="53"/>
        <v>-0.10246324098633919</v>
      </c>
      <c r="AX124" s="11">
        <f t="shared" si="54"/>
        <v>0.5136229910297232</v>
      </c>
      <c r="AY124" s="11">
        <f t="shared" si="55"/>
        <v>0.45919449434371568</v>
      </c>
      <c r="AZ124" s="11">
        <f t="shared" si="56"/>
        <v>0.39870966038034861</v>
      </c>
      <c r="BA124">
        <f t="shared" si="57"/>
        <v>5.4428496686007577</v>
      </c>
      <c r="BB124">
        <f t="shared" si="58"/>
        <v>1027.2459820594463</v>
      </c>
      <c r="BC124">
        <f t="shared" si="64"/>
        <v>109</v>
      </c>
      <c r="BD124">
        <f t="shared" si="59"/>
        <v>14.592171905099578</v>
      </c>
      <c r="BE124">
        <f t="shared" si="60"/>
        <v>435.76622949475353</v>
      </c>
    </row>
    <row r="125" spans="1:57" x14ac:dyDescent="0.3">
      <c r="A125" s="8"/>
      <c r="F125" s="6"/>
      <c r="G125" s="6">
        <f t="shared" si="61"/>
        <v>94.5</v>
      </c>
      <c r="H125" s="6">
        <f>'Scenarios &amp; Pics'!$F$5</f>
        <v>0.25</v>
      </c>
      <c r="I125" s="6">
        <f>'Scenarios &amp; Pics'!$F$6</f>
        <v>0.25</v>
      </c>
      <c r="K125" s="7">
        <f ca="1">'Scenarios &amp; Pics'!$E$4*'Scenarios &amp; Pics'!G125+'Scenarios &amp; Pics'!$E$5*W124+'Scenarios &amp; Pics'!$E$6*'Scenarios &amp; Pics'!AF124</f>
        <v>188782.77433812487</v>
      </c>
      <c r="L125" s="7">
        <f t="shared" ca="1" si="62"/>
        <v>-11217.225661875127</v>
      </c>
      <c r="O125" s="11">
        <f>LN(G125/'Scenarios &amp; Pics'!$H$5)</f>
        <v>-5.6570351488394351E-2</v>
      </c>
      <c r="P125" s="13">
        <f ca="1">'Scenarios &amp; Pics'!$T$5</f>
        <v>8.2191780821917804E-2</v>
      </c>
      <c r="Q125" s="11">
        <f>'Scenarios &amp; Pics'!$F$5*'Scenarios &amp; Pics'!$F$5/2</f>
        <v>3.125E-2</v>
      </c>
      <c r="R125" s="16">
        <f ca="1">(O125+P125*('Scenarios &amp; Pics'!$J$5+$Q125))/(I126*SQRT(P125))</f>
        <v>-0.70757953707059773</v>
      </c>
      <c r="S125" s="16">
        <f t="shared" ca="1" si="39"/>
        <v>-0.77925230945572221</v>
      </c>
      <c r="T125" s="11">
        <f t="shared" ca="1" si="40"/>
        <v>0.2396032020199213</v>
      </c>
      <c r="U125" s="11">
        <f t="shared" ca="1" si="41"/>
        <v>0.21791555083176592</v>
      </c>
      <c r="V125" s="11">
        <f t="shared" ca="1" si="42"/>
        <v>0.31059268061782719</v>
      </c>
      <c r="W125" s="11">
        <f ca="1">G125*T125-'Scenarios &amp; Pics'!$H$5*EXP(-'Scenarios &amp; Pics'!$J$5*'Scenarios &amp; Pics'!P125)*'Scenarios &amp; Pics'!U125</f>
        <v>0.92247333534403708</v>
      </c>
      <c r="Y125" s="12">
        <f>LN(G125/'Scenarios &amp; Pics'!$H$6)</f>
        <v>-5.6570351488394351E-2</v>
      </c>
      <c r="Z125" s="14">
        <f ca="1">'Scenarios &amp; Pics'!$T$6</f>
        <v>8.2191780821917804E-2</v>
      </c>
      <c r="AA125" s="12">
        <f>'Scenarios &amp; Pics'!$F$6*'Scenarios &amp; Pics'!$F$6/2</f>
        <v>3.125E-2</v>
      </c>
      <c r="AB125" s="17">
        <f ca="1">(Y125+Z125*('Scenarios &amp; Pics'!$J$6+$AA125))/(H126*SQRT(Z125))</f>
        <v>-0.70757953707059773</v>
      </c>
      <c r="AC125" s="17">
        <f t="shared" ca="1" si="35"/>
        <v>-0.77925230945572221</v>
      </c>
      <c r="AD125" s="12">
        <f t="shared" ca="1" si="43"/>
        <v>0.2396032020199213</v>
      </c>
      <c r="AE125" s="12">
        <f t="shared" ca="1" si="44"/>
        <v>0.21791555083176592</v>
      </c>
      <c r="AF125" s="12">
        <f ca="1">G126*AD125-'Scenarios &amp; Pics'!$H$6*EXP(-'Scenarios &amp; Pics'!$J$6*'Scenarios &amp; Pics'!Z125)*'Scenarios &amp; Pics'!AE125</f>
        <v>1.0422749363539978</v>
      </c>
      <c r="AG125" s="7">
        <f ca="1">AF125+'Scenarios &amp; Pics'!$H$5*EXP(-'Scenarios &amp; Pics'!$J$5*'Scenarios &amp; Pics'!$T$5)-G125</f>
        <v>6.2140476603975401</v>
      </c>
      <c r="AI125" s="7">
        <f t="shared" si="36"/>
        <v>94.5</v>
      </c>
      <c r="AJ125">
        <f t="shared" ca="1" si="37"/>
        <v>0.92247333534403708</v>
      </c>
      <c r="AK125" s="7">
        <f t="shared" ca="1" si="38"/>
        <v>6.2140476603975401</v>
      </c>
      <c r="AM125" s="7">
        <f t="shared" si="45"/>
        <v>94.5</v>
      </c>
      <c r="AN125" s="7">
        <f t="shared" ca="1" si="46"/>
        <v>168.29345107819839</v>
      </c>
      <c r="AO125" s="7">
        <f t="shared" ca="1" si="47"/>
        <v>91.7139081862843</v>
      </c>
      <c r="AQ125">
        <f t="shared" si="63"/>
        <v>0.301369863013698</v>
      </c>
      <c r="AR125">
        <f t="shared" si="48"/>
        <v>101.21277464012766</v>
      </c>
      <c r="AS125">
        <f t="shared" si="49"/>
        <v>-1.2054794520547934E-2</v>
      </c>
      <c r="AT125">
        <f t="shared" si="50"/>
        <v>0.301369863013698</v>
      </c>
      <c r="AU125">
        <f t="shared" si="51"/>
        <v>3.125E-2</v>
      </c>
      <c r="AV125">
        <f t="shared" si="52"/>
        <v>3.4310727584783894E-2</v>
      </c>
      <c r="AW125">
        <f t="shared" si="53"/>
        <v>-0.10293218275435212</v>
      </c>
      <c r="AX125" s="11">
        <f t="shared" si="54"/>
        <v>0.51368531473412271</v>
      </c>
      <c r="AY125" s="11">
        <f t="shared" si="55"/>
        <v>0.45900839760364037</v>
      </c>
      <c r="AZ125" s="11">
        <f t="shared" si="56"/>
        <v>0.39870752687974059</v>
      </c>
      <c r="BA125">
        <f t="shared" si="57"/>
        <v>5.4676917130482323</v>
      </c>
      <c r="BB125">
        <f t="shared" si="58"/>
        <v>1027.3706294682454</v>
      </c>
      <c r="BC125">
        <f t="shared" si="64"/>
        <v>110</v>
      </c>
      <c r="BD125">
        <f t="shared" si="59"/>
        <v>14.525614689112494</v>
      </c>
      <c r="BE125">
        <f t="shared" si="60"/>
        <v>437.75825090475922</v>
      </c>
    </row>
    <row r="126" spans="1:57" x14ac:dyDescent="0.3">
      <c r="A126" s="8"/>
      <c r="F126" s="6"/>
      <c r="G126" s="6">
        <f t="shared" si="61"/>
        <v>95</v>
      </c>
      <c r="H126" s="6">
        <f>'Scenarios &amp; Pics'!$F$5</f>
        <v>0.25</v>
      </c>
      <c r="I126" s="6">
        <f>'Scenarios &amp; Pics'!$F$6</f>
        <v>0.25</v>
      </c>
      <c r="K126" s="7">
        <f ca="1">'Scenarios &amp; Pics'!$E$4*'Scenarios &amp; Pics'!G126+'Scenarios &amp; Pics'!$E$5*W125+'Scenarios &amp; Pics'!$E$6*'Scenarios &amp; Pics'!AF125</f>
        <v>189760.39679798009</v>
      </c>
      <c r="L126" s="7">
        <f t="shared" ca="1" si="62"/>
        <v>-10239.603202019905</v>
      </c>
      <c r="O126" s="11">
        <f>LN(G126/'Scenarios &amp; Pics'!$H$5)</f>
        <v>-5.1293294387550578E-2</v>
      </c>
      <c r="P126" s="13">
        <f ca="1">'Scenarios &amp; Pics'!$T$5</f>
        <v>8.2191780821917804E-2</v>
      </c>
      <c r="Q126" s="11">
        <f>'Scenarios &amp; Pics'!$F$5*'Scenarios &amp; Pics'!$F$5/2</f>
        <v>3.125E-2</v>
      </c>
      <c r="R126" s="16">
        <f ca="1">(O126+P126*('Scenarios &amp; Pics'!$J$5+$Q126))/(I127*SQRT(P126))</f>
        <v>-0.63395245491325947</v>
      </c>
      <c r="S126" s="16">
        <f t="shared" ca="1" si="39"/>
        <v>-0.70562522729838395</v>
      </c>
      <c r="T126" s="11">
        <f t="shared" ca="1" si="40"/>
        <v>0.2630559255863954</v>
      </c>
      <c r="U126" s="11">
        <f t="shared" ca="1" si="41"/>
        <v>0.24021061582241421</v>
      </c>
      <c r="V126" s="11">
        <f t="shared" ca="1" si="42"/>
        <v>0.32631686513155056</v>
      </c>
      <c r="W126" s="11">
        <f ca="1">G126*T126-'Scenarios &amp; Pics'!$H$5*EXP(-'Scenarios &amp; Pics'!$J$5*'Scenarios &amp; Pics'!P126)*'Scenarios &amp; Pics'!U126</f>
        <v>1.0480950245533585</v>
      </c>
      <c r="Y126" s="12">
        <f>LN(G126/'Scenarios &amp; Pics'!$H$6)</f>
        <v>-5.1293294387550578E-2</v>
      </c>
      <c r="Z126" s="14">
        <f ca="1">'Scenarios &amp; Pics'!$T$6</f>
        <v>8.2191780821917804E-2</v>
      </c>
      <c r="AA126" s="12">
        <f>'Scenarios &amp; Pics'!$F$6*'Scenarios &amp; Pics'!$F$6/2</f>
        <v>3.125E-2</v>
      </c>
      <c r="AB126" s="17">
        <f ca="1">(Y126+Z126*('Scenarios &amp; Pics'!$J$6+$AA126))/(H127*SQRT(Z126))</f>
        <v>-0.63395245491325947</v>
      </c>
      <c r="AC126" s="17">
        <f t="shared" ca="1" si="35"/>
        <v>-0.70562522729838395</v>
      </c>
      <c r="AD126" s="12">
        <f t="shared" ca="1" si="43"/>
        <v>0.2630559255863954</v>
      </c>
      <c r="AE126" s="12">
        <f t="shared" ca="1" si="44"/>
        <v>0.24021061582241421</v>
      </c>
      <c r="AF126" s="12">
        <f ca="1">G127*AD126-'Scenarios &amp; Pics'!$H$6*EXP(-'Scenarios &amp; Pics'!$J$6*'Scenarios &amp; Pics'!Z126)*'Scenarios &amp; Pics'!AE126</f>
        <v>1.1796229873465549</v>
      </c>
      <c r="AG126" s="7">
        <f ca="1">AF126+'Scenarios &amp; Pics'!$H$5*EXP(-'Scenarios &amp; Pics'!$J$5*'Scenarios &amp; Pics'!$T$5)-G126</f>
        <v>5.8513957113900972</v>
      </c>
      <c r="AI126" s="7">
        <f t="shared" si="36"/>
        <v>95</v>
      </c>
      <c r="AJ126">
        <f t="shared" ca="1" si="37"/>
        <v>1.0480950245533585</v>
      </c>
      <c r="AK126" s="7">
        <f t="shared" ca="1" si="38"/>
        <v>5.8513957113900972</v>
      </c>
      <c r="AM126" s="7">
        <f t="shared" si="45"/>
        <v>95</v>
      </c>
      <c r="AN126" s="7">
        <f t="shared" ca="1" si="46"/>
        <v>177.74906144000749</v>
      </c>
      <c r="AO126" s="7">
        <f t="shared" ca="1" si="47"/>
        <v>95.849909400705798</v>
      </c>
      <c r="AQ126">
        <f t="shared" si="63"/>
        <v>0.30410958904109525</v>
      </c>
      <c r="AR126">
        <f t="shared" si="48"/>
        <v>101.22386705883979</v>
      </c>
      <c r="AS126">
        <f t="shared" si="49"/>
        <v>-1.2164383561643777E-2</v>
      </c>
      <c r="AT126">
        <f t="shared" si="50"/>
        <v>0.30410958904109525</v>
      </c>
      <c r="AU126">
        <f t="shared" si="51"/>
        <v>3.125E-2</v>
      </c>
      <c r="AV126">
        <f t="shared" si="52"/>
        <v>3.4466332589815747E-2</v>
      </c>
      <c r="AW126">
        <f t="shared" si="53"/>
        <v>-0.10339899776944628</v>
      </c>
      <c r="AX126" s="11">
        <f t="shared" si="54"/>
        <v>0.5137473554549834</v>
      </c>
      <c r="AY126" s="11">
        <f t="shared" si="55"/>
        <v>0.45882315377420857</v>
      </c>
      <c r="AZ126" s="11">
        <f t="shared" si="56"/>
        <v>0.39870539339054889</v>
      </c>
      <c r="BA126">
        <f t="shared" si="57"/>
        <v>5.49242016807748</v>
      </c>
      <c r="BB126">
        <f t="shared" si="58"/>
        <v>1027.4947109099669</v>
      </c>
      <c r="BC126">
        <f t="shared" si="64"/>
        <v>111</v>
      </c>
      <c r="BD126">
        <f t="shared" si="59"/>
        <v>14.459958582464719</v>
      </c>
      <c r="BE126">
        <f t="shared" si="60"/>
        <v>439.74120620646033</v>
      </c>
    </row>
    <row r="127" spans="1:57" x14ac:dyDescent="0.3">
      <c r="A127" s="8"/>
      <c r="F127" s="6"/>
      <c r="G127" s="6">
        <f t="shared" si="61"/>
        <v>95.5</v>
      </c>
      <c r="H127" s="6">
        <f>'Scenarios &amp; Pics'!$F$5</f>
        <v>0.25</v>
      </c>
      <c r="I127" s="6">
        <f>'Scenarios &amp; Pics'!$F$6</f>
        <v>0.25</v>
      </c>
      <c r="K127" s="7">
        <f ca="1">'Scenarios &amp; Pics'!$E$4*'Scenarios &amp; Pics'!G127+'Scenarios &amp; Pics'!$E$5*W126+'Scenarios &amp; Pics'!$E$6*'Scenarios &amp; Pics'!AF126</f>
        <v>190736.94407441362</v>
      </c>
      <c r="L127" s="7">
        <f t="shared" ca="1" si="62"/>
        <v>-9263.0559255863773</v>
      </c>
      <c r="O127" s="11">
        <f>LN(G127/'Scenarios &amp; Pics'!$H$5)</f>
        <v>-4.6043938501406846E-2</v>
      </c>
      <c r="P127" s="13">
        <f ca="1">'Scenarios &amp; Pics'!$T$5</f>
        <v>8.2191780821917804E-2</v>
      </c>
      <c r="Q127" s="11">
        <f>'Scenarios &amp; Pics'!$F$5*'Scenarios &amp; Pics'!$F$5/2</f>
        <v>3.125E-2</v>
      </c>
      <c r="R127" s="16">
        <f ca="1">(O127+P127*('Scenarios &amp; Pics'!$J$5+$Q127))/(I128*SQRT(P127))</f>
        <v>-0.56071186840521992</v>
      </c>
      <c r="S127" s="16">
        <f t="shared" ca="1" si="39"/>
        <v>-0.6323846407903444</v>
      </c>
      <c r="T127" s="11">
        <f t="shared" ca="1" si="40"/>
        <v>0.28749698753305664</v>
      </c>
      <c r="U127" s="11">
        <f t="shared" ca="1" si="41"/>
        <v>0.26356778389732055</v>
      </c>
      <c r="V127" s="11">
        <f t="shared" ca="1" si="42"/>
        <v>0.34090977270277567</v>
      </c>
      <c r="W127" s="11">
        <f ca="1">G127*T127-'Scenarios &amp; Pics'!$H$5*EXP(-'Scenarios &amp; Pics'!$J$5*'Scenarios &amp; Pics'!P127)*'Scenarios &amp; Pics'!U127</f>
        <v>1.1856940554133537</v>
      </c>
      <c r="Y127" s="12">
        <f>LN(G127/'Scenarios &amp; Pics'!$H$6)</f>
        <v>-4.6043938501406846E-2</v>
      </c>
      <c r="Z127" s="14">
        <f ca="1">'Scenarios &amp; Pics'!$T$6</f>
        <v>8.2191780821917804E-2</v>
      </c>
      <c r="AA127" s="12">
        <f>'Scenarios &amp; Pics'!$F$6*'Scenarios &amp; Pics'!$F$6/2</f>
        <v>3.125E-2</v>
      </c>
      <c r="AB127" s="17">
        <f ca="1">(Y127+Z127*('Scenarios &amp; Pics'!$J$6+$AA127))/(H128*SQRT(Z127))</f>
        <v>-0.56071186840521992</v>
      </c>
      <c r="AC127" s="17">
        <f t="shared" ca="1" si="35"/>
        <v>-0.6323846407903444</v>
      </c>
      <c r="AD127" s="12">
        <f t="shared" ca="1" si="43"/>
        <v>0.28749698753305664</v>
      </c>
      <c r="AE127" s="12">
        <f t="shared" ca="1" si="44"/>
        <v>0.26356778389732055</v>
      </c>
      <c r="AF127" s="12">
        <f ca="1">G128*AD127-'Scenarios &amp; Pics'!$H$6*EXP(-'Scenarios &amp; Pics'!$J$6*'Scenarios &amp; Pics'!Z127)*'Scenarios &amp; Pics'!AE127</f>
        <v>1.3294425491798805</v>
      </c>
      <c r="AG127" s="7">
        <f ca="1">AF127+'Scenarios &amp; Pics'!$H$5*EXP(-'Scenarios &amp; Pics'!$J$5*'Scenarios &amp; Pics'!$T$5)-G127</f>
        <v>5.5012152732234085</v>
      </c>
      <c r="AI127" s="7">
        <f t="shared" si="36"/>
        <v>95.5</v>
      </c>
      <c r="AJ127">
        <f t="shared" ca="1" si="37"/>
        <v>1.1856940554133537</v>
      </c>
      <c r="AK127" s="7">
        <f t="shared" ca="1" si="38"/>
        <v>5.5012152732234085</v>
      </c>
      <c r="AM127" s="7">
        <f t="shared" si="45"/>
        <v>95.5</v>
      </c>
      <c r="AN127" s="7">
        <f t="shared" ca="1" si="46"/>
        <v>186.67536686691992</v>
      </c>
      <c r="AO127" s="7">
        <f t="shared" ca="1" si="47"/>
        <v>99.61204850952663</v>
      </c>
      <c r="AQ127">
        <f t="shared" si="63"/>
        <v>0.3068493150684925</v>
      </c>
      <c r="AR127">
        <f t="shared" si="48"/>
        <v>101.23496069322606</v>
      </c>
      <c r="AS127">
        <f t="shared" si="49"/>
        <v>-1.2273972602739658E-2</v>
      </c>
      <c r="AT127">
        <f t="shared" si="50"/>
        <v>0.3068493150684925</v>
      </c>
      <c r="AU127">
        <f t="shared" si="51"/>
        <v>3.125E-2</v>
      </c>
      <c r="AV127">
        <f t="shared" si="52"/>
        <v>3.4621238235890986E-2</v>
      </c>
      <c r="AW127">
        <f t="shared" si="53"/>
        <v>-0.10386371470767174</v>
      </c>
      <c r="AX127" s="11">
        <f t="shared" si="54"/>
        <v>0.51380911700641962</v>
      </c>
      <c r="AY127" s="11">
        <f t="shared" si="55"/>
        <v>0.4586387513948787</v>
      </c>
      <c r="AZ127" s="11">
        <f t="shared" si="56"/>
        <v>0.39870325991277361</v>
      </c>
      <c r="BA127">
        <f t="shared" si="57"/>
        <v>5.517036561154093</v>
      </c>
      <c r="BB127">
        <f t="shared" si="58"/>
        <v>1027.6182340128391</v>
      </c>
      <c r="BC127">
        <f t="shared" si="64"/>
        <v>112</v>
      </c>
      <c r="BD127">
        <f t="shared" si="59"/>
        <v>14.395183427446396</v>
      </c>
      <c r="BE127">
        <f t="shared" si="60"/>
        <v>441.71521749972408</v>
      </c>
    </row>
    <row r="128" spans="1:57" x14ac:dyDescent="0.3">
      <c r="A128" s="8"/>
      <c r="F128" s="6"/>
      <c r="G128" s="6">
        <f t="shared" si="61"/>
        <v>96</v>
      </c>
      <c r="H128" s="6">
        <f>'Scenarios &amp; Pics'!$F$5</f>
        <v>0.25</v>
      </c>
      <c r="I128" s="6">
        <f>'Scenarios &amp; Pics'!$F$6</f>
        <v>0.25</v>
      </c>
      <c r="K128" s="7">
        <f ca="1">'Scenarios &amp; Pics'!$E$4*'Scenarios &amp; Pics'!G128+'Scenarios &amp; Pics'!$E$5*W127+'Scenarios &amp; Pics'!$E$6*'Scenarios &amp; Pics'!AF127</f>
        <v>191712.50301246694</v>
      </c>
      <c r="L128" s="7">
        <f t="shared" ca="1" si="62"/>
        <v>-8287.4969875330571</v>
      </c>
      <c r="O128" s="11">
        <f>LN(G128/'Scenarios &amp; Pics'!$H$5)</f>
        <v>-4.0821994520255166E-2</v>
      </c>
      <c r="P128" s="13">
        <f ca="1">'Scenarios &amp; Pics'!$T$5</f>
        <v>8.2191780821917804E-2</v>
      </c>
      <c r="Q128" s="11">
        <f>'Scenarios &amp; Pics'!$F$5*'Scenarios &amp; Pics'!$F$5/2</f>
        <v>3.125E-2</v>
      </c>
      <c r="R128" s="16">
        <f ca="1">(O128+P128*('Scenarios &amp; Pics'!$J$5+$Q128))/(I129*SQRT(P128))</f>
        <v>-0.48785374101072998</v>
      </c>
      <c r="S128" s="16">
        <f t="shared" ca="1" si="39"/>
        <v>-0.55952651339585446</v>
      </c>
      <c r="T128" s="11">
        <f t="shared" ca="1" si="40"/>
        <v>0.31282672125835831</v>
      </c>
      <c r="U128" s="11">
        <f t="shared" ca="1" si="41"/>
        <v>0.28790122086569503</v>
      </c>
      <c r="V128" s="11">
        <f t="shared" ca="1" si="42"/>
        <v>0.35418384322368529</v>
      </c>
      <c r="W128" s="11">
        <f ca="1">G128*T128-'Scenarios &amp; Pics'!$H$5*EXP(-'Scenarios &amp; Pics'!$J$5*'Scenarios &amp; Pics'!P128)*'Scenarios &amp; Pics'!U128</f>
        <v>1.3357401877021822</v>
      </c>
      <c r="Y128" s="12">
        <f>LN(G128/'Scenarios &amp; Pics'!$H$6)</f>
        <v>-4.0821994520255166E-2</v>
      </c>
      <c r="Z128" s="14">
        <f ca="1">'Scenarios &amp; Pics'!$T$6</f>
        <v>8.2191780821917804E-2</v>
      </c>
      <c r="AA128" s="12">
        <f>'Scenarios &amp; Pics'!$F$6*'Scenarios &amp; Pics'!$F$6/2</f>
        <v>3.125E-2</v>
      </c>
      <c r="AB128" s="17">
        <f ca="1">(Y128+Z128*('Scenarios &amp; Pics'!$J$6+$AA128))/(H129*SQRT(Z128))</f>
        <v>-0.48785374101072998</v>
      </c>
      <c r="AC128" s="17">
        <f t="shared" ca="1" si="35"/>
        <v>-0.55952651339585446</v>
      </c>
      <c r="AD128" s="12">
        <f t="shared" ca="1" si="43"/>
        <v>0.31282672125835831</v>
      </c>
      <c r="AE128" s="12">
        <f t="shared" ca="1" si="44"/>
        <v>0.28790122086569503</v>
      </c>
      <c r="AF128" s="12">
        <f ca="1">G129*AD128-'Scenarios &amp; Pics'!$H$6*EXP(-'Scenarios &amp; Pics'!$J$6*'Scenarios &amp; Pics'!Z128)*'Scenarios &amp; Pics'!AE128</f>
        <v>1.4921535483313626</v>
      </c>
      <c r="AG128" s="7">
        <f ca="1">AF128+'Scenarios &amp; Pics'!$H$5*EXP(-'Scenarios &amp; Pics'!$J$5*'Scenarios &amp; Pics'!$T$5)-G128</f>
        <v>5.1639262723748942</v>
      </c>
      <c r="AI128" s="7">
        <f t="shared" si="36"/>
        <v>96</v>
      </c>
      <c r="AJ128">
        <f t="shared" ca="1" si="37"/>
        <v>1.3357401877021822</v>
      </c>
      <c r="AK128" s="7">
        <f t="shared" ca="1" si="38"/>
        <v>5.1639262723748942</v>
      </c>
      <c r="AM128" s="7">
        <f t="shared" si="45"/>
        <v>96</v>
      </c>
      <c r="AN128" s="7">
        <f t="shared" ca="1" si="46"/>
        <v>194.95939566996336</v>
      </c>
      <c r="AO128" s="7">
        <f t="shared" ca="1" si="47"/>
        <v>102.95164846576478</v>
      </c>
      <c r="AQ128">
        <f t="shared" si="63"/>
        <v>0.30958904109588975</v>
      </c>
      <c r="AR128">
        <f t="shared" si="48"/>
        <v>101.2460555434197</v>
      </c>
      <c r="AS128">
        <f t="shared" si="49"/>
        <v>-1.2383561643835495E-2</v>
      </c>
      <c r="AT128">
        <f t="shared" si="50"/>
        <v>0.30958904109588975</v>
      </c>
      <c r="AU128">
        <f t="shared" si="51"/>
        <v>3.125E-2</v>
      </c>
      <c r="AV128">
        <f t="shared" si="52"/>
        <v>3.4775453868797553E-2</v>
      </c>
      <c r="AW128">
        <f t="shared" si="53"/>
        <v>-0.10432636160638994</v>
      </c>
      <c r="AX128" s="11">
        <f t="shared" si="54"/>
        <v>0.5138706031176038</v>
      </c>
      <c r="AY128" s="11">
        <f t="shared" si="55"/>
        <v>0.45845517926018231</v>
      </c>
      <c r="AZ128" s="11">
        <f t="shared" si="56"/>
        <v>0.39870112644641459</v>
      </c>
      <c r="BA128">
        <f t="shared" si="57"/>
        <v>5.5415423857421544</v>
      </c>
      <c r="BB128">
        <f t="shared" si="58"/>
        <v>1027.7412062352075</v>
      </c>
      <c r="BC128">
        <f t="shared" si="64"/>
        <v>113</v>
      </c>
      <c r="BD128">
        <f t="shared" si="59"/>
        <v>14.331269692074349</v>
      </c>
      <c r="BE128">
        <f t="shared" si="60"/>
        <v>443.68040416558847</v>
      </c>
    </row>
    <row r="129" spans="1:57" x14ac:dyDescent="0.3">
      <c r="A129" s="8"/>
      <c r="F129" s="6"/>
      <c r="G129" s="6">
        <f t="shared" si="61"/>
        <v>96.5</v>
      </c>
      <c r="H129" s="6">
        <f>'Scenarios &amp; Pics'!$F$5</f>
        <v>0.25</v>
      </c>
      <c r="I129" s="6">
        <f>'Scenarios &amp; Pics'!$F$6</f>
        <v>0.25</v>
      </c>
      <c r="K129" s="7">
        <f ca="1">'Scenarios &amp; Pics'!$E$4*'Scenarios &amp; Pics'!G129+'Scenarios &amp; Pics'!$E$5*W128+'Scenarios &amp; Pics'!$E$6*'Scenarios &amp; Pics'!AF128</f>
        <v>192687.17327874163</v>
      </c>
      <c r="L129" s="7">
        <f t="shared" ca="1" si="62"/>
        <v>-7312.8267212583742</v>
      </c>
      <c r="O129" s="11">
        <f>LN(G129/'Scenarios &amp; Pics'!$H$5)</f>
        <v>-3.562717764315116E-2</v>
      </c>
      <c r="P129" s="13">
        <f ca="1">'Scenarios &amp; Pics'!$T$5</f>
        <v>8.2191780821917804E-2</v>
      </c>
      <c r="Q129" s="11">
        <f>'Scenarios &amp; Pics'!$F$5*'Scenarios &amp; Pics'!$F$5/2</f>
        <v>3.125E-2</v>
      </c>
      <c r="R129" s="16">
        <f ca="1">(O129+P129*('Scenarios &amp; Pics'!$J$5+$Q129))/(I130*SQRT(P129))</f>
        <v>-0.41537409910166134</v>
      </c>
      <c r="S129" s="16">
        <f t="shared" ca="1" si="39"/>
        <v>-0.48704687148678583</v>
      </c>
      <c r="T129" s="11">
        <f t="shared" ca="1" si="40"/>
        <v>0.33893403221284751</v>
      </c>
      <c r="U129" s="11">
        <f t="shared" ca="1" si="41"/>
        <v>0.31311255763012835</v>
      </c>
      <c r="V129" s="11">
        <f t="shared" ca="1" si="42"/>
        <v>0.3659691077100331</v>
      </c>
      <c r="W129" s="11">
        <f ca="1">G129*T129-'Scenarios &amp; Pics'!$H$5*EXP(-'Scenarios &amp; Pics'!$J$5*'Scenarios &amp; Pics'!P129)*'Scenarios &amp; Pics'!U129</f>
        <v>1.4986504273856482</v>
      </c>
      <c r="Y129" s="12">
        <f>LN(G129/'Scenarios &amp; Pics'!$H$6)</f>
        <v>-3.562717764315116E-2</v>
      </c>
      <c r="Z129" s="14">
        <f ca="1">'Scenarios &amp; Pics'!$T$6</f>
        <v>8.2191780821917804E-2</v>
      </c>
      <c r="AA129" s="12">
        <f>'Scenarios &amp; Pics'!$F$6*'Scenarios &amp; Pics'!$F$6/2</f>
        <v>3.125E-2</v>
      </c>
      <c r="AB129" s="17">
        <f ca="1">(Y129+Z129*('Scenarios &amp; Pics'!$J$6+$AA129))/(H130*SQRT(Z129))</f>
        <v>-0.41537409910166134</v>
      </c>
      <c r="AC129" s="17">
        <f t="shared" ca="1" si="35"/>
        <v>-0.48704687148678583</v>
      </c>
      <c r="AD129" s="12">
        <f t="shared" ca="1" si="43"/>
        <v>0.33893403221284751</v>
      </c>
      <c r="AE129" s="12">
        <f t="shared" ca="1" si="44"/>
        <v>0.31311255763012835</v>
      </c>
      <c r="AF129" s="12">
        <f ca="1">G130*AD129-'Scenarios &amp; Pics'!$H$6*EXP(-'Scenarios &amp; Pics'!$J$6*'Scenarios &amp; Pics'!Z129)*'Scenarios &amp; Pics'!AE129</f>
        <v>1.668117443492072</v>
      </c>
      <c r="AG129" s="7">
        <f ca="1">AF129+'Scenarios &amp; Pics'!$H$5*EXP(-'Scenarios &amp; Pics'!$J$5*'Scenarios &amp; Pics'!$T$5)-G129</f>
        <v>4.8398901675356001</v>
      </c>
      <c r="AI129" s="7">
        <f t="shared" si="36"/>
        <v>96.5</v>
      </c>
      <c r="AJ129">
        <f t="shared" ca="1" si="37"/>
        <v>1.4986504273856482</v>
      </c>
      <c r="AK129" s="7">
        <f t="shared" ca="1" si="38"/>
        <v>4.8398901675356001</v>
      </c>
      <c r="AM129" s="7">
        <f t="shared" si="45"/>
        <v>96.5</v>
      </c>
      <c r="AN129" s="7">
        <f t="shared" ca="1" si="46"/>
        <v>202.49575869917774</v>
      </c>
      <c r="AO129" s="7">
        <f t="shared" ca="1" si="47"/>
        <v>105.82612784264438</v>
      </c>
      <c r="AQ129">
        <f t="shared" si="63"/>
        <v>0.312328767123287</v>
      </c>
      <c r="AR129">
        <f t="shared" si="48"/>
        <v>101.25715160955397</v>
      </c>
      <c r="AS129">
        <f t="shared" si="49"/>
        <v>-1.2493150684931459E-2</v>
      </c>
      <c r="AT129">
        <f t="shared" si="50"/>
        <v>0.312328767123287</v>
      </c>
      <c r="AU129">
        <f t="shared" si="51"/>
        <v>3.125E-2</v>
      </c>
      <c r="AV129">
        <f t="shared" si="52"/>
        <v>3.4928988628005704E-2</v>
      </c>
      <c r="AW129">
        <f t="shared" si="53"/>
        <v>-0.10478696588401643</v>
      </c>
      <c r="AX129" s="11">
        <f t="shared" si="54"/>
        <v>0.51393181743538907</v>
      </c>
      <c r="AY129" s="11">
        <f t="shared" si="55"/>
        <v>0.45827242641184179</v>
      </c>
      <c r="AZ129" s="11">
        <f t="shared" si="56"/>
        <v>0.39869899299147171</v>
      </c>
      <c r="BA129">
        <f t="shared" si="57"/>
        <v>5.5659391023547258</v>
      </c>
      <c r="BB129">
        <f t="shared" si="58"/>
        <v>1027.8636348707782</v>
      </c>
      <c r="BC129">
        <f t="shared" si="64"/>
        <v>114</v>
      </c>
      <c r="BD129">
        <f t="shared" si="59"/>
        <v>14.26819844533807</v>
      </c>
      <c r="BE129">
        <f t="shared" si="60"/>
        <v>445.63688295028385</v>
      </c>
    </row>
    <row r="130" spans="1:57" x14ac:dyDescent="0.3">
      <c r="A130" s="8"/>
      <c r="F130" s="6"/>
      <c r="G130" s="6">
        <f t="shared" si="61"/>
        <v>97</v>
      </c>
      <c r="H130" s="6">
        <f>'Scenarios &amp; Pics'!$F$5</f>
        <v>0.25</v>
      </c>
      <c r="I130" s="6">
        <f>'Scenarios &amp; Pics'!$F$6</f>
        <v>0.25</v>
      </c>
      <c r="K130" s="7">
        <f ca="1">'Scenarios &amp; Pics'!$E$4*'Scenarios &amp; Pics'!G130+'Scenarios &amp; Pics'!$E$5*W129+'Scenarios &amp; Pics'!$E$6*'Scenarios &amp; Pics'!AF129</f>
        <v>193661.06596778717</v>
      </c>
      <c r="L130" s="7">
        <f t="shared" ca="1" si="62"/>
        <v>-6338.9340322128264</v>
      </c>
      <c r="O130" s="11">
        <f>LN(G130/'Scenarios &amp; Pics'!$H$5)</f>
        <v>-3.0459207484708574E-2</v>
      </c>
      <c r="P130" s="13">
        <f ca="1">'Scenarios &amp; Pics'!$T$5</f>
        <v>8.2191780821917804E-2</v>
      </c>
      <c r="Q130" s="11">
        <f>'Scenarios &amp; Pics'!$F$5*'Scenarios &amp; Pics'!$F$5/2</f>
        <v>3.125E-2</v>
      </c>
      <c r="R130" s="16">
        <f ca="1">(O130+P130*('Scenarios &amp; Pics'!$J$5+$Q130))/(I131*SQRT(P130))</f>
        <v>-0.34326903065707604</v>
      </c>
      <c r="S130" s="16">
        <f t="shared" ca="1" si="39"/>
        <v>-0.41494180304220052</v>
      </c>
      <c r="T130" s="11">
        <f t="shared" ca="1" si="40"/>
        <v>0.36569803843645882</v>
      </c>
      <c r="U130" s="11">
        <f t="shared" ca="1" si="41"/>
        <v>0.33909225341610444</v>
      </c>
      <c r="V130" s="11">
        <f t="shared" ca="1" si="42"/>
        <v>0.37611687470570276</v>
      </c>
      <c r="W130" s="11">
        <f ca="1">G130*T130-'Scenarios &amp; Pics'!$H$5*EXP(-'Scenarios &amp; Pics'!$J$5*'Scenarios &amp; Pics'!P130)*'Scenarios &amp; Pics'!U130</f>
        <v>1.6747837133627641</v>
      </c>
      <c r="Y130" s="12">
        <f>LN(G130/'Scenarios &amp; Pics'!$H$6)</f>
        <v>-3.0459207484708574E-2</v>
      </c>
      <c r="Z130" s="14">
        <f ca="1">'Scenarios &amp; Pics'!$T$6</f>
        <v>8.2191780821917804E-2</v>
      </c>
      <c r="AA130" s="12">
        <f>'Scenarios &amp; Pics'!$F$6*'Scenarios &amp; Pics'!$F$6/2</f>
        <v>3.125E-2</v>
      </c>
      <c r="AB130" s="17">
        <f ca="1">(Y130+Z130*('Scenarios &amp; Pics'!$J$6+$AA130))/(H131*SQRT(Z130))</f>
        <v>-0.34326903065707604</v>
      </c>
      <c r="AC130" s="17">
        <f t="shared" ca="1" si="35"/>
        <v>-0.41494180304220052</v>
      </c>
      <c r="AD130" s="12">
        <f t="shared" ca="1" si="43"/>
        <v>0.36569803843645882</v>
      </c>
      <c r="AE130" s="12">
        <f t="shared" ca="1" si="44"/>
        <v>0.33909225341610444</v>
      </c>
      <c r="AF130" s="12">
        <f ca="1">G131*AD130-'Scenarios &amp; Pics'!$H$6*EXP(-'Scenarios &amp; Pics'!$J$6*'Scenarios &amp; Pics'!Z130)*'Scenarios &amp; Pics'!AE130</f>
        <v>1.8576327325809956</v>
      </c>
      <c r="AG130" s="7">
        <f ca="1">AF130+'Scenarios &amp; Pics'!$H$5*EXP(-'Scenarios &amp; Pics'!$J$5*'Scenarios &amp; Pics'!$T$5)-G130</f>
        <v>4.5294054566245308</v>
      </c>
      <c r="AI130" s="7">
        <f t="shared" si="36"/>
        <v>97</v>
      </c>
      <c r="AJ130">
        <f t="shared" ca="1" si="37"/>
        <v>1.6747837133627641</v>
      </c>
      <c r="AK130" s="7">
        <f t="shared" ca="1" si="38"/>
        <v>4.5294054566245308</v>
      </c>
      <c r="AM130" s="7">
        <f t="shared" si="45"/>
        <v>97</v>
      </c>
      <c r="AN130" s="7">
        <f t="shared" ca="1" si="46"/>
        <v>209.18895181165308</v>
      </c>
      <c r="AO130" s="7">
        <f t="shared" ca="1" si="47"/>
        <v>108.19990422114057</v>
      </c>
      <c r="AQ130">
        <f t="shared" si="63"/>
        <v>0.31506849315068425</v>
      </c>
      <c r="AR130">
        <f t="shared" si="48"/>
        <v>101.26824889176211</v>
      </c>
      <c r="AS130">
        <f t="shared" si="49"/>
        <v>-1.2602739726027308E-2</v>
      </c>
      <c r="AT130">
        <f t="shared" si="50"/>
        <v>0.31506849315068425</v>
      </c>
      <c r="AU130">
        <f t="shared" si="51"/>
        <v>3.125E-2</v>
      </c>
      <c r="AV130">
        <f t="shared" si="52"/>
        <v>3.5081851452993355E-2</v>
      </c>
      <c r="AW130">
        <f t="shared" si="53"/>
        <v>-0.10524555435897825</v>
      </c>
      <c r="AX130" s="11">
        <f t="shared" si="54"/>
        <v>0.51399276352683398</v>
      </c>
      <c r="AY130" s="11">
        <f t="shared" si="55"/>
        <v>0.45809048213120129</v>
      </c>
      <c r="AZ130" s="11">
        <f t="shared" si="56"/>
        <v>0.39869685954794504</v>
      </c>
      <c r="BA130">
        <f t="shared" si="57"/>
        <v>5.5902281395632798</v>
      </c>
      <c r="BB130">
        <f t="shared" si="58"/>
        <v>1027.985527053668</v>
      </c>
      <c r="BC130">
        <f t="shared" si="64"/>
        <v>115</v>
      </c>
      <c r="BD130">
        <f t="shared" si="59"/>
        <v>14.2059513336322</v>
      </c>
      <c r="BE130">
        <f t="shared" si="60"/>
        <v>447.58476804594511</v>
      </c>
    </row>
    <row r="131" spans="1:57" x14ac:dyDescent="0.3">
      <c r="A131" s="8"/>
      <c r="F131" s="6"/>
      <c r="G131" s="6">
        <f t="shared" si="61"/>
        <v>97.5</v>
      </c>
      <c r="H131" s="6">
        <f>'Scenarios &amp; Pics'!$F$5</f>
        <v>0.25</v>
      </c>
      <c r="I131" s="6">
        <f>'Scenarios &amp; Pics'!$F$6</f>
        <v>0.25</v>
      </c>
      <c r="K131" s="7">
        <f ca="1">'Scenarios &amp; Pics'!$E$4*'Scenarios &amp; Pics'!G131+'Scenarios &amp; Pics'!$E$5*W130+'Scenarios &amp; Pics'!$E$6*'Scenarios &amp; Pics'!AF130</f>
        <v>194634.30196156353</v>
      </c>
      <c r="L131" s="7">
        <f t="shared" ca="1" si="62"/>
        <v>-5365.6980384364724</v>
      </c>
      <c r="O131" s="11">
        <f>LN(G131/'Scenarios &amp; Pics'!$H$5)</f>
        <v>-2.5317807984289897E-2</v>
      </c>
      <c r="P131" s="13">
        <f ca="1">'Scenarios &amp; Pics'!$T$5</f>
        <v>8.2191780821917804E-2</v>
      </c>
      <c r="Q131" s="11">
        <f>'Scenarios &amp; Pics'!$F$5*'Scenarios &amp; Pics'!$F$5/2</f>
        <v>3.125E-2</v>
      </c>
      <c r="R131" s="16">
        <f ca="1">(O131+P131*('Scenarios &amp; Pics'!$J$5+$Q131))/(I132*SQRT(P131))</f>
        <v>-0.2715346839962266</v>
      </c>
      <c r="S131" s="16">
        <f t="shared" ca="1" si="39"/>
        <v>-0.34320745638135108</v>
      </c>
      <c r="T131" s="11">
        <f t="shared" ca="1" si="40"/>
        <v>0.39298991369360453</v>
      </c>
      <c r="U131" s="11">
        <f t="shared" ca="1" si="41"/>
        <v>0.36572119780534573</v>
      </c>
      <c r="V131" s="11">
        <f t="shared" ca="1" si="42"/>
        <v>0.38450285089554698</v>
      </c>
      <c r="W131" s="11">
        <f ca="1">G131*T131-'Scenarios &amp; Pics'!$H$5*EXP(-'Scenarios &amp; Pics'!$J$5*'Scenarios &amp; Pics'!P131)*'Scenarios &amp; Pics'!U131</f>
        <v>1.8644364771070556</v>
      </c>
      <c r="Y131" s="12">
        <f>LN(G131/'Scenarios &amp; Pics'!$H$6)</f>
        <v>-2.5317807984289897E-2</v>
      </c>
      <c r="Z131" s="14">
        <f ca="1">'Scenarios &amp; Pics'!$T$6</f>
        <v>8.2191780821917804E-2</v>
      </c>
      <c r="AA131" s="12">
        <f>'Scenarios &amp; Pics'!$F$6*'Scenarios &amp; Pics'!$F$6/2</f>
        <v>3.125E-2</v>
      </c>
      <c r="AB131" s="17">
        <f ca="1">(Y131+Z131*('Scenarios &amp; Pics'!$J$6+$AA131))/(H132*SQRT(Z131))</f>
        <v>-0.2715346839962266</v>
      </c>
      <c r="AC131" s="17">
        <f t="shared" ca="1" si="35"/>
        <v>-0.34320745638135108</v>
      </c>
      <c r="AD131" s="12">
        <f t="shared" ca="1" si="43"/>
        <v>0.39298991369360453</v>
      </c>
      <c r="AE131" s="12">
        <f t="shared" ca="1" si="44"/>
        <v>0.36572119780534573</v>
      </c>
      <c r="AF131" s="12">
        <f ca="1">G132*AD131-'Scenarios &amp; Pics'!$H$6*EXP(-'Scenarios &amp; Pics'!$J$6*'Scenarios &amp; Pics'!Z131)*'Scenarios &amp; Pics'!AE131</f>
        <v>2.0609314339538543</v>
      </c>
      <c r="AG131" s="7">
        <f ca="1">AF131+'Scenarios &amp; Pics'!$H$5*EXP(-'Scenarios &amp; Pics'!$J$5*'Scenarios &amp; Pics'!$T$5)-G131</f>
        <v>4.2327041579973894</v>
      </c>
      <c r="AI131" s="7">
        <f t="shared" si="36"/>
        <v>97.5</v>
      </c>
      <c r="AJ131">
        <f t="shared" ca="1" si="37"/>
        <v>1.8644364771070556</v>
      </c>
      <c r="AK131" s="7">
        <f t="shared" ca="1" si="38"/>
        <v>4.2327041579973894</v>
      </c>
      <c r="AM131" s="7">
        <f t="shared" si="45"/>
        <v>97.5</v>
      </c>
      <c r="AN131" s="7">
        <f t="shared" ca="1" si="46"/>
        <v>214.95540544661034</v>
      </c>
      <c r="AO131" s="7">
        <f t="shared" ca="1" si="47"/>
        <v>110.04510785081786</v>
      </c>
      <c r="AQ131">
        <f t="shared" si="63"/>
        <v>0.3178082191780815</v>
      </c>
      <c r="AR131">
        <f t="shared" si="48"/>
        <v>101.27934739017741</v>
      </c>
      <c r="AS131">
        <f t="shared" si="49"/>
        <v>-1.2712328767123164E-2</v>
      </c>
      <c r="AT131">
        <f t="shared" si="50"/>
        <v>0.3178082191780815</v>
      </c>
      <c r="AU131">
        <f t="shared" si="51"/>
        <v>3.125E-2</v>
      </c>
      <c r="AV131">
        <f t="shared" si="52"/>
        <v>3.5234051089314565E-2</v>
      </c>
      <c r="AW131">
        <f t="shared" si="53"/>
        <v>-0.10570215326794097</v>
      </c>
      <c r="AX131" s="11">
        <f t="shared" si="54"/>
        <v>0.51405344488162275</v>
      </c>
      <c r="AY131" s="11">
        <f t="shared" si="55"/>
        <v>0.45790933593194993</v>
      </c>
      <c r="AZ131" s="11">
        <f t="shared" si="56"/>
        <v>0.39869472611583445</v>
      </c>
      <c r="BA131">
        <f t="shared" si="57"/>
        <v>5.6144108949672855</v>
      </c>
      <c r="BB131">
        <f t="shared" si="58"/>
        <v>1028.1068897632456</v>
      </c>
      <c r="BC131">
        <f t="shared" si="64"/>
        <v>116</v>
      </c>
      <c r="BD131">
        <f t="shared" si="59"/>
        <v>14.144510558308831</v>
      </c>
      <c r="BE131">
        <f t="shared" si="60"/>
        <v>449.5241711681702</v>
      </c>
    </row>
    <row r="132" spans="1:57" x14ac:dyDescent="0.3">
      <c r="A132" s="8"/>
      <c r="F132" s="6"/>
      <c r="G132" s="6">
        <f t="shared" si="61"/>
        <v>98</v>
      </c>
      <c r="H132" s="6">
        <f>'Scenarios &amp; Pics'!$F$5</f>
        <v>0.25</v>
      </c>
      <c r="I132" s="6">
        <f>'Scenarios &amp; Pics'!$F$6</f>
        <v>0.25</v>
      </c>
      <c r="K132" s="7">
        <f ca="1">'Scenarios &amp; Pics'!$E$4*'Scenarios &amp; Pics'!G132+'Scenarios &amp; Pics'!$E$5*W131+'Scenarios &amp; Pics'!$E$6*'Scenarios &amp; Pics'!AF131</f>
        <v>195607.0100863064</v>
      </c>
      <c r="L132" s="7">
        <f t="shared" ca="1" si="62"/>
        <v>-4392.9899136936001</v>
      </c>
      <c r="O132" s="11">
        <f>LN(G132/'Scenarios &amp; Pics'!$H$5)</f>
        <v>-2.0202707317519466E-2</v>
      </c>
      <c r="P132" s="13">
        <f ca="1">'Scenarios &amp; Pics'!$T$5</f>
        <v>8.2191780821917804E-2</v>
      </c>
      <c r="Q132" s="11">
        <f>'Scenarios &amp; Pics'!$F$5*'Scenarios &amp; Pics'!$F$5/2</f>
        <v>3.125E-2</v>
      </c>
      <c r="R132" s="16">
        <f ca="1">(O132+P132*('Scenarios &amp; Pics'!$J$5+$Q132))/(I133*SQRT(P132))</f>
        <v>-0.20016726654396047</v>
      </c>
      <c r="S132" s="16">
        <f t="shared" ca="1" si="39"/>
        <v>-0.27184003892908493</v>
      </c>
      <c r="T132" s="11">
        <f t="shared" ca="1" si="40"/>
        <v>0.42067488329529051</v>
      </c>
      <c r="U132" s="11">
        <f t="shared" ca="1" si="41"/>
        <v>0.39287250872056201</v>
      </c>
      <c r="V132" s="11">
        <f t="shared" ca="1" si="42"/>
        <v>0.39102960705214151</v>
      </c>
      <c r="W132" s="11">
        <f ca="1">G132*T132-'Scenarios &amp; Pics'!$H$5*EXP(-'Scenarios &amp; Pics'!$J$5*'Scenarios &amp; Pics'!P132)*'Scenarios &amp; Pics'!U132</f>
        <v>2.0678391642178084</v>
      </c>
      <c r="Y132" s="12">
        <f>LN(G132/'Scenarios &amp; Pics'!$H$6)</f>
        <v>-2.0202707317519466E-2</v>
      </c>
      <c r="Z132" s="14">
        <f ca="1">'Scenarios &amp; Pics'!$T$6</f>
        <v>8.2191780821917804E-2</v>
      </c>
      <c r="AA132" s="12">
        <f>'Scenarios &amp; Pics'!$F$6*'Scenarios &amp; Pics'!$F$6/2</f>
        <v>3.125E-2</v>
      </c>
      <c r="AB132" s="17">
        <f ca="1">(Y132+Z132*('Scenarios &amp; Pics'!$J$6+$AA132))/(H133*SQRT(Z132))</f>
        <v>-0.20016726654396047</v>
      </c>
      <c r="AC132" s="17">
        <f t="shared" ca="1" si="35"/>
        <v>-0.27184003892908493</v>
      </c>
      <c r="AD132" s="12">
        <f t="shared" ca="1" si="43"/>
        <v>0.42067488329529051</v>
      </c>
      <c r="AE132" s="12">
        <f t="shared" ca="1" si="44"/>
        <v>0.39287250872056201</v>
      </c>
      <c r="AF132" s="12">
        <f ca="1">G133*AD132-'Scenarios &amp; Pics'!$H$6*EXP(-'Scenarios &amp; Pics'!$J$6*'Scenarios &amp; Pics'!Z132)*'Scenarios &amp; Pics'!AE132</f>
        <v>2.278176605865454</v>
      </c>
      <c r="AG132" s="7">
        <f ca="1">AF132+'Scenarios &amp; Pics'!$H$5*EXP(-'Scenarios &amp; Pics'!$J$5*'Scenarios &amp; Pics'!$T$5)-G132</f>
        <v>3.9499493299089892</v>
      </c>
      <c r="AI132" s="7">
        <f t="shared" si="36"/>
        <v>98</v>
      </c>
      <c r="AJ132">
        <f t="shared" ca="1" si="37"/>
        <v>2.0678391642178084</v>
      </c>
      <c r="AK132" s="7">
        <f t="shared" ca="1" si="38"/>
        <v>3.9499493299089892</v>
      </c>
      <c r="AM132" s="7">
        <f t="shared" si="45"/>
        <v>98</v>
      </c>
      <c r="AN132" s="7">
        <f t="shared" ca="1" si="46"/>
        <v>219.72522001320758</v>
      </c>
      <c r="AO132" s="7">
        <f t="shared" ca="1" si="47"/>
        <v>111.34208705375647</v>
      </c>
      <c r="AQ132">
        <f t="shared" si="63"/>
        <v>0.32054794520547875</v>
      </c>
      <c r="AR132">
        <f t="shared" si="48"/>
        <v>101.29044710493315</v>
      </c>
      <c r="AS132">
        <f t="shared" si="49"/>
        <v>-1.2821917808219074E-2</v>
      </c>
      <c r="AT132">
        <f t="shared" si="50"/>
        <v>0.32054794520547875</v>
      </c>
      <c r="AU132">
        <f t="shared" si="51"/>
        <v>3.125E-2</v>
      </c>
      <c r="AV132">
        <f t="shared" si="52"/>
        <v>3.5385596094441293E-2</v>
      </c>
      <c r="AW132">
        <f t="shared" si="53"/>
        <v>-0.10615678828332177</v>
      </c>
      <c r="AX132" s="11">
        <f t="shared" si="54"/>
        <v>0.51411386491439681</v>
      </c>
      <c r="AY132" s="11">
        <f t="shared" si="55"/>
        <v>0.45772897755312936</v>
      </c>
      <c r="AZ132" s="11">
        <f t="shared" si="56"/>
        <v>0.39869259269513979</v>
      </c>
      <c r="BA132">
        <f t="shared" si="57"/>
        <v>5.6384887361267459</v>
      </c>
      <c r="BB132">
        <f t="shared" si="58"/>
        <v>1028.2277298287936</v>
      </c>
      <c r="BC132">
        <f t="shared" si="64"/>
        <v>117</v>
      </c>
      <c r="BD132">
        <f t="shared" si="59"/>
        <v>14.08385885428733</v>
      </c>
      <c r="BE132">
        <f t="shared" si="60"/>
        <v>451.45520163057921</v>
      </c>
    </row>
    <row r="133" spans="1:57" x14ac:dyDescent="0.3">
      <c r="A133" s="8"/>
      <c r="F133" s="6"/>
      <c r="G133" s="6">
        <f t="shared" si="61"/>
        <v>98.5</v>
      </c>
      <c r="H133" s="6">
        <f>'Scenarios &amp; Pics'!$F$5</f>
        <v>0.25</v>
      </c>
      <c r="I133" s="6">
        <f>'Scenarios &amp; Pics'!$F$6</f>
        <v>0.25</v>
      </c>
      <c r="K133" s="7">
        <f ca="1">'Scenarios &amp; Pics'!$E$4*'Scenarios &amp; Pics'!G133+'Scenarios &amp; Pics'!$E$5*W132+'Scenarios &amp; Pics'!$E$6*'Scenarios &amp; Pics'!AF132</f>
        <v>196579.32511670468</v>
      </c>
      <c r="L133" s="7">
        <f t="shared" ca="1" si="62"/>
        <v>-3420.6748832953162</v>
      </c>
      <c r="O133" s="11">
        <f>LN(G133/'Scenarios &amp; Pics'!$H$5)</f>
        <v>-1.5113637810048184E-2</v>
      </c>
      <c r="P133" s="13">
        <f ca="1">'Scenarios &amp; Pics'!$T$5</f>
        <v>8.2191780821917804E-2</v>
      </c>
      <c r="Q133" s="11">
        <f>'Scenarios &amp; Pics'!$F$5*'Scenarios &amp; Pics'!$F$5/2</f>
        <v>3.125E-2</v>
      </c>
      <c r="R133" s="16">
        <f ca="1">(O133+P133*('Scenarios &amp; Pics'!$J$5+$Q133))/(I134*SQRT(P133))</f>
        <v>-0.12916304362753947</v>
      </c>
      <c r="S133" s="16">
        <f t="shared" ca="1" si="39"/>
        <v>-0.20083581601266395</v>
      </c>
      <c r="T133" s="11">
        <f t="shared" ca="1" si="40"/>
        <v>0.4486143190581468</v>
      </c>
      <c r="U133" s="11">
        <f t="shared" ca="1" si="41"/>
        <v>0.42041347816995378</v>
      </c>
      <c r="V133" s="11">
        <f t="shared" ca="1" si="42"/>
        <v>0.39562832601731673</v>
      </c>
      <c r="W133" s="11">
        <f ca="1">G133*T133-'Scenarios &amp; Pics'!$H$5*EXP(-'Scenarios &amp; Pics'!$J$5*'Scenarios &amp; Pics'!P133)*'Scenarios &amp; Pics'!U133</f>
        <v>2.2851537809471907</v>
      </c>
      <c r="Y133" s="12">
        <f>LN(G133/'Scenarios &amp; Pics'!$H$6)</f>
        <v>-1.5113637810048184E-2</v>
      </c>
      <c r="Z133" s="14">
        <f ca="1">'Scenarios &amp; Pics'!$T$6</f>
        <v>8.2191780821917804E-2</v>
      </c>
      <c r="AA133" s="12">
        <f>'Scenarios &amp; Pics'!$F$6*'Scenarios &amp; Pics'!$F$6/2</f>
        <v>3.125E-2</v>
      </c>
      <c r="AB133" s="17">
        <f ca="1">(Y133+Z133*('Scenarios &amp; Pics'!$J$6+$AA133))/(H134*SQRT(Z133))</f>
        <v>-0.12916304362753947</v>
      </c>
      <c r="AC133" s="17">
        <f t="shared" ca="1" si="35"/>
        <v>-0.20083581601266395</v>
      </c>
      <c r="AD133" s="12">
        <f t="shared" ca="1" si="43"/>
        <v>0.4486143190581468</v>
      </c>
      <c r="AE133" s="12">
        <f t="shared" ca="1" si="44"/>
        <v>0.42041347816995378</v>
      </c>
      <c r="AF133" s="12">
        <f ca="1">G134*AD133-'Scenarios &amp; Pics'!$H$6*EXP(-'Scenarios &amp; Pics'!$J$6*'Scenarios &amp; Pics'!Z133)*'Scenarios &amp; Pics'!AE133</f>
        <v>2.5094609404762593</v>
      </c>
      <c r="AG133" s="7">
        <f ca="1">AF133+'Scenarios &amp; Pics'!$H$5*EXP(-'Scenarios &amp; Pics'!$J$5*'Scenarios &amp; Pics'!$T$5)-G133</f>
        <v>3.6812336645197945</v>
      </c>
      <c r="AI133" s="7">
        <f t="shared" si="36"/>
        <v>98.5</v>
      </c>
      <c r="AJ133">
        <f t="shared" ca="1" si="37"/>
        <v>2.2851537809471907</v>
      </c>
      <c r="AK133" s="7">
        <f t="shared" ca="1" si="38"/>
        <v>3.6812336645197945</v>
      </c>
      <c r="AM133" s="7">
        <f t="shared" si="45"/>
        <v>98.5</v>
      </c>
      <c r="AN133" s="7">
        <f t="shared" ca="1" si="46"/>
        <v>223.44353820280608</v>
      </c>
      <c r="AO133" s="7">
        <f t="shared" ca="1" si="47"/>
        <v>112.0796948392029</v>
      </c>
      <c r="AQ133">
        <f t="shared" si="63"/>
        <v>0.32328767123287599</v>
      </c>
      <c r="AR133">
        <f t="shared" si="48"/>
        <v>101.30154803616267</v>
      </c>
      <c r="AS133">
        <f t="shared" si="49"/>
        <v>-1.293150684931511E-2</v>
      </c>
      <c r="AT133">
        <f t="shared" si="50"/>
        <v>0.32328767123287599</v>
      </c>
      <c r="AU133">
        <f t="shared" si="51"/>
        <v>3.125E-2</v>
      </c>
      <c r="AV133">
        <f t="shared" si="52"/>
        <v>3.5536494843377384E-2</v>
      </c>
      <c r="AW133">
        <f t="shared" si="53"/>
        <v>-0.10660948453013409</v>
      </c>
      <c r="AX133" s="11">
        <f t="shared" si="54"/>
        <v>0.51417402696699432</v>
      </c>
      <c r="AY133" s="11">
        <f t="shared" si="55"/>
        <v>0.45754939695240826</v>
      </c>
      <c r="AZ133" s="11">
        <f t="shared" si="56"/>
        <v>0.39869045928586122</v>
      </c>
      <c r="BA133">
        <f t="shared" si="57"/>
        <v>5.6624630014585975</v>
      </c>
      <c r="BB133">
        <f t="shared" si="58"/>
        <v>1028.3480539339887</v>
      </c>
      <c r="BC133">
        <f t="shared" si="64"/>
        <v>118</v>
      </c>
      <c r="BD133">
        <f t="shared" si="59"/>
        <v>14.023979469663288</v>
      </c>
      <c r="BE133">
        <f t="shared" si="60"/>
        <v>453.37796641651073</v>
      </c>
    </row>
    <row r="134" spans="1:57" x14ac:dyDescent="0.3">
      <c r="A134" s="8"/>
      <c r="F134" s="6"/>
      <c r="G134" s="6">
        <f t="shared" si="61"/>
        <v>99</v>
      </c>
      <c r="H134" s="6">
        <f>'Scenarios &amp; Pics'!$F$5</f>
        <v>0.25</v>
      </c>
      <c r="I134" s="6">
        <f>'Scenarios &amp; Pics'!$F$6</f>
        <v>0.25</v>
      </c>
      <c r="K134" s="7">
        <f ca="1">'Scenarios &amp; Pics'!$E$4*'Scenarios &amp; Pics'!G134+'Scenarios &amp; Pics'!$E$5*W133+'Scenarios &amp; Pics'!$E$6*'Scenarios &amp; Pics'!AF133</f>
        <v>197551.38568094186</v>
      </c>
      <c r="L134" s="7">
        <f t="shared" ca="1" si="62"/>
        <v>-2448.6143190581352</v>
      </c>
      <c r="O134" s="11">
        <f>LN(G134/'Scenarios &amp; Pics'!$H$5)</f>
        <v>-1.0050335853501451E-2</v>
      </c>
      <c r="P134" s="13">
        <f ca="1">'Scenarios &amp; Pics'!$T$5</f>
        <v>8.2191780821917804E-2</v>
      </c>
      <c r="Q134" s="11">
        <f>'Scenarios &amp; Pics'!$F$5*'Scenarios &amp; Pics'!$F$5/2</f>
        <v>3.125E-2</v>
      </c>
      <c r="R134" s="16">
        <f ca="1">(O134+P134*('Scenarios &amp; Pics'!$J$5+$Q134))/(I135*SQRT(P134))</f>
        <v>-5.8518337303920129E-2</v>
      </c>
      <c r="S134" s="16">
        <f t="shared" ca="1" si="39"/>
        <v>-0.13019110968904463</v>
      </c>
      <c r="T134" s="11">
        <f t="shared" ca="1" si="40"/>
        <v>0.4766678782333032</v>
      </c>
      <c r="U134" s="11">
        <f t="shared" ca="1" si="41"/>
        <v>0.44820761407823995</v>
      </c>
      <c r="V134" s="11">
        <f t="shared" ca="1" si="42"/>
        <v>0.39825979670685197</v>
      </c>
      <c r="W134" s="11">
        <f ca="1">G134*T134-'Scenarios &amp; Pics'!$H$5*EXP(-'Scenarios &amp; Pics'!$J$5*'Scenarios &amp; Pics'!P134)*'Scenarios &amp; Pics'!U134</f>
        <v>2.5164725015048717</v>
      </c>
      <c r="Y134" s="12">
        <f>LN(G134/'Scenarios &amp; Pics'!$H$6)</f>
        <v>-1.0050335853501451E-2</v>
      </c>
      <c r="Z134" s="14">
        <f ca="1">'Scenarios &amp; Pics'!$T$6</f>
        <v>8.2191780821917804E-2</v>
      </c>
      <c r="AA134" s="12">
        <f>'Scenarios &amp; Pics'!$F$6*'Scenarios &amp; Pics'!$F$6/2</f>
        <v>3.125E-2</v>
      </c>
      <c r="AB134" s="17">
        <f ca="1">(Y134+Z134*('Scenarios &amp; Pics'!$J$6+$AA134))/(H135*SQRT(Z134))</f>
        <v>-5.8518337303920129E-2</v>
      </c>
      <c r="AC134" s="17">
        <f t="shared" ca="1" si="35"/>
        <v>-0.13019110968904463</v>
      </c>
      <c r="AD134" s="12">
        <f t="shared" ca="1" si="43"/>
        <v>0.4766678782333032</v>
      </c>
      <c r="AE134" s="12">
        <f t="shared" ca="1" si="44"/>
        <v>0.44820761407823995</v>
      </c>
      <c r="AF134" s="12">
        <f ca="1">G135*AD134-'Scenarios &amp; Pics'!$H$6*EXP(-'Scenarios &amp; Pics'!$J$6*'Scenarios &amp; Pics'!Z134)*'Scenarios &amp; Pics'!AE134</f>
        <v>2.7548064406215218</v>
      </c>
      <c r="AG134" s="7">
        <f ca="1">AF134+'Scenarios &amp; Pics'!$H$5*EXP(-'Scenarios &amp; Pics'!$J$5*'Scenarios &amp; Pics'!$T$5)-G134</f>
        <v>3.426579164665057</v>
      </c>
      <c r="AI134" s="7">
        <f t="shared" si="36"/>
        <v>99</v>
      </c>
      <c r="AJ134">
        <f t="shared" ca="1" si="37"/>
        <v>2.5164725015048717</v>
      </c>
      <c r="AK134" s="7">
        <f t="shared" ca="1" si="38"/>
        <v>3.426579164665057</v>
      </c>
      <c r="AM134" s="7">
        <f t="shared" si="45"/>
        <v>99</v>
      </c>
      <c r="AN134" s="7">
        <f t="shared" ca="1" si="46"/>
        <v>226.0715193753679</v>
      </c>
      <c r="AO134" s="7">
        <f t="shared" ca="1" si="47"/>
        <v>112.25535431351805</v>
      </c>
      <c r="AQ134">
        <f t="shared" si="63"/>
        <v>0.32602739726027324</v>
      </c>
      <c r="AR134">
        <f t="shared" si="48"/>
        <v>101.31265018399922</v>
      </c>
      <c r="AS134">
        <f t="shared" si="49"/>
        <v>-1.3041095890410819E-2</v>
      </c>
      <c r="AT134">
        <f t="shared" si="50"/>
        <v>0.32602739726027324</v>
      </c>
      <c r="AU134">
        <f t="shared" si="51"/>
        <v>3.125E-2</v>
      </c>
      <c r="AV134">
        <f t="shared" si="52"/>
        <v>3.5686755534063315E-2</v>
      </c>
      <c r="AW134">
        <f t="shared" si="53"/>
        <v>-0.10706026660218679</v>
      </c>
      <c r="AX134" s="11">
        <f t="shared" si="54"/>
        <v>0.51423393431060616</v>
      </c>
      <c r="AY134" s="11">
        <f t="shared" si="55"/>
        <v>0.45737058429961497</v>
      </c>
      <c r="AZ134" s="11">
        <f t="shared" si="56"/>
        <v>0.39868832588799846</v>
      </c>
      <c r="BA134">
        <f t="shared" si="57"/>
        <v>5.686335001099124</v>
      </c>
      <c r="BB134">
        <f t="shared" si="58"/>
        <v>1028.4678686212123</v>
      </c>
      <c r="BC134">
        <f t="shared" si="64"/>
        <v>119</v>
      </c>
      <c r="BD134">
        <f t="shared" si="59"/>
        <v>13.964856146261878</v>
      </c>
      <c r="BE134">
        <f t="shared" si="60"/>
        <v>455.29257024798892</v>
      </c>
    </row>
    <row r="135" spans="1:57" x14ac:dyDescent="0.3">
      <c r="A135" s="8"/>
      <c r="F135" s="6"/>
      <c r="G135" s="6">
        <f t="shared" si="61"/>
        <v>99.5</v>
      </c>
      <c r="H135" s="6">
        <f>'Scenarios &amp; Pics'!$F$5</f>
        <v>0.25</v>
      </c>
      <c r="I135" s="6">
        <f>'Scenarios &amp; Pics'!$F$6</f>
        <v>0.25</v>
      </c>
      <c r="K135" s="7">
        <f ca="1">'Scenarios &amp; Pics'!$E$4*'Scenarios &amp; Pics'!G135+'Scenarios &amp; Pics'!$E$5*W134+'Scenarios &amp; Pics'!$E$6*'Scenarios &amp; Pics'!AF134</f>
        <v>198523.3321217667</v>
      </c>
      <c r="L135" s="7">
        <f t="shared" ca="1" si="62"/>
        <v>-1476.6678782333038</v>
      </c>
      <c r="O135" s="11">
        <f>LN(G135/'Scenarios &amp; Pics'!$H$5)</f>
        <v>-5.0125418235442863E-3</v>
      </c>
      <c r="P135" s="13">
        <f ca="1">'Scenarios &amp; Pics'!$T$5</f>
        <v>8.2191780821917804E-2</v>
      </c>
      <c r="Q135" s="11">
        <f>'Scenarios &amp; Pics'!$F$5*'Scenarios &amp; Pics'!$F$5/2</f>
        <v>3.125E-2</v>
      </c>
      <c r="R135" s="16">
        <f ca="1">(O135+P135*('Scenarios &amp; Pics'!$J$5+$Q135))/(I136*SQRT(P135))</f>
        <v>1.1770474783426257E-2</v>
      </c>
      <c r="S135" s="16">
        <f t="shared" ca="1" si="39"/>
        <v>-5.9902297601698226E-2</v>
      </c>
      <c r="T135" s="11">
        <f t="shared" ca="1" si="40"/>
        <v>0.50469563162593267</v>
      </c>
      <c r="U135" s="11">
        <f t="shared" ca="1" si="41"/>
        <v>0.47611672498084562</v>
      </c>
      <c r="V135" s="11">
        <f t="shared" ca="1" si="42"/>
        <v>0.39891464581366298</v>
      </c>
      <c r="W135" s="11">
        <f ca="1">G135*T135-'Scenarios &amp; Pics'!$H$5*EXP(-'Scenarios &amp; Pics'!$J$5*'Scenarios &amp; Pics'!P135)*'Scenarios &amp; Pics'!U135</f>
        <v>2.7618173443735117</v>
      </c>
      <c r="Y135" s="12">
        <f>LN(G135/'Scenarios &amp; Pics'!$H$6)</f>
        <v>-5.0125418235442863E-3</v>
      </c>
      <c r="Z135" s="14">
        <f ca="1">'Scenarios &amp; Pics'!$T$6</f>
        <v>8.2191780821917804E-2</v>
      </c>
      <c r="AA135" s="12">
        <f>'Scenarios &amp; Pics'!$F$6*'Scenarios &amp; Pics'!$F$6/2</f>
        <v>3.125E-2</v>
      </c>
      <c r="AB135" s="17">
        <f ca="1">(Y135+Z135*('Scenarios &amp; Pics'!$J$6+$AA135))/(H136*SQRT(Z135))</f>
        <v>1.1770474783426257E-2</v>
      </c>
      <c r="AC135" s="17">
        <f t="shared" ca="1" si="35"/>
        <v>-5.9902297601698226E-2</v>
      </c>
      <c r="AD135" s="12">
        <f t="shared" ca="1" si="43"/>
        <v>0.50469563162593267</v>
      </c>
      <c r="AE135" s="12">
        <f t="shared" ca="1" si="44"/>
        <v>0.47611672498084562</v>
      </c>
      <c r="AF135" s="12">
        <f ca="1">G136*AD135-'Scenarios &amp; Pics'!$H$6*EXP(-'Scenarios &amp; Pics'!$J$6*'Scenarios &amp; Pics'!Z135)*'Scenarios &amp; Pics'!AE135</f>
        <v>3.0141651601864794</v>
      </c>
      <c r="AG135" s="7">
        <f ca="1">AF135+'Scenarios &amp; Pics'!$H$5*EXP(-'Scenarios &amp; Pics'!$J$5*'Scenarios &amp; Pics'!$T$5)-G135</f>
        <v>3.1859378842300146</v>
      </c>
      <c r="AI135" s="7">
        <f t="shared" si="36"/>
        <v>99.5</v>
      </c>
      <c r="AJ135">
        <f t="shared" ca="1" si="37"/>
        <v>2.7618173443735117</v>
      </c>
      <c r="AK135" s="7">
        <f t="shared" ca="1" si="38"/>
        <v>3.1859378842300146</v>
      </c>
      <c r="AM135" s="7">
        <f t="shared" si="45"/>
        <v>99.5</v>
      </c>
      <c r="AN135" s="7">
        <f t="shared" ca="1" si="46"/>
        <v>227.58689613954195</v>
      </c>
      <c r="AO135" s="7">
        <f t="shared" ca="1" si="47"/>
        <v>111.87490833185399</v>
      </c>
      <c r="AQ135">
        <f t="shared" si="63"/>
        <v>0.32876712328767049</v>
      </c>
      <c r="AR135">
        <f t="shared" si="48"/>
        <v>101.32375354857621</v>
      </c>
      <c r="AS135">
        <f t="shared" si="49"/>
        <v>-1.3150684931506791E-2</v>
      </c>
      <c r="AT135">
        <f t="shared" si="50"/>
        <v>0.32876712328767049</v>
      </c>
      <c r="AU135">
        <f t="shared" si="51"/>
        <v>3.125E-2</v>
      </c>
      <c r="AV135">
        <f t="shared" si="52"/>
        <v>3.5836386192562401E-2</v>
      </c>
      <c r="AW135">
        <f t="shared" si="53"/>
        <v>-0.10750915857768639</v>
      </c>
      <c r="AX135" s="11">
        <f t="shared" si="54"/>
        <v>0.51429359014784581</v>
      </c>
      <c r="AY135" s="11">
        <f t="shared" si="55"/>
        <v>0.45719252997050752</v>
      </c>
      <c r="AZ135" s="11">
        <f t="shared" si="56"/>
        <v>0.39868619250155163</v>
      </c>
      <c r="BA135">
        <f t="shared" si="57"/>
        <v>5.7101060177338283</v>
      </c>
      <c r="BB135">
        <f t="shared" si="58"/>
        <v>1028.5871802956917</v>
      </c>
      <c r="BC135">
        <f t="shared" si="64"/>
        <v>120</v>
      </c>
      <c r="BD135">
        <f t="shared" si="59"/>
        <v>13.906473101084424</v>
      </c>
      <c r="BE135">
        <f t="shared" si="60"/>
        <v>457.19911565208963</v>
      </c>
    </row>
    <row r="136" spans="1:57" x14ac:dyDescent="0.3">
      <c r="A136" s="8"/>
      <c r="F136" s="6"/>
      <c r="G136" s="6">
        <f t="shared" si="61"/>
        <v>100</v>
      </c>
      <c r="H136" s="6">
        <f>'Scenarios &amp; Pics'!$F$5</f>
        <v>0.25</v>
      </c>
      <c r="I136" s="6">
        <f>'Scenarios &amp; Pics'!$F$6</f>
        <v>0.25</v>
      </c>
      <c r="K136" s="7">
        <f ca="1">'Scenarios &amp; Pics'!$E$4*'Scenarios &amp; Pics'!G136+'Scenarios &amp; Pics'!$E$5*W135+'Scenarios &amp; Pics'!$E$6*'Scenarios &amp; Pics'!AF135</f>
        <v>199495.30436837405</v>
      </c>
      <c r="L136" s="7">
        <f t="shared" ca="1" si="62"/>
        <v>-504.69563162594568</v>
      </c>
      <c r="O136" s="11">
        <f>LN(G136/'Scenarios &amp; Pics'!$H$5)</f>
        <v>0</v>
      </c>
      <c r="P136" s="13">
        <f ca="1">'Scenarios &amp; Pics'!$T$5</f>
        <v>8.2191780821917804E-2</v>
      </c>
      <c r="Q136" s="11">
        <f>'Scenarios &amp; Pics'!$F$5*'Scenarios &amp; Pics'!$F$5/2</f>
        <v>3.125E-2</v>
      </c>
      <c r="R136" s="16">
        <f ca="1">(O136+P136*('Scenarios &amp; Pics'!$J$5+$Q136))/(I137*SQRT(P136))</f>
        <v>8.1706960519041916E-2</v>
      </c>
      <c r="S136" s="16">
        <f t="shared" ca="1" si="39"/>
        <v>1.0034188133917432E-2</v>
      </c>
      <c r="T136" s="11">
        <f t="shared" ca="1" si="40"/>
        <v>0.53256012841189571</v>
      </c>
      <c r="U136" s="11">
        <f t="shared" ca="1" si="41"/>
        <v>0.50400299472246779</v>
      </c>
      <c r="V136" s="11">
        <f t="shared" ca="1" si="42"/>
        <v>0.3976128257079149</v>
      </c>
      <c r="W136" s="11">
        <f ca="1">G136*T136-'Scenarios &amp; Pics'!$H$5*EXP(-'Scenarios &amp; Pics'!$J$5*'Scenarios &amp; Pics'!P136)*'Scenarios &amp; Pics'!U136</f>
        <v>3.0211408989744513</v>
      </c>
      <c r="Y136" s="12">
        <f>LN(G136/'Scenarios &amp; Pics'!$H$6)</f>
        <v>0</v>
      </c>
      <c r="Z136" s="14">
        <f ca="1">'Scenarios &amp; Pics'!$T$6</f>
        <v>8.2191780821917804E-2</v>
      </c>
      <c r="AA136" s="12">
        <f>'Scenarios &amp; Pics'!$F$6*'Scenarios &amp; Pics'!$F$6/2</f>
        <v>3.125E-2</v>
      </c>
      <c r="AB136" s="17">
        <f ca="1">(Y136+Z136*('Scenarios &amp; Pics'!$J$6+$AA136))/(H137*SQRT(Z136))</f>
        <v>8.1706960519041916E-2</v>
      </c>
      <c r="AC136" s="17">
        <f t="shared" ca="1" si="35"/>
        <v>1.0034188133917432E-2</v>
      </c>
      <c r="AD136" s="12">
        <f t="shared" ca="1" si="43"/>
        <v>0.53256012841189571</v>
      </c>
      <c r="AE136" s="12">
        <f t="shared" ca="1" si="44"/>
        <v>0.50400299472246779</v>
      </c>
      <c r="AF136" s="12">
        <f ca="1">G137*AD136-'Scenarios &amp; Pics'!$H$6*EXP(-'Scenarios &amp; Pics'!$J$6*'Scenarios &amp; Pics'!Z136)*'Scenarios &amp; Pics'!AE136</f>
        <v>3.287420963180395</v>
      </c>
      <c r="AG136" s="7">
        <f ca="1">AF136+'Scenarios &amp; Pics'!$H$5*EXP(-'Scenarios &amp; Pics'!$J$5*'Scenarios &amp; Pics'!$T$5)-G136</f>
        <v>2.9591936872239302</v>
      </c>
      <c r="AI136" s="7">
        <f t="shared" si="36"/>
        <v>100</v>
      </c>
      <c r="AJ136">
        <f t="shared" ca="1" si="37"/>
        <v>3.0211408989744513</v>
      </c>
      <c r="AK136" s="7">
        <f t="shared" ca="1" si="38"/>
        <v>2.9591936872239302</v>
      </c>
      <c r="AM136" s="7">
        <f t="shared" si="45"/>
        <v>100</v>
      </c>
      <c r="AN136" s="7">
        <f t="shared" ca="1" si="46"/>
        <v>227.98410843495648</v>
      </c>
      <c r="AO136" s="7">
        <f t="shared" ca="1" si="47"/>
        <v>110.95226610501216</v>
      </c>
      <c r="AQ136">
        <f t="shared" si="63"/>
        <v>0.33150684931506774</v>
      </c>
      <c r="AR136">
        <f t="shared" si="48"/>
        <v>101.33485813002694</v>
      </c>
      <c r="AS136">
        <f t="shared" si="49"/>
        <v>-1.3260273972602857E-2</v>
      </c>
      <c r="AT136">
        <f t="shared" si="50"/>
        <v>0.33150684931506774</v>
      </c>
      <c r="AU136">
        <f t="shared" si="51"/>
        <v>3.125E-2</v>
      </c>
      <c r="AV136">
        <f t="shared" si="52"/>
        <v>3.598539467807612E-2</v>
      </c>
      <c r="AW136">
        <f t="shared" si="53"/>
        <v>-0.10795618403423249</v>
      </c>
      <c r="AX136" s="11">
        <f t="shared" si="54"/>
        <v>0.51435299761474995</v>
      </c>
      <c r="AY136" s="11">
        <f t="shared" si="55"/>
        <v>0.45701522454078713</v>
      </c>
      <c r="AZ136" s="11">
        <f t="shared" si="56"/>
        <v>0.3986840591265205</v>
      </c>
      <c r="BA136">
        <f t="shared" si="57"/>
        <v>5.7337773073962737</v>
      </c>
      <c r="BB136">
        <f t="shared" si="58"/>
        <v>1028.7059952294999</v>
      </c>
      <c r="BC136">
        <f t="shared" si="64"/>
        <v>121</v>
      </c>
      <c r="BD136">
        <f t="shared" si="59"/>
        <v>13.848815008600031</v>
      </c>
      <c r="BE136">
        <f t="shared" si="60"/>
        <v>459.09770302482207</v>
      </c>
    </row>
    <row r="137" spans="1:57" x14ac:dyDescent="0.3">
      <c r="A137" s="8"/>
      <c r="F137" s="6"/>
      <c r="G137" s="6">
        <f t="shared" si="61"/>
        <v>100.5</v>
      </c>
      <c r="H137" s="6">
        <f>'Scenarios &amp; Pics'!$F$5</f>
        <v>0.25</v>
      </c>
      <c r="I137" s="6">
        <f>'Scenarios &amp; Pics'!$F$6</f>
        <v>0.25</v>
      </c>
      <c r="K137" s="7">
        <f ca="1">'Scenarios &amp; Pics'!$E$4*'Scenarios &amp; Pics'!G137+'Scenarios &amp; Pics'!$E$5*W136+'Scenarios &amp; Pics'!$E$6*'Scenarios &amp; Pics'!AF136</f>
        <v>200467.43987158811</v>
      </c>
      <c r="L137" s="7">
        <f t="shared" ca="1" si="62"/>
        <v>467.43987158811069</v>
      </c>
      <c r="O137" s="11">
        <f>LN(G137/'Scenarios &amp; Pics'!$H$5)</f>
        <v>4.9875415110389679E-3</v>
      </c>
      <c r="P137" s="13">
        <f ca="1">'Scenarios &amp; Pics'!$T$5</f>
        <v>8.2191780821917804E-2</v>
      </c>
      <c r="Q137" s="11">
        <f>'Scenarios &amp; Pics'!$F$5*'Scenarios &amp; Pics'!$F$5/2</f>
        <v>3.125E-2</v>
      </c>
      <c r="R137" s="16">
        <f ca="1">(O137+P137*('Scenarios &amp; Pics'!$J$5+$Q137))/(I138*SQRT(P137))</f>
        <v>0.15129463440221544</v>
      </c>
      <c r="S137" s="16">
        <f t="shared" ca="1" si="39"/>
        <v>7.9621862017090955E-2</v>
      </c>
      <c r="T137" s="11">
        <f t="shared" ca="1" si="40"/>
        <v>0.56012834915519882</v>
      </c>
      <c r="U137" s="11">
        <f t="shared" ca="1" si="41"/>
        <v>0.5317309964790442</v>
      </c>
      <c r="V137" s="11">
        <f t="shared" ca="1" si="42"/>
        <v>0.39440240184396963</v>
      </c>
      <c r="W137" s="11">
        <f ca="1">G137*T137-'Scenarios &amp; Pics'!$H$5*EXP(-'Scenarios &amp; Pics'!$J$5*'Scenarios &amp; Pics'!P137)*'Scenarios &amp; Pics'!U137</f>
        <v>3.2943280587089987</v>
      </c>
      <c r="Y137" s="12">
        <f>LN(G137/'Scenarios &amp; Pics'!$H$6)</f>
        <v>4.9875415110389679E-3</v>
      </c>
      <c r="Z137" s="14">
        <f ca="1">'Scenarios &amp; Pics'!$T$6</f>
        <v>8.2191780821917804E-2</v>
      </c>
      <c r="AA137" s="12">
        <f>'Scenarios &amp; Pics'!$F$6*'Scenarios &amp; Pics'!$F$6/2</f>
        <v>3.125E-2</v>
      </c>
      <c r="AB137" s="17">
        <f ca="1">(Y137+Z137*('Scenarios &amp; Pics'!$J$6+$AA137))/(H138*SQRT(Z137))</f>
        <v>0.15129463440221544</v>
      </c>
      <c r="AC137" s="17">
        <f t="shared" ca="1" si="35"/>
        <v>7.9621862017090955E-2</v>
      </c>
      <c r="AD137" s="12">
        <f t="shared" ca="1" si="43"/>
        <v>0.56012834915519882</v>
      </c>
      <c r="AE137" s="12">
        <f t="shared" ca="1" si="44"/>
        <v>0.5317309964790442</v>
      </c>
      <c r="AF137" s="12">
        <f ca="1">G138*AD137-'Scenarios &amp; Pics'!$H$6*EXP(-'Scenarios &amp; Pics'!$J$6*'Scenarios &amp; Pics'!Z137)*'Scenarios &amp; Pics'!AE137</f>
        <v>3.5743922332865949</v>
      </c>
      <c r="AG137" s="7">
        <f ca="1">AF137+'Scenarios &amp; Pics'!$H$5*EXP(-'Scenarios &amp; Pics'!$J$5*'Scenarios &amp; Pics'!$T$5)-G137</f>
        <v>2.7461649573301372</v>
      </c>
      <c r="AI137" s="7">
        <f t="shared" si="36"/>
        <v>100.5</v>
      </c>
      <c r="AJ137">
        <f t="shared" ca="1" si="37"/>
        <v>3.2943280587089987</v>
      </c>
      <c r="AK137" s="7">
        <f t="shared" ca="1" si="38"/>
        <v>2.7461649573301372</v>
      </c>
      <c r="AM137" s="7">
        <f t="shared" si="45"/>
        <v>100.5</v>
      </c>
      <c r="AN137" s="7">
        <f t="shared" ca="1" si="46"/>
        <v>227.27402514709425</v>
      </c>
      <c r="AO137" s="7">
        <f t="shared" ca="1" si="47"/>
        <v>109.50886585802584</v>
      </c>
      <c r="AQ137">
        <f t="shared" si="63"/>
        <v>0.33424657534246499</v>
      </c>
      <c r="AR137">
        <f t="shared" si="48"/>
        <v>101.34596392848478</v>
      </c>
      <c r="AS137">
        <f t="shared" si="49"/>
        <v>-1.3369863013698659E-2</v>
      </c>
      <c r="AT137">
        <f t="shared" si="50"/>
        <v>0.33424657534246499</v>
      </c>
      <c r="AU137">
        <f t="shared" si="51"/>
        <v>3.125E-2</v>
      </c>
      <c r="AV137">
        <f t="shared" si="52"/>
        <v>3.6133788687756983E-2</v>
      </c>
      <c r="AW137">
        <f t="shared" si="53"/>
        <v>-0.10840136606327258</v>
      </c>
      <c r="AX137" s="11">
        <f t="shared" si="54"/>
        <v>0.51441215978269872</v>
      </c>
      <c r="AY137" s="11">
        <f t="shared" si="55"/>
        <v>0.4568386587803262</v>
      </c>
      <c r="AZ137" s="11">
        <f t="shared" si="56"/>
        <v>0.39868192576290512</v>
      </c>
      <c r="BA137">
        <f t="shared" si="57"/>
        <v>5.7573501002372538</v>
      </c>
      <c r="BB137">
        <f t="shared" si="58"/>
        <v>1028.8243195653974</v>
      </c>
      <c r="BC137">
        <f t="shared" si="64"/>
        <v>122</v>
      </c>
      <c r="BD137">
        <f t="shared" si="59"/>
        <v>13.791866983837203</v>
      </c>
      <c r="BE137">
        <f t="shared" si="60"/>
        <v>460.98843069263984</v>
      </c>
    </row>
    <row r="138" spans="1:57" x14ac:dyDescent="0.3">
      <c r="A138" s="8"/>
      <c r="F138" s="6"/>
      <c r="G138" s="6">
        <f t="shared" si="61"/>
        <v>101</v>
      </c>
      <c r="H138" s="6">
        <f>'Scenarios &amp; Pics'!$F$5</f>
        <v>0.25</v>
      </c>
      <c r="I138" s="6">
        <f>'Scenarios &amp; Pics'!$F$6</f>
        <v>0.25</v>
      </c>
      <c r="K138" s="7">
        <f ca="1">'Scenarios &amp; Pics'!$E$4*'Scenarios &amp; Pics'!G138+'Scenarios &amp; Pics'!$E$5*W137+'Scenarios &amp; Pics'!$E$6*'Scenarios &amp; Pics'!AF137</f>
        <v>201439.87165084481</v>
      </c>
      <c r="L138" s="7">
        <f t="shared" ca="1" si="62"/>
        <v>1439.8716508448124</v>
      </c>
      <c r="O138" s="11">
        <f>LN(G138/'Scenarios &amp; Pics'!$H$5)</f>
        <v>9.950330853168092E-3</v>
      </c>
      <c r="P138" s="13">
        <f ca="1">'Scenarios &amp; Pics'!$T$5</f>
        <v>8.2191780821917804E-2</v>
      </c>
      <c r="Q138" s="11">
        <f>'Scenarios &amp; Pics'!$F$5*'Scenarios &amp; Pics'!$F$5/2</f>
        <v>3.125E-2</v>
      </c>
      <c r="R138" s="16">
        <f ca="1">(O138+P138*('Scenarios &amp; Pics'!$J$5+$Q138))/(I139*SQRT(P138))</f>
        <v>0.22053695860675732</v>
      </c>
      <c r="S138" s="16">
        <f t="shared" ca="1" si="39"/>
        <v>0.14886418622163283</v>
      </c>
      <c r="T138" s="11">
        <f t="shared" ca="1" si="40"/>
        <v>0.58727350398825062</v>
      </c>
      <c r="U138" s="11">
        <f t="shared" ca="1" si="41"/>
        <v>0.55916959923706488</v>
      </c>
      <c r="V138" s="11">
        <f t="shared" ca="1" si="42"/>
        <v>0.38935770480607651</v>
      </c>
      <c r="W138" s="11">
        <f ca="1">G138*T138-'Scenarios &amp; Pics'!$H$5*EXP(-'Scenarios &amp; Pics'!$J$5*'Scenarios &amp; Pics'!P138)*'Scenarios &amp; Pics'!U138</f>
        <v>3.5811986934620705</v>
      </c>
      <c r="Y138" s="12">
        <f>LN(G138/'Scenarios &amp; Pics'!$H$6)</f>
        <v>9.950330853168092E-3</v>
      </c>
      <c r="Z138" s="14">
        <f ca="1">'Scenarios &amp; Pics'!$T$6</f>
        <v>8.2191780821917804E-2</v>
      </c>
      <c r="AA138" s="12">
        <f>'Scenarios &amp; Pics'!$F$6*'Scenarios &amp; Pics'!$F$6/2</f>
        <v>3.125E-2</v>
      </c>
      <c r="AB138" s="17">
        <f ca="1">(Y138+Z138*('Scenarios &amp; Pics'!$J$6+$AA138))/(H139*SQRT(Z138))</f>
        <v>0.22053695860675732</v>
      </c>
      <c r="AC138" s="17">
        <f t="shared" ca="1" si="35"/>
        <v>0.14886418622163283</v>
      </c>
      <c r="AD138" s="12">
        <f t="shared" ca="1" si="43"/>
        <v>0.58727350398825062</v>
      </c>
      <c r="AE138" s="12">
        <f t="shared" ca="1" si="44"/>
        <v>0.55916959923706488</v>
      </c>
      <c r="AF138" s="12">
        <f ca="1">G139*AD138-'Scenarios &amp; Pics'!$H$6*EXP(-'Scenarios &amp; Pics'!$J$6*'Scenarios &amp; Pics'!Z138)*'Scenarios &amp; Pics'!AE138</f>
        <v>3.8748354454561991</v>
      </c>
      <c r="AG138" s="7">
        <f ca="1">AF138+'Scenarios &amp; Pics'!$H$5*EXP(-'Scenarios &amp; Pics'!$J$5*'Scenarios &amp; Pics'!$T$5)-G138</f>
        <v>2.5466081694997342</v>
      </c>
      <c r="AI138" s="7">
        <f t="shared" si="36"/>
        <v>101</v>
      </c>
      <c r="AJ138">
        <f t="shared" ca="1" si="37"/>
        <v>3.5811986934620705</v>
      </c>
      <c r="AK138" s="7">
        <f t="shared" ca="1" si="38"/>
        <v>2.5466081694997342</v>
      </c>
      <c r="AM138" s="7">
        <f t="shared" si="45"/>
        <v>101</v>
      </c>
      <c r="AN138" s="7">
        <f t="shared" ca="1" si="46"/>
        <v>225.4832769159201</v>
      </c>
      <c r="AO138" s="7">
        <f t="shared" ca="1" si="47"/>
        <v>107.5729779097616</v>
      </c>
      <c r="AQ138">
        <f t="shared" si="63"/>
        <v>0.33698630136986224</v>
      </c>
      <c r="AR138">
        <f t="shared" si="48"/>
        <v>101.35707094408313</v>
      </c>
      <c r="AS138">
        <f t="shared" si="49"/>
        <v>-1.3479452054794658E-2</v>
      </c>
      <c r="AT138">
        <f t="shared" si="50"/>
        <v>0.33698630136986224</v>
      </c>
      <c r="AU138">
        <f t="shared" si="51"/>
        <v>3.125E-2</v>
      </c>
      <c r="AV138">
        <f t="shared" si="52"/>
        <v>3.6281575761341188E-2</v>
      </c>
      <c r="AW138">
        <f t="shared" si="53"/>
        <v>-0.10884472728402819</v>
      </c>
      <c r="AX138" s="11">
        <f t="shared" si="54"/>
        <v>0.5144710796602644</v>
      </c>
      <c r="AY138" s="11">
        <f t="shared" si="55"/>
        <v>0.45666282364760824</v>
      </c>
      <c r="AZ138" s="11">
        <f t="shared" si="56"/>
        <v>0.39867979241070539</v>
      </c>
      <c r="BA138">
        <f t="shared" si="57"/>
        <v>5.7808256012656045</v>
      </c>
      <c r="BB138">
        <f t="shared" si="58"/>
        <v>1028.9421593205288</v>
      </c>
      <c r="BC138">
        <f t="shared" si="64"/>
        <v>123</v>
      </c>
      <c r="BD138">
        <f t="shared" si="59"/>
        <v>13.735614566233044</v>
      </c>
      <c r="BE138">
        <f t="shared" si="60"/>
        <v>462.87139497168789</v>
      </c>
    </row>
    <row r="139" spans="1:57" x14ac:dyDescent="0.3">
      <c r="A139" s="8"/>
      <c r="F139" s="6"/>
      <c r="G139" s="6">
        <f t="shared" si="61"/>
        <v>101.5</v>
      </c>
      <c r="H139" s="6">
        <f>'Scenarios &amp; Pics'!$F$5</f>
        <v>0.25</v>
      </c>
      <c r="I139" s="6">
        <f>'Scenarios &amp; Pics'!$F$6</f>
        <v>0.25</v>
      </c>
      <c r="K139" s="7">
        <f ca="1">'Scenarios &amp; Pics'!$E$4*'Scenarios &amp; Pics'!G139+'Scenarios &amp; Pics'!$E$5*W138+'Scenarios &amp; Pics'!$E$6*'Scenarios &amp; Pics'!AF138</f>
        <v>202412.72649601175</v>
      </c>
      <c r="L139" s="7">
        <f t="shared" ca="1" si="62"/>
        <v>2412.7264960117463</v>
      </c>
      <c r="O139" s="11">
        <f>LN(G139/'Scenarios &amp; Pics'!$H$5)</f>
        <v>1.4888612493750559E-2</v>
      </c>
      <c r="P139" s="13">
        <f ca="1">'Scenarios &amp; Pics'!$T$5</f>
        <v>8.2191780821917804E-2</v>
      </c>
      <c r="Q139" s="11">
        <f>'Scenarios &amp; Pics'!$F$5*'Scenarios &amp; Pics'!$F$5/2</f>
        <v>3.125E-2</v>
      </c>
      <c r="R139" s="16">
        <f ca="1">(O139+P139*('Scenarios &amp; Pics'!$J$5+$Q139))/(I140*SQRT(P139))</f>
        <v>0.28943734401458332</v>
      </c>
      <c r="S139" s="16">
        <f t="shared" ca="1" si="39"/>
        <v>0.21776457162945884</v>
      </c>
      <c r="T139" s="11">
        <f t="shared" ca="1" si="40"/>
        <v>0.61387663953750249</v>
      </c>
      <c r="U139" s="11">
        <f t="shared" ca="1" si="41"/>
        <v>0.58619372507872303</v>
      </c>
      <c r="V139" s="11">
        <f t="shared" ca="1" si="42"/>
        <v>0.38257693018957306</v>
      </c>
      <c r="W139" s="11">
        <f ca="1">G139*T139-'Scenarios &amp; Pics'!$H$5*EXP(-'Scenarios &amp; Pics'!$J$5*'Scenarios &amp; Pics'!P139)*'Scenarios &amp; Pics'!U139</f>
        <v>3.8815111747495621</v>
      </c>
      <c r="Y139" s="12">
        <f>LN(G139/'Scenarios &amp; Pics'!$H$6)</f>
        <v>1.4888612493750559E-2</v>
      </c>
      <c r="Z139" s="14">
        <f ca="1">'Scenarios &amp; Pics'!$T$6</f>
        <v>8.2191780821917804E-2</v>
      </c>
      <c r="AA139" s="12">
        <f>'Scenarios &amp; Pics'!$F$6*'Scenarios &amp; Pics'!$F$6/2</f>
        <v>3.125E-2</v>
      </c>
      <c r="AB139" s="17">
        <f ca="1">(Y139+Z139*('Scenarios &amp; Pics'!$J$6+$AA139))/(H140*SQRT(Z139))</f>
        <v>0.28943734401458332</v>
      </c>
      <c r="AC139" s="17">
        <f t="shared" ca="1" si="35"/>
        <v>0.21776457162945884</v>
      </c>
      <c r="AD139" s="12">
        <f t="shared" ca="1" si="43"/>
        <v>0.61387663953750249</v>
      </c>
      <c r="AE139" s="12">
        <f t="shared" ca="1" si="44"/>
        <v>0.58619372507872303</v>
      </c>
      <c r="AF139" s="12">
        <f ca="1">G140*AD139-'Scenarios &amp; Pics'!$H$6*EXP(-'Scenarios &amp; Pics'!$J$6*'Scenarios &amp; Pics'!Z139)*'Scenarios &amp; Pics'!AE139</f>
        <v>4.1884494945183093</v>
      </c>
      <c r="AG139" s="7">
        <f ca="1">AF139+'Scenarios &amp; Pics'!$H$5*EXP(-'Scenarios &amp; Pics'!$J$5*'Scenarios &amp; Pics'!$T$5)-G139</f>
        <v>2.3602222185618444</v>
      </c>
      <c r="AI139" s="7">
        <f t="shared" si="36"/>
        <v>101.5</v>
      </c>
      <c r="AJ139">
        <f t="shared" ca="1" si="37"/>
        <v>3.8815111747495621</v>
      </c>
      <c r="AK139" s="7">
        <f t="shared" ca="1" si="38"/>
        <v>2.3602222185618444</v>
      </c>
      <c r="AM139" s="7">
        <f t="shared" si="45"/>
        <v>101.5</v>
      </c>
      <c r="AN139" s="7">
        <f t="shared" ca="1" si="46"/>
        <v>222.65323580668866</v>
      </c>
      <c r="AO139" s="7">
        <f t="shared" ca="1" si="47"/>
        <v>105.17887654889805</v>
      </c>
      <c r="AQ139">
        <f t="shared" si="63"/>
        <v>0.33972602739725949</v>
      </c>
      <c r="AR139">
        <f t="shared" si="48"/>
        <v>101.36817917695535</v>
      </c>
      <c r="AS139">
        <f t="shared" si="49"/>
        <v>-1.3589041095890441E-2</v>
      </c>
      <c r="AT139">
        <f t="shared" si="50"/>
        <v>0.33972602739725949</v>
      </c>
      <c r="AU139">
        <f t="shared" si="51"/>
        <v>3.125E-2</v>
      </c>
      <c r="AV139">
        <f t="shared" si="52"/>
        <v>3.6428763285630689E-2</v>
      </c>
      <c r="AW139">
        <f t="shared" si="53"/>
        <v>-0.10928628985689373</v>
      </c>
      <c r="AX139" s="11">
        <f t="shared" si="54"/>
        <v>0.51452976019499874</v>
      </c>
      <c r="AY139" s="11">
        <f t="shared" si="55"/>
        <v>0.45648771028437818</v>
      </c>
      <c r="AZ139" s="11">
        <f t="shared" si="56"/>
        <v>0.39867765906992125</v>
      </c>
      <c r="BA139">
        <f t="shared" si="57"/>
        <v>5.8042049910620506</v>
      </c>
      <c r="BB139">
        <f t="shared" si="58"/>
        <v>1029.0595203899975</v>
      </c>
      <c r="BC139">
        <f t="shared" si="64"/>
        <v>124</v>
      </c>
      <c r="BD139">
        <f t="shared" si="59"/>
        <v>13.680043704200322</v>
      </c>
      <c r="BE139">
        <f t="shared" si="60"/>
        <v>464.74669022488649</v>
      </c>
    </row>
    <row r="140" spans="1:57" x14ac:dyDescent="0.3">
      <c r="A140" s="8"/>
      <c r="F140" s="6"/>
      <c r="G140" s="6">
        <f t="shared" si="61"/>
        <v>102</v>
      </c>
      <c r="H140" s="6">
        <f>'Scenarios &amp; Pics'!$F$5</f>
        <v>0.25</v>
      </c>
      <c r="I140" s="6">
        <f>'Scenarios &amp; Pics'!$F$6</f>
        <v>0.25</v>
      </c>
      <c r="K140" s="7">
        <f ca="1">'Scenarios &amp; Pics'!$E$4*'Scenarios &amp; Pics'!G140+'Scenarios &amp; Pics'!$E$5*W139+'Scenarios &amp; Pics'!$E$6*'Scenarios &amp; Pics'!AF139</f>
        <v>203386.12336046252</v>
      </c>
      <c r="L140" s="7">
        <f t="shared" ca="1" si="62"/>
        <v>3386.1233604625158</v>
      </c>
      <c r="O140" s="11">
        <f>LN(G140/'Scenarios &amp; Pics'!$H$5)</f>
        <v>1.980262729617973E-2</v>
      </c>
      <c r="P140" s="13">
        <f ca="1">'Scenarios &amp; Pics'!$T$5</f>
        <v>8.2191780821917804E-2</v>
      </c>
      <c r="Q140" s="11">
        <f>'Scenarios &amp; Pics'!$F$5*'Scenarios &amp; Pics'!$F$5/2</f>
        <v>3.125E-2</v>
      </c>
      <c r="R140" s="16">
        <f ca="1">(O140+P140*('Scenarios &amp; Pics'!$J$5+$Q140))/(I141*SQRT(P140))</f>
        <v>0.35799915122394227</v>
      </c>
      <c r="S140" s="16">
        <f t="shared" ca="1" si="39"/>
        <v>0.28632637883881779</v>
      </c>
      <c r="T140" s="11">
        <f t="shared" ca="1" si="40"/>
        <v>0.63982802563143348</v>
      </c>
      <c r="U140" s="11">
        <f t="shared" ca="1" si="41"/>
        <v>0.61268592195267924</v>
      </c>
      <c r="V140" s="11">
        <f t="shared" ca="1" si="42"/>
        <v>0.37417928328945205</v>
      </c>
      <c r="W140" s="11">
        <f ca="1">G140*T140-'Scenarios &amp; Pics'!$H$5*EXP(-'Scenarios &amp; Pics'!$J$5*'Scenarios &amp; Pics'!P140)*'Scenarios &amp; Pics'!U140</f>
        <v>4.1949666503176957</v>
      </c>
      <c r="Y140" s="12">
        <f>LN(G140/'Scenarios &amp; Pics'!$H$6)</f>
        <v>1.980262729617973E-2</v>
      </c>
      <c r="Z140" s="14">
        <f ca="1">'Scenarios &amp; Pics'!$T$6</f>
        <v>8.2191780821917804E-2</v>
      </c>
      <c r="AA140" s="12">
        <f>'Scenarios &amp; Pics'!$F$6*'Scenarios &amp; Pics'!$F$6/2</f>
        <v>3.125E-2</v>
      </c>
      <c r="AB140" s="17">
        <f ca="1">(Y140+Z140*('Scenarios &amp; Pics'!$J$6+$AA140))/(H141*SQRT(Z140))</f>
        <v>0.35799915122394227</v>
      </c>
      <c r="AC140" s="17">
        <f t="shared" ca="1" si="35"/>
        <v>0.28632637883881779</v>
      </c>
      <c r="AD140" s="12">
        <f t="shared" ca="1" si="43"/>
        <v>0.63982802563143348</v>
      </c>
      <c r="AE140" s="12">
        <f t="shared" ca="1" si="44"/>
        <v>0.61268592195267924</v>
      </c>
      <c r="AF140" s="12">
        <f ca="1">G141*AD140-'Scenarios &amp; Pics'!$H$6*EXP(-'Scenarios &amp; Pics'!$J$6*'Scenarios &amp; Pics'!Z140)*'Scenarios &amp; Pics'!AE140</f>
        <v>4.5148806631334111</v>
      </c>
      <c r="AG140" s="7">
        <f ca="1">AF140+'Scenarios &amp; Pics'!$H$5*EXP(-'Scenarios &amp; Pics'!$J$5*'Scenarios &amp; Pics'!$T$5)-G140</f>
        <v>2.1866533871769462</v>
      </c>
      <c r="AI140" s="7">
        <f t="shared" si="36"/>
        <v>102</v>
      </c>
      <c r="AJ140">
        <f t="shared" ca="1" si="37"/>
        <v>4.1949666503176957</v>
      </c>
      <c r="AK140" s="7">
        <f t="shared" ca="1" si="38"/>
        <v>2.1866533871769462</v>
      </c>
      <c r="AM140" s="7">
        <f t="shared" si="45"/>
        <v>102</v>
      </c>
      <c r="AN140" s="7">
        <f t="shared" ca="1" si="46"/>
        <v>218.8386874758607</v>
      </c>
      <c r="AO140" s="7">
        <f t="shared" ca="1" si="47"/>
        <v>102.3659117373948</v>
      </c>
      <c r="AQ140">
        <f t="shared" si="63"/>
        <v>0.34246575342465674</v>
      </c>
      <c r="AR140">
        <f t="shared" si="48"/>
        <v>101.37928862723487</v>
      </c>
      <c r="AS140">
        <f t="shared" si="49"/>
        <v>-1.3698630136986311E-2</v>
      </c>
      <c r="AT140">
        <f t="shared" si="50"/>
        <v>0.34246575342465674</v>
      </c>
      <c r="AU140">
        <f t="shared" si="51"/>
        <v>3.125E-2</v>
      </c>
      <c r="AV140">
        <f t="shared" si="52"/>
        <v>3.6575358498790463E-2</v>
      </c>
      <c r="AW140">
        <f t="shared" si="53"/>
        <v>-0.10972607549637259</v>
      </c>
      <c r="AX140" s="11">
        <f t="shared" si="54"/>
        <v>0.51458820427514884</v>
      </c>
      <c r="AY140" s="11">
        <f t="shared" si="55"/>
        <v>0.45631331001047692</v>
      </c>
      <c r="AZ140" s="11">
        <f t="shared" si="56"/>
        <v>0.39867552574055265</v>
      </c>
      <c r="BA140">
        <f t="shared" si="57"/>
        <v>5.8274894264671957</v>
      </c>
      <c r="BB140">
        <f t="shared" si="58"/>
        <v>1029.1764085502978</v>
      </c>
      <c r="BC140">
        <f t="shared" si="64"/>
        <v>125</v>
      </c>
      <c r="BD140">
        <f t="shared" si="59"/>
        <v>13.625140740374885</v>
      </c>
      <c r="BE140">
        <f t="shared" si="60"/>
        <v>466.61440891694713</v>
      </c>
    </row>
    <row r="141" spans="1:57" x14ac:dyDescent="0.3">
      <c r="A141" s="8"/>
      <c r="F141" s="6"/>
      <c r="G141" s="6">
        <f t="shared" si="61"/>
        <v>102.5</v>
      </c>
      <c r="H141" s="6">
        <f>'Scenarios &amp; Pics'!$F$5</f>
        <v>0.25</v>
      </c>
      <c r="I141" s="6">
        <f>'Scenarios &amp; Pics'!$F$6</f>
        <v>0.25</v>
      </c>
      <c r="K141" s="7">
        <f ca="1">'Scenarios &amp; Pics'!$E$4*'Scenarios &amp; Pics'!G141+'Scenarios &amp; Pics'!$E$5*W140+'Scenarios &amp; Pics'!$E$6*'Scenarios &amp; Pics'!AF140</f>
        <v>204360.17197436857</v>
      </c>
      <c r="L141" s="7">
        <f t="shared" ca="1" si="62"/>
        <v>4360.171974368568</v>
      </c>
      <c r="O141" s="11">
        <f>LN(G141/'Scenarios &amp; Pics'!$H$5)</f>
        <v>2.4692612590371414E-2</v>
      </c>
      <c r="P141" s="13">
        <f ca="1">'Scenarios &amp; Pics'!$T$5</f>
        <v>8.2191780821917804E-2</v>
      </c>
      <c r="Q141" s="11">
        <f>'Scenarios &amp; Pics'!$F$5*'Scenarios &amp; Pics'!$F$5/2</f>
        <v>3.125E-2</v>
      </c>
      <c r="R141" s="16">
        <f ca="1">(O141+P141*('Scenarios &amp; Pics'!$J$5+$Q141))/(I142*SQRT(P141))</f>
        <v>0.42622569153294515</v>
      </c>
      <c r="S141" s="16">
        <f t="shared" ca="1" si="39"/>
        <v>0.35455291914782067</v>
      </c>
      <c r="T141" s="11">
        <f t="shared" ca="1" si="40"/>
        <v>0.665028300775244</v>
      </c>
      <c r="U141" s="11">
        <f t="shared" ca="1" si="41"/>
        <v>0.63853772374628281</v>
      </c>
      <c r="V141" s="11">
        <f t="shared" ca="1" si="42"/>
        <v>0.36430177476520775</v>
      </c>
      <c r="W141" s="11">
        <f ca="1">G141*T141-'Scenarios &amp; Pics'!$H$5*EXP(-'Scenarios &amp; Pics'!$J$5*'Scenarios &amp; Pics'!P141)*'Scenarios &amp; Pics'!U141</f>
        <v>4.521213952494918</v>
      </c>
      <c r="Y141" s="12">
        <f>LN(G141/'Scenarios &amp; Pics'!$H$6)</f>
        <v>2.4692612590371414E-2</v>
      </c>
      <c r="Z141" s="14">
        <f ca="1">'Scenarios &amp; Pics'!$T$6</f>
        <v>8.2191780821917804E-2</v>
      </c>
      <c r="AA141" s="12">
        <f>'Scenarios &amp; Pics'!$F$6*'Scenarios &amp; Pics'!$F$6/2</f>
        <v>3.125E-2</v>
      </c>
      <c r="AB141" s="17">
        <f ca="1">(Y141+Z141*('Scenarios &amp; Pics'!$J$6+$AA141))/(H142*SQRT(Z141))</f>
        <v>0.42622569153294515</v>
      </c>
      <c r="AC141" s="17">
        <f t="shared" ca="1" si="35"/>
        <v>0.35455291914782067</v>
      </c>
      <c r="AD141" s="12">
        <f t="shared" ca="1" si="43"/>
        <v>0.665028300775244</v>
      </c>
      <c r="AE141" s="12">
        <f t="shared" ca="1" si="44"/>
        <v>0.63853772374628281</v>
      </c>
      <c r="AF141" s="12">
        <f ca="1">G142*AD141-'Scenarios &amp; Pics'!$H$6*EXP(-'Scenarios &amp; Pics'!$J$6*'Scenarios &amp; Pics'!Z141)*'Scenarios &amp; Pics'!AE141</f>
        <v>4.8537281028825419</v>
      </c>
      <c r="AG141" s="7">
        <f ca="1">AF141+'Scenarios &amp; Pics'!$H$5*EXP(-'Scenarios &amp; Pics'!$J$5*'Scenarios &amp; Pics'!$T$5)-G141</f>
        <v>2.025500826926077</v>
      </c>
      <c r="AI141" s="7">
        <f t="shared" si="36"/>
        <v>102.5</v>
      </c>
      <c r="AJ141">
        <f t="shared" ca="1" si="37"/>
        <v>4.521213952494918</v>
      </c>
      <c r="AK141" s="7">
        <f t="shared" ca="1" si="38"/>
        <v>2.025500826926077</v>
      </c>
      <c r="AM141" s="7">
        <f t="shared" si="45"/>
        <v>102.5</v>
      </c>
      <c r="AN141" s="7">
        <f t="shared" ca="1" si="46"/>
        <v>214.1062490943977</v>
      </c>
      <c r="AO141" s="7">
        <f t="shared" ca="1" si="47"/>
        <v>99.177512965400169</v>
      </c>
      <c r="AQ141">
        <f t="shared" si="63"/>
        <v>0.34520547945205399</v>
      </c>
      <c r="AR141">
        <f t="shared" si="48"/>
        <v>101.39039929505512</v>
      </c>
      <c r="AS141">
        <f t="shared" si="49"/>
        <v>-1.3808219178082256E-2</v>
      </c>
      <c r="AT141">
        <f t="shared" si="50"/>
        <v>0.34520547945205399</v>
      </c>
      <c r="AU141">
        <f t="shared" si="51"/>
        <v>3.125E-2</v>
      </c>
      <c r="AV141">
        <f t="shared" si="52"/>
        <v>3.6721368494509278E-2</v>
      </c>
      <c r="AW141">
        <f t="shared" si="53"/>
        <v>-0.11016410548353042</v>
      </c>
      <c r="AX141" s="11">
        <f t="shared" si="54"/>
        <v>0.51464641473131567</v>
      </c>
      <c r="AY141" s="11">
        <f t="shared" si="55"/>
        <v>0.45613961431886918</v>
      </c>
      <c r="AZ141" s="11">
        <f t="shared" si="56"/>
        <v>0.39867339242259953</v>
      </c>
      <c r="BA141">
        <f t="shared" si="57"/>
        <v>5.8506800412446367</v>
      </c>
      <c r="BB141">
        <f t="shared" si="58"/>
        <v>1029.2928294626313</v>
      </c>
      <c r="BC141">
        <f t="shared" si="64"/>
        <v>126</v>
      </c>
      <c r="BD141">
        <f t="shared" si="59"/>
        <v>13.570892397508405</v>
      </c>
      <c r="BE141">
        <f t="shared" si="60"/>
        <v>468.47464166741241</v>
      </c>
    </row>
    <row r="142" spans="1:57" x14ac:dyDescent="0.3">
      <c r="A142" s="8"/>
      <c r="F142" s="6"/>
      <c r="G142" s="6">
        <f t="shared" si="61"/>
        <v>103</v>
      </c>
      <c r="H142" s="6">
        <f>'Scenarios &amp; Pics'!$F$5</f>
        <v>0.25</v>
      </c>
      <c r="I142" s="6">
        <f>'Scenarios &amp; Pics'!$F$6</f>
        <v>0.25</v>
      </c>
      <c r="K142" s="7">
        <f ca="1">'Scenarios &amp; Pics'!$E$4*'Scenarios &amp; Pics'!G142+'Scenarios &amp; Pics'!$E$5*W141+'Scenarios &amp; Pics'!$E$6*'Scenarios &amp; Pics'!AF141</f>
        <v>205334.97169922476</v>
      </c>
      <c r="L142" s="7">
        <f t="shared" ca="1" si="62"/>
        <v>5334.9716992247559</v>
      </c>
      <c r="O142" s="11">
        <f>LN(G142/'Scenarios &amp; Pics'!$H$5)</f>
        <v>2.9558802241544429E-2</v>
      </c>
      <c r="P142" s="13">
        <f ca="1">'Scenarios &amp; Pics'!$T$5</f>
        <v>8.2191780821917804E-2</v>
      </c>
      <c r="Q142" s="11">
        <f>'Scenarios &amp; Pics'!$F$5*'Scenarios &amp; Pics'!$F$5/2</f>
        <v>3.125E-2</v>
      </c>
      <c r="R142" s="16">
        <f ca="1">(O142+P142*('Scenarios &amp; Pics'!$J$5+$Q142))/(I143*SQRT(P142))</f>
        <v>0.49412022789921217</v>
      </c>
      <c r="S142" s="16">
        <f t="shared" ca="1" si="39"/>
        <v>0.42244745551408769</v>
      </c>
      <c r="T142" s="11">
        <f t="shared" ca="1" si="40"/>
        <v>0.68938936348186286</v>
      </c>
      <c r="U142" s="11">
        <f t="shared" ca="1" si="41"/>
        <v>0.66365077709268316</v>
      </c>
      <c r="V142" s="11">
        <f t="shared" ca="1" si="42"/>
        <v>0.35309577802038367</v>
      </c>
      <c r="W142" s="11">
        <f ca="1">G142*T142-'Scenarios &amp; Pics'!$H$5*EXP(-'Scenarios &amp; Pics'!$J$5*'Scenarios &amp; Pics'!P142)*'Scenarios &amp; Pics'!U142</f>
        <v>4.8598550161150769</v>
      </c>
      <c r="Y142" s="12">
        <f>LN(G142/'Scenarios &amp; Pics'!$H$6)</f>
        <v>2.9558802241544429E-2</v>
      </c>
      <c r="Z142" s="14">
        <f ca="1">'Scenarios &amp; Pics'!$T$6</f>
        <v>8.2191780821917804E-2</v>
      </c>
      <c r="AA142" s="12">
        <f>'Scenarios &amp; Pics'!$F$6*'Scenarios &amp; Pics'!$F$6/2</f>
        <v>3.125E-2</v>
      </c>
      <c r="AB142" s="17">
        <f ca="1">(Y142+Z142*('Scenarios &amp; Pics'!$J$6+$AA142))/(H143*SQRT(Z142))</f>
        <v>0.49412022789921217</v>
      </c>
      <c r="AC142" s="17">
        <f t="shared" ca="1" si="35"/>
        <v>0.42244745551408769</v>
      </c>
      <c r="AD142" s="12">
        <f t="shared" ca="1" si="43"/>
        <v>0.68938936348186286</v>
      </c>
      <c r="AE142" s="12">
        <f t="shared" ca="1" si="44"/>
        <v>0.66365077709268316</v>
      </c>
      <c r="AF142" s="12">
        <f ca="1">G143*AD142-'Scenarios &amp; Pics'!$H$6*EXP(-'Scenarios &amp; Pics'!$J$6*'Scenarios &amp; Pics'!Z142)*'Scenarios &amp; Pics'!AE142</f>
        <v>5.2045496978560095</v>
      </c>
      <c r="AG142" s="7">
        <f ca="1">AF142+'Scenarios &amp; Pics'!$H$5*EXP(-'Scenarios &amp; Pics'!$J$5*'Scenarios &amp; Pics'!$T$5)-G142</f>
        <v>1.8763224218995447</v>
      </c>
      <c r="AI142" s="7">
        <f t="shared" si="36"/>
        <v>103</v>
      </c>
      <c r="AJ142">
        <f t="shared" ca="1" si="37"/>
        <v>4.8598550161150769</v>
      </c>
      <c r="AK142" s="7">
        <f t="shared" ca="1" si="38"/>
        <v>1.8763224218995447</v>
      </c>
      <c r="AM142" s="7">
        <f t="shared" si="45"/>
        <v>103</v>
      </c>
      <c r="AN142" s="7">
        <f t="shared" ca="1" si="46"/>
        <v>208.53259142439603</v>
      </c>
      <c r="AO142" s="7">
        <f t="shared" ca="1" si="47"/>
        <v>95.660157564212213</v>
      </c>
      <c r="AQ142">
        <f t="shared" si="63"/>
        <v>0.34794520547945124</v>
      </c>
      <c r="AR142">
        <f t="shared" si="48"/>
        <v>101.40151118054949</v>
      </c>
      <c r="AS142">
        <f t="shared" si="49"/>
        <v>-1.3917808219177963E-2</v>
      </c>
      <c r="AT142">
        <f t="shared" si="50"/>
        <v>0.34794520547945124</v>
      </c>
      <c r="AU142">
        <f t="shared" si="51"/>
        <v>3.125E-2</v>
      </c>
      <c r="AV142">
        <f t="shared" si="52"/>
        <v>3.6866800226004838E-2</v>
      </c>
      <c r="AW142">
        <f t="shared" si="53"/>
        <v>-0.11060040067801213</v>
      </c>
      <c r="AX142" s="11">
        <f t="shared" si="54"/>
        <v>0.51470439433805382</v>
      </c>
      <c r="AY142" s="11">
        <f t="shared" si="55"/>
        <v>0.45596661487084522</v>
      </c>
      <c r="AZ142" s="11">
        <f t="shared" si="56"/>
        <v>0.39867125911606177</v>
      </c>
      <c r="BA142">
        <f t="shared" si="57"/>
        <v>5.873777946720864</v>
      </c>
      <c r="BB142">
        <f t="shared" si="58"/>
        <v>1029.4087886761076</v>
      </c>
      <c r="BC142">
        <f t="shared" si="64"/>
        <v>127</v>
      </c>
      <c r="BD142">
        <f t="shared" si="59"/>
        <v>13.517285764973183</v>
      </c>
      <c r="BE142">
        <f t="shared" si="60"/>
        <v>470.32747730180552</v>
      </c>
    </row>
    <row r="143" spans="1:57" x14ac:dyDescent="0.3">
      <c r="A143" s="8"/>
      <c r="F143" s="6"/>
      <c r="G143" s="6">
        <f t="shared" si="61"/>
        <v>103.5</v>
      </c>
      <c r="H143" s="6">
        <f>'Scenarios &amp; Pics'!$F$5</f>
        <v>0.25</v>
      </c>
      <c r="I143" s="6">
        <f>'Scenarios &amp; Pics'!$F$6</f>
        <v>0.25</v>
      </c>
      <c r="K143" s="7">
        <f ca="1">'Scenarios &amp; Pics'!$E$4*'Scenarios &amp; Pics'!G143+'Scenarios &amp; Pics'!$E$5*W142+'Scenarios &amp; Pics'!$E$6*'Scenarios &amp; Pics'!AF142</f>
        <v>206310.61063651813</v>
      </c>
      <c r="L143" s="7">
        <f t="shared" ca="1" si="62"/>
        <v>6310.6106365181331</v>
      </c>
      <c r="O143" s="11">
        <f>LN(G143/'Scenarios &amp; Pics'!$H$5)</f>
        <v>3.4401426717332317E-2</v>
      </c>
      <c r="P143" s="13">
        <f ca="1">'Scenarios &amp; Pics'!$T$5</f>
        <v>8.2191780821917804E-2</v>
      </c>
      <c r="Q143" s="11">
        <f>'Scenarios &amp; Pics'!$F$5*'Scenarios &amp; Pics'!$F$5/2</f>
        <v>3.125E-2</v>
      </c>
      <c r="R143" s="16">
        <f ca="1">(O143+P143*('Scenarios &amp; Pics'!$J$5+$Q143))/(I144*SQRT(P143))</f>
        <v>0.5616859758762357</v>
      </c>
      <c r="S143" s="16">
        <f t="shared" ca="1" si="39"/>
        <v>0.49001320349111122</v>
      </c>
      <c r="T143" s="11">
        <f t="shared" ca="1" si="40"/>
        <v>0.71283500449674675</v>
      </c>
      <c r="U143" s="11">
        <f t="shared" ca="1" si="41"/>
        <v>0.68793772212598647</v>
      </c>
      <c r="V143" s="11">
        <f t="shared" ca="1" si="42"/>
        <v>0.34072345914822322</v>
      </c>
      <c r="W143" s="11">
        <f ca="1">G143*T143-'Scenarios &amp; Pics'!$H$5*EXP(-'Scenarios &amp; Pics'!$J$5*'Scenarios &amp; Pics'!P143)*'Scenarios &amp; Pics'!U143</f>
        <v>5.2104506773757464</v>
      </c>
      <c r="Y143" s="12">
        <f>LN(G143/'Scenarios &amp; Pics'!$H$6)</f>
        <v>3.4401426717332317E-2</v>
      </c>
      <c r="Z143" s="14">
        <f ca="1">'Scenarios &amp; Pics'!$T$6</f>
        <v>8.2191780821917804E-2</v>
      </c>
      <c r="AA143" s="12">
        <f>'Scenarios &amp; Pics'!$F$6*'Scenarios &amp; Pics'!$F$6/2</f>
        <v>3.125E-2</v>
      </c>
      <c r="AB143" s="17">
        <f ca="1">(Y143+Z143*('Scenarios &amp; Pics'!$J$6+$AA143))/(H144*SQRT(Z143))</f>
        <v>0.5616859758762357</v>
      </c>
      <c r="AC143" s="17">
        <f t="shared" ca="1" si="35"/>
        <v>0.49001320349111122</v>
      </c>
      <c r="AD143" s="12">
        <f t="shared" ca="1" si="43"/>
        <v>0.71283500449674675</v>
      </c>
      <c r="AE143" s="12">
        <f t="shared" ca="1" si="44"/>
        <v>0.68793772212598647</v>
      </c>
      <c r="AF143" s="12">
        <f ca="1">G144*AD143-'Scenarios &amp; Pics'!$H$6*EXP(-'Scenarios &amp; Pics'!$J$6*'Scenarios &amp; Pics'!Z143)*'Scenarios &amp; Pics'!AE143</f>
        <v>5.5668681796241231</v>
      </c>
      <c r="AG143" s="7">
        <f ca="1">AF143+'Scenarios &amp; Pics'!$H$5*EXP(-'Scenarios &amp; Pics'!$J$5*'Scenarios &amp; Pics'!$T$5)-G143</f>
        <v>1.7386409036676582</v>
      </c>
      <c r="AI143" s="7">
        <f t="shared" si="36"/>
        <v>103.5</v>
      </c>
      <c r="AJ143">
        <f t="shared" ca="1" si="37"/>
        <v>5.2104506773757464</v>
      </c>
      <c r="AK143" s="7">
        <f t="shared" ca="1" si="38"/>
        <v>1.7386409036676582</v>
      </c>
      <c r="AM143" s="7">
        <f t="shared" si="45"/>
        <v>103.5</v>
      </c>
      <c r="AN143" s="7">
        <f t="shared" ca="1" si="46"/>
        <v>202.2025260518877</v>
      </c>
      <c r="AO143" s="7">
        <f t="shared" ca="1" si="47"/>
        <v>91.862334565802712</v>
      </c>
      <c r="AQ143">
        <f t="shared" si="63"/>
        <v>0.35068493150684849</v>
      </c>
      <c r="AR143">
        <f t="shared" si="48"/>
        <v>101.4126242838515</v>
      </c>
      <c r="AS143">
        <f t="shared" si="49"/>
        <v>-1.4027397260274051E-2</v>
      </c>
      <c r="AT143">
        <f t="shared" si="50"/>
        <v>0.35068493150684849</v>
      </c>
      <c r="AU143">
        <f t="shared" si="51"/>
        <v>3.125E-2</v>
      </c>
      <c r="AV143">
        <f t="shared" si="52"/>
        <v>3.7011660509879467E-2</v>
      </c>
      <c r="AW143">
        <f t="shared" si="53"/>
        <v>-0.11103498152964139</v>
      </c>
      <c r="AX143" s="11">
        <f t="shared" si="54"/>
        <v>0.51476214581540791</v>
      </c>
      <c r="AY143" s="11">
        <f t="shared" si="55"/>
        <v>0.45579430349138944</v>
      </c>
      <c r="AZ143" s="11">
        <f t="shared" si="56"/>
        <v>0.39866912582093944</v>
      </c>
      <c r="BA143">
        <f t="shared" si="57"/>
        <v>5.8967842324018349</v>
      </c>
      <c r="BB143">
        <f t="shared" si="58"/>
        <v>1029.5242916308159</v>
      </c>
      <c r="BC143">
        <f t="shared" si="64"/>
        <v>128</v>
      </c>
      <c r="BD143">
        <f t="shared" si="59"/>
        <v>13.464308285848023</v>
      </c>
      <c r="BE143">
        <f t="shared" si="60"/>
        <v>472.17300290097057</v>
      </c>
    </row>
    <row r="144" spans="1:57" x14ac:dyDescent="0.3">
      <c r="A144" s="8"/>
      <c r="F144" s="6"/>
      <c r="G144" s="6">
        <f t="shared" si="61"/>
        <v>104</v>
      </c>
      <c r="H144" s="6">
        <f>'Scenarios &amp; Pics'!$F$5</f>
        <v>0.25</v>
      </c>
      <c r="I144" s="6">
        <f>'Scenarios &amp; Pics'!$F$6</f>
        <v>0.25</v>
      </c>
      <c r="K144" s="7">
        <f ca="1">'Scenarios &amp; Pics'!$E$4*'Scenarios &amp; Pics'!G144+'Scenarios &amp; Pics'!$E$5*W143+'Scenarios &amp; Pics'!$E$6*'Scenarios &amp; Pics'!AF143</f>
        <v>207287.16499550323</v>
      </c>
      <c r="L144" s="7">
        <f t="shared" ca="1" si="62"/>
        <v>7287.1649955032335</v>
      </c>
      <c r="O144" s="11">
        <f>LN(G144/'Scenarios &amp; Pics'!$H$5)</f>
        <v>3.9220713153281329E-2</v>
      </c>
      <c r="P144" s="13">
        <f ca="1">'Scenarios &amp; Pics'!$T$5</f>
        <v>8.2191780821917804E-2</v>
      </c>
      <c r="Q144" s="11">
        <f>'Scenarios &amp; Pics'!$F$5*'Scenarios &amp; Pics'!$F$5/2</f>
        <v>3.125E-2</v>
      </c>
      <c r="R144" s="16">
        <f ca="1">(O144+P144*('Scenarios &amp; Pics'!$J$5+$Q144))/(I145*SQRT(P144))</f>
        <v>0.6289261045272273</v>
      </c>
      <c r="S144" s="16">
        <f t="shared" ca="1" si="39"/>
        <v>0.55725333214210282</v>
      </c>
      <c r="T144" s="11">
        <f t="shared" ca="1" si="40"/>
        <v>0.73530128246308679</v>
      </c>
      <c r="U144" s="11">
        <f t="shared" ca="1" si="41"/>
        <v>0.7113228220395027</v>
      </c>
      <c r="V144" s="11">
        <f t="shared" ca="1" si="42"/>
        <v>0.32735418631358937</v>
      </c>
      <c r="W144" s="11">
        <f ca="1">G144*T144-'Scenarios &amp; Pics'!$H$5*EXP(-'Scenarios &amp; Pics'!$J$5*'Scenarios &amp; Pics'!P144)*'Scenarios &amp; Pics'!U144</f>
        <v>5.5725267244144447</v>
      </c>
      <c r="Y144" s="12">
        <f>LN(G144/'Scenarios &amp; Pics'!$H$6)</f>
        <v>3.9220713153281329E-2</v>
      </c>
      <c r="Z144" s="14">
        <f ca="1">'Scenarios &amp; Pics'!$T$6</f>
        <v>8.2191780821917804E-2</v>
      </c>
      <c r="AA144" s="12">
        <f>'Scenarios &amp; Pics'!$F$6*'Scenarios &amp; Pics'!$F$6/2</f>
        <v>3.125E-2</v>
      </c>
      <c r="AB144" s="17">
        <f ca="1">(Y144+Z144*('Scenarios &amp; Pics'!$J$6+$AA144))/(H145*SQRT(Z144))</f>
        <v>0.6289261045272273</v>
      </c>
      <c r="AC144" s="17">
        <f t="shared" ref="AC144:AC207" ca="1" si="65">AB144-H145*SQRT(Z144)</f>
        <v>0.55725333214210282</v>
      </c>
      <c r="AD144" s="12">
        <f t="shared" ca="1" si="43"/>
        <v>0.73530128246308679</v>
      </c>
      <c r="AE144" s="12">
        <f t="shared" ca="1" si="44"/>
        <v>0.7113228220395027</v>
      </c>
      <c r="AF144" s="12">
        <f ca="1">G145*AD144-'Scenarios &amp; Pics'!$H$6*EXP(-'Scenarios &amp; Pics'!$J$6*'Scenarios &amp; Pics'!Z144)*'Scenarios &amp; Pics'!AE144</f>
        <v>5.9401773656459937</v>
      </c>
      <c r="AG144" s="7">
        <f ca="1">AF144+'Scenarios &amp; Pics'!$H$5*EXP(-'Scenarios &amp; Pics'!$J$5*'Scenarios &amp; Pics'!$T$5)-G144</f>
        <v>1.6119500896895289</v>
      </c>
      <c r="AI144" s="7">
        <f t="shared" ref="AI144:AI207" si="66">G144</f>
        <v>104</v>
      </c>
      <c r="AJ144">
        <f t="shared" ref="AJ144:AJ207" ca="1" si="67">W144</f>
        <v>5.5725267244144447</v>
      </c>
      <c r="AK144" s="7">
        <f t="shared" ref="AK144:AK207" ca="1" si="68">AG144</f>
        <v>1.6119500896895289</v>
      </c>
      <c r="AM144" s="7">
        <f t="shared" si="45"/>
        <v>104</v>
      </c>
      <c r="AN144" s="7">
        <f t="shared" ca="1" si="46"/>
        <v>195.20701894696307</v>
      </c>
      <c r="AO144" s="7">
        <f t="shared" ca="1" si="47"/>
        <v>87.833532933483141</v>
      </c>
      <c r="AQ144">
        <f t="shared" si="63"/>
        <v>0.35342465753424573</v>
      </c>
      <c r="AR144">
        <f t="shared" si="48"/>
        <v>101.42373860509454</v>
      </c>
      <c r="AS144">
        <f t="shared" si="49"/>
        <v>-1.4136986301369706E-2</v>
      </c>
      <c r="AT144">
        <f t="shared" si="50"/>
        <v>0.35342465753424573</v>
      </c>
      <c r="AU144">
        <f t="shared" si="51"/>
        <v>3.125E-2</v>
      </c>
      <c r="AV144">
        <f t="shared" si="52"/>
        <v>3.7155956029864289E-2</v>
      </c>
      <c r="AW144">
        <f t="shared" si="53"/>
        <v>-0.11146786808958958</v>
      </c>
      <c r="AX144" s="11">
        <f t="shared" si="54"/>
        <v>0.51481967183040822</v>
      </c>
      <c r="AY144" s="11">
        <f t="shared" si="55"/>
        <v>0.45562267216472052</v>
      </c>
      <c r="AZ144" s="11">
        <f t="shared" si="56"/>
        <v>0.39866699253723237</v>
      </c>
      <c r="BA144">
        <f t="shared" si="57"/>
        <v>5.9196999665687784</v>
      </c>
      <c r="BB144">
        <f t="shared" si="58"/>
        <v>1029.6393436608164</v>
      </c>
      <c r="BC144">
        <f t="shared" si="64"/>
        <v>129</v>
      </c>
      <c r="BD144">
        <f t="shared" si="59"/>
        <v>13.411947744555762</v>
      </c>
      <c r="BE144">
        <f t="shared" si="60"/>
        <v>474.01130384868202</v>
      </c>
    </row>
    <row r="145" spans="1:57" x14ac:dyDescent="0.3">
      <c r="A145" s="8"/>
      <c r="F145" s="6"/>
      <c r="G145" s="6">
        <f t="shared" si="61"/>
        <v>104.5</v>
      </c>
      <c r="H145" s="6">
        <f>'Scenarios &amp; Pics'!$F$5</f>
        <v>0.25</v>
      </c>
      <c r="I145" s="6">
        <f>'Scenarios &amp; Pics'!$F$6</f>
        <v>0.25</v>
      </c>
      <c r="K145" s="7">
        <f ca="1">'Scenarios &amp; Pics'!$E$4*'Scenarios &amp; Pics'!G145+'Scenarios &amp; Pics'!$E$5*W144+'Scenarios &amp; Pics'!$E$6*'Scenarios &amp; Pics'!AF144</f>
        <v>208264.6987175369</v>
      </c>
      <c r="L145" s="7">
        <f t="shared" ca="1" si="62"/>
        <v>8264.6987175368995</v>
      </c>
      <c r="O145" s="11">
        <f>LN(G145/'Scenarios &amp; Pics'!$H$5)</f>
        <v>4.401688541677426E-2</v>
      </c>
      <c r="P145" s="13">
        <f ca="1">'Scenarios &amp; Pics'!$T$5</f>
        <v>8.2191780821917804E-2</v>
      </c>
      <c r="Q145" s="11">
        <f>'Scenarios &amp; Pics'!$F$5*'Scenarios &amp; Pics'!$F$5/2</f>
        <v>3.125E-2</v>
      </c>
      <c r="R145" s="16">
        <f ca="1">(O145+P145*('Scenarios &amp; Pics'!$J$5+$Q145))/(I146*SQRT(P145))</f>
        <v>0.695843737317003</v>
      </c>
      <c r="S145" s="16">
        <f t="shared" ref="S145:S208" ca="1" si="69">R145-I146*SQRT(P145)</f>
        <v>0.62417096493187851</v>
      </c>
      <c r="T145" s="11">
        <f t="shared" ref="T145:T208" ca="1" si="70">_xlfn.NORM.S.DIST(R145,TRUE)</f>
        <v>0.75673665240566379</v>
      </c>
      <c r="U145" s="11">
        <f t="shared" ref="U145:U208" ca="1" si="71">_xlfn.NORM.S.DIST(S145,TRUE)</f>
        <v>0.73374234353664836</v>
      </c>
      <c r="V145" s="11">
        <f t="shared" ref="V145:V208" ca="1" si="72">(1/(SQRT(2*PI())))*EXP(-0.5*R145*R145)</f>
        <v>0.31316101788317169</v>
      </c>
      <c r="W145" s="11">
        <f ca="1">G145*T145-'Scenarios &amp; Pics'!$H$5*EXP(-'Scenarios &amp; Pics'!$J$5*'Scenarios &amp; Pics'!P145)*'Scenarios &amp; Pics'!U145</f>
        <v>5.9455800733999808</v>
      </c>
      <c r="Y145" s="12">
        <f>LN(G145/'Scenarios &amp; Pics'!$H$6)</f>
        <v>4.401688541677426E-2</v>
      </c>
      <c r="Z145" s="14">
        <f ca="1">'Scenarios &amp; Pics'!$T$6</f>
        <v>8.2191780821917804E-2</v>
      </c>
      <c r="AA145" s="12">
        <f>'Scenarios &amp; Pics'!$F$6*'Scenarios &amp; Pics'!$F$6/2</f>
        <v>3.125E-2</v>
      </c>
      <c r="AB145" s="17">
        <f ca="1">(Y145+Z145*('Scenarios &amp; Pics'!$J$6+$AA145))/(H146*SQRT(Z145))</f>
        <v>0.695843737317003</v>
      </c>
      <c r="AC145" s="17">
        <f t="shared" ca="1" si="65"/>
        <v>0.62417096493187851</v>
      </c>
      <c r="AD145" s="12">
        <f t="shared" ref="AD145:AD208" ca="1" si="73">_xlfn.NORM.S.DIST(AB145,TRUE)</f>
        <v>0.75673665240566379</v>
      </c>
      <c r="AE145" s="12">
        <f t="shared" ref="AE145:AE208" ca="1" si="74">_xlfn.NORM.S.DIST(AC145,TRUE)</f>
        <v>0.73374234353664836</v>
      </c>
      <c r="AF145" s="12">
        <f ca="1">G146*AD145-'Scenarios &amp; Pics'!$H$6*EXP(-'Scenarios &amp; Pics'!$J$6*'Scenarios &amp; Pics'!Z145)*'Scenarios &amp; Pics'!AE145</f>
        <v>6.3239483996028127</v>
      </c>
      <c r="AG145" s="7">
        <f ca="1">AF145+'Scenarios &amp; Pics'!$H$5*EXP(-'Scenarios &amp; Pics'!$J$5*'Scenarios &amp; Pics'!$T$5)-G145</f>
        <v>1.4957211236463479</v>
      </c>
      <c r="AI145" s="7">
        <f t="shared" si="66"/>
        <v>104.5</v>
      </c>
      <c r="AJ145">
        <f t="shared" ca="1" si="67"/>
        <v>5.9455800733999808</v>
      </c>
      <c r="AK145" s="7">
        <f t="shared" ca="1" si="68"/>
        <v>1.4957211236463479</v>
      </c>
      <c r="AM145" s="7">
        <f t="shared" ref="AM145:AM208" si="75">G145</f>
        <v>104.5</v>
      </c>
      <c r="AN145" s="7">
        <f t="shared" ref="AN145:AN208" ca="1" si="76">($E$5*$G145/100)*SQRT(P145)*V145</f>
        <v>187.6411894447441</v>
      </c>
      <c r="AO145" s="7">
        <f t="shared" ref="AO145:AO208" ca="1" si="77">((G145*$F$5*SQRT(P145))^-1)*V145*$E$5</f>
        <v>83.623279866708302</v>
      </c>
      <c r="AQ145">
        <f t="shared" si="63"/>
        <v>0.35616438356164298</v>
      </c>
      <c r="AR145">
        <f t="shared" ref="AR145:AR208" si="78">$H$5*(EXP($J$5*AQ145))</f>
        <v>101.43485414441218</v>
      </c>
      <c r="AS145">
        <f t="shared" ref="AS145:AS208" si="79">LN($C$2/AR145)</f>
        <v>-1.4246575342465834E-2</v>
      </c>
      <c r="AT145">
        <f t="shared" ref="AT145:AT208" si="80">AQ145</f>
        <v>0.35616438356164298</v>
      </c>
      <c r="AU145">
        <f t="shared" ref="AU145:AU208" si="81">($F$5^2)/2</f>
        <v>3.125E-2</v>
      </c>
      <c r="AV145">
        <f t="shared" ref="AV145:AV208" si="82">(AS145+AQ145*($J$5+0.5*AU145))/($F$5*SQRT(AQ145))</f>
        <v>3.7299693340396393E-2</v>
      </c>
      <c r="AW145">
        <f t="shared" ref="AW145:AW208" si="83">AV145-F$5*SQRT(AQ145)</f>
        <v>-0.11189908002119223</v>
      </c>
      <c r="AX145" s="11">
        <f t="shared" ref="AX145:AX208" si="84">_xlfn.NORM.S.DIST(AV145,TRUE)</f>
        <v>0.51487697499849661</v>
      </c>
      <c r="AY145" s="11">
        <f t="shared" ref="AY145:AY208" si="85">_xlfn.NORM.S.DIST(AW145,TRUE)</f>
        <v>0.45545171302997267</v>
      </c>
      <c r="AZ145" s="11">
        <f t="shared" ref="AZ145:AZ208" si="86">(1/(SQRT(2*PI())))*EXP(-0.5*AV145*AV145)</f>
        <v>0.39866485926494055</v>
      </c>
      <c r="BA145">
        <f t="shared" ref="BA145:BA208" si="87">$C$2*AX145-AR145*EXP(-$J$5*AT145)*AY145</f>
        <v>5.9425261968523841</v>
      </c>
      <c r="BB145">
        <f t="shared" ref="BB145:BB208" si="88">$E$5*AX145</f>
        <v>1029.7539499969932</v>
      </c>
      <c r="BC145">
        <f t="shared" si="64"/>
        <v>130</v>
      </c>
      <c r="BD145">
        <f t="shared" ref="BD145:BD208" si="89">$E$5*AZ145/($C$2*SQRT(AT145))</f>
        <v>13.36019225502484</v>
      </c>
      <c r="BE145">
        <f t="shared" ref="BE145:BE208" si="90">($E$5*$C$2/100)*SQRT(AQ145)*AZ145</f>
        <v>475.84246387759589</v>
      </c>
    </row>
    <row r="146" spans="1:57" x14ac:dyDescent="0.3">
      <c r="A146" s="8"/>
      <c r="F146" s="6"/>
      <c r="G146" s="6">
        <f t="shared" ref="G146:G209" si="91">G145+0.5</f>
        <v>105</v>
      </c>
      <c r="H146" s="6">
        <f>'Scenarios &amp; Pics'!$F$5</f>
        <v>0.25</v>
      </c>
      <c r="I146" s="6">
        <f>'Scenarios &amp; Pics'!$F$6</f>
        <v>0.25</v>
      </c>
      <c r="K146" s="7">
        <f ca="1">'Scenarios &amp; Pics'!$E$4*'Scenarios &amp; Pics'!G146+'Scenarios &amp; Pics'!$E$5*W145+'Scenarios &amp; Pics'!$E$6*'Scenarios &amp; Pics'!AF145</f>
        <v>209243.26334759433</v>
      </c>
      <c r="L146" s="7">
        <f t="shared" ref="L146:L209" ca="1" si="92">K146-$G$12</f>
        <v>9243.2633475943294</v>
      </c>
      <c r="O146" s="11">
        <f>LN(G146/'Scenarios &amp; Pics'!$H$5)</f>
        <v>4.8790164169432049E-2</v>
      </c>
      <c r="P146" s="13">
        <f ca="1">'Scenarios &amp; Pics'!$T$5</f>
        <v>8.2191780821917804E-2</v>
      </c>
      <c r="Q146" s="11">
        <f>'Scenarios &amp; Pics'!$F$5*'Scenarios &amp; Pics'!$F$5/2</f>
        <v>3.125E-2</v>
      </c>
      <c r="R146" s="16">
        <f ca="1">(O146+P146*('Scenarios &amp; Pics'!$J$5+$Q146))/(I147*SQRT(P146))</f>
        <v>0.76244195298262818</v>
      </c>
      <c r="S146" s="16">
        <f t="shared" ca="1" si="69"/>
        <v>0.6907691805975037</v>
      </c>
      <c r="T146" s="11">
        <f t="shared" ca="1" si="70"/>
        <v>0.77710186237733903</v>
      </c>
      <c r="U146" s="11">
        <f t="shared" ca="1" si="71"/>
        <v>0.7551446968626927</v>
      </c>
      <c r="V146" s="11">
        <f t="shared" ca="1" si="72"/>
        <v>0.29831735811153082</v>
      </c>
      <c r="W146" s="11">
        <f ca="1">G146*T146-'Scenarios &amp; Pics'!$H$5*EXP(-'Scenarios &amp; Pics'!$J$5*'Scenarios &amp; Pics'!P146)*'Scenarios &amp; Pics'!U146</f>
        <v>6.3290849501555471</v>
      </c>
      <c r="Y146" s="12">
        <f>LN(G146/'Scenarios &amp; Pics'!$H$6)</f>
        <v>4.8790164169432049E-2</v>
      </c>
      <c r="Z146" s="14">
        <f ca="1">'Scenarios &amp; Pics'!$T$6</f>
        <v>8.2191780821917804E-2</v>
      </c>
      <c r="AA146" s="12">
        <f>'Scenarios &amp; Pics'!$F$6*'Scenarios &amp; Pics'!$F$6/2</f>
        <v>3.125E-2</v>
      </c>
      <c r="AB146" s="17">
        <f ca="1">(Y146+Z146*('Scenarios &amp; Pics'!$J$6+$AA146))/(H147*SQRT(Z146))</f>
        <v>0.76244195298262818</v>
      </c>
      <c r="AC146" s="17">
        <f t="shared" ca="1" si="65"/>
        <v>0.6907691805975037</v>
      </c>
      <c r="AD146" s="12">
        <f t="shared" ca="1" si="73"/>
        <v>0.77710186237733903</v>
      </c>
      <c r="AE146" s="12">
        <f t="shared" ca="1" si="74"/>
        <v>0.7551446968626927</v>
      </c>
      <c r="AF146" s="12">
        <f ca="1">G147*AD146-'Scenarios &amp; Pics'!$H$6*EXP(-'Scenarios &amp; Pics'!$J$6*'Scenarios &amp; Pics'!Z146)*'Scenarios &amp; Pics'!AE146</f>
        <v>6.7176358813442079</v>
      </c>
      <c r="AG146" s="7">
        <f ca="1">AF146+'Scenarios &amp; Pics'!$H$5*EXP(-'Scenarios &amp; Pics'!$J$5*'Scenarios &amp; Pics'!$T$5)-G146</f>
        <v>1.389408605387743</v>
      </c>
      <c r="AI146" s="7">
        <f t="shared" si="66"/>
        <v>105</v>
      </c>
      <c r="AJ146">
        <f t="shared" ca="1" si="67"/>
        <v>6.3290849501555471</v>
      </c>
      <c r="AK146" s="7">
        <f t="shared" ca="1" si="68"/>
        <v>1.389408605387743</v>
      </c>
      <c r="AM146" s="7">
        <f t="shared" si="75"/>
        <v>105</v>
      </c>
      <c r="AN146" s="7">
        <f t="shared" ca="1" si="76"/>
        <v>179.60234969425912</v>
      </c>
      <c r="AO146" s="7">
        <f t="shared" ca="1" si="77"/>
        <v>79.280251112205079</v>
      </c>
      <c r="AQ146">
        <f t="shared" ref="AQ146:AQ209" si="93">AQ145+1/365</f>
        <v>0.35890410958904023</v>
      </c>
      <c r="AR146">
        <f t="shared" si="78"/>
        <v>101.44597090193783</v>
      </c>
      <c r="AS146">
        <f t="shared" si="79"/>
        <v>-1.4356164383561574E-2</v>
      </c>
      <c r="AT146">
        <f t="shared" si="80"/>
        <v>0.35890410958904023</v>
      </c>
      <c r="AU146">
        <f t="shared" si="81"/>
        <v>3.125E-2</v>
      </c>
      <c r="AV146">
        <f t="shared" si="82"/>
        <v>3.744287887011636E-2</v>
      </c>
      <c r="AW146">
        <f t="shared" si="83"/>
        <v>-0.11232863661034814</v>
      </c>
      <c r="AX146" s="11">
        <f t="shared" si="84"/>
        <v>0.51493405788492252</v>
      </c>
      <c r="AY146" s="11">
        <f t="shared" si="85"/>
        <v>0.45528141837704306</v>
      </c>
      <c r="AZ146" s="11">
        <f t="shared" si="86"/>
        <v>0.39866272600406383</v>
      </c>
      <c r="BA146">
        <f t="shared" si="87"/>
        <v>5.9652639507879499</v>
      </c>
      <c r="BB146">
        <f t="shared" si="88"/>
        <v>1029.868115769845</v>
      </c>
      <c r="BC146">
        <f t="shared" ref="BC146:BC209" si="94">BC145+1</f>
        <v>131</v>
      </c>
      <c r="BD146">
        <f t="shared" si="89"/>
        <v>13.309030249348833</v>
      </c>
      <c r="BE146">
        <f t="shared" si="90"/>
        <v>477.66656511361458</v>
      </c>
    </row>
    <row r="147" spans="1:57" x14ac:dyDescent="0.3">
      <c r="A147" s="8"/>
      <c r="F147" s="6"/>
      <c r="G147" s="6">
        <f t="shared" si="91"/>
        <v>105.5</v>
      </c>
      <c r="H147" s="6">
        <f>'Scenarios &amp; Pics'!$F$5</f>
        <v>0.25</v>
      </c>
      <c r="I147" s="6">
        <f>'Scenarios &amp; Pics'!$F$6</f>
        <v>0.25</v>
      </c>
      <c r="K147" s="7">
        <f ca="1">'Scenarios &amp; Pics'!$E$4*'Scenarios &amp; Pics'!G147+'Scenarios &amp; Pics'!$E$5*W146+'Scenarios &amp; Pics'!$E$6*'Scenarios &amp; Pics'!AF146</f>
        <v>210222.89813762269</v>
      </c>
      <c r="L147" s="7">
        <f t="shared" ca="1" si="92"/>
        <v>10222.898137622687</v>
      </c>
      <c r="O147" s="11">
        <f>LN(G147/'Scenarios &amp; Pics'!$H$5)</f>
        <v>5.3540766928029761E-2</v>
      </c>
      <c r="P147" s="13">
        <f ca="1">'Scenarios &amp; Pics'!$T$5</f>
        <v>8.2191780821917804E-2</v>
      </c>
      <c r="Q147" s="11">
        <f>'Scenarios &amp; Pics'!$F$5*'Scenarios &amp; Pics'!$F$5/2</f>
        <v>3.125E-2</v>
      </c>
      <c r="R147" s="16">
        <f ca="1">(O147+P147*('Scenarios &amp; Pics'!$J$5+$Q147))/(I148*SQRT(P147))</f>
        <v>0.82872378638333655</v>
      </c>
      <c r="S147" s="16">
        <f t="shared" ca="1" si="69"/>
        <v>0.75705101399821206</v>
      </c>
      <c r="T147" s="11">
        <f t="shared" ca="1" si="70"/>
        <v>0.79636963857645005</v>
      </c>
      <c r="U147" s="11">
        <f t="shared" ca="1" si="71"/>
        <v>0.77549034988601906</v>
      </c>
      <c r="V147" s="11">
        <f t="shared" ca="1" si="72"/>
        <v>0.28299385644104036</v>
      </c>
      <c r="W147" s="11">
        <f ca="1">G147*T147-'Scenarios &amp; Pics'!$H$5*EXP(-'Scenarios &amp; Pics'!$J$5*'Scenarios &amp; Pics'!P147)*'Scenarios &amp; Pics'!U147</f>
        <v>6.7224989662871906</v>
      </c>
      <c r="Y147" s="12">
        <f>LN(G147/'Scenarios &amp; Pics'!$H$6)</f>
        <v>5.3540766928029761E-2</v>
      </c>
      <c r="Z147" s="14">
        <f ca="1">'Scenarios &amp; Pics'!$T$6</f>
        <v>8.2191780821917804E-2</v>
      </c>
      <c r="AA147" s="12">
        <f>'Scenarios &amp; Pics'!$F$6*'Scenarios &amp; Pics'!$F$6/2</f>
        <v>3.125E-2</v>
      </c>
      <c r="AB147" s="17">
        <f ca="1">(Y147+Z147*('Scenarios &amp; Pics'!$J$6+$AA147))/(H148*SQRT(Z147))</f>
        <v>0.82872378638333655</v>
      </c>
      <c r="AC147" s="17">
        <f t="shared" ca="1" si="65"/>
        <v>0.75705101399821206</v>
      </c>
      <c r="AD147" s="12">
        <f t="shared" ca="1" si="73"/>
        <v>0.79636963857645005</v>
      </c>
      <c r="AE147" s="12">
        <f t="shared" ca="1" si="74"/>
        <v>0.77549034988601906</v>
      </c>
      <c r="AF147" s="12">
        <f ca="1">G148*AD147-'Scenarios &amp; Pics'!$H$6*EXP(-'Scenarios &amp; Pics'!$J$6*'Scenarios &amp; Pics'!Z147)*'Scenarios &amp; Pics'!AE147</f>
        <v>7.1206837855754088</v>
      </c>
      <c r="AG147" s="7">
        <f ca="1">AF147+'Scenarios &amp; Pics'!$H$5*EXP(-'Scenarios &amp; Pics'!$J$5*'Scenarios &amp; Pics'!$T$5)-G147</f>
        <v>1.292456509618944</v>
      </c>
      <c r="AI147" s="7">
        <f t="shared" si="66"/>
        <v>105.5</v>
      </c>
      <c r="AJ147">
        <f t="shared" ca="1" si="67"/>
        <v>6.7224989662871906</v>
      </c>
      <c r="AK147" s="7">
        <f t="shared" ca="1" si="68"/>
        <v>1.292456509618944</v>
      </c>
      <c r="AM147" s="7">
        <f t="shared" si="75"/>
        <v>105.5</v>
      </c>
      <c r="AN147" s="7">
        <f t="shared" ca="1" si="76"/>
        <v>171.18813394669664</v>
      </c>
      <c r="AO147" s="7">
        <f t="shared" ca="1" si="77"/>
        <v>74.85147100983869</v>
      </c>
      <c r="AQ147">
        <f t="shared" si="93"/>
        <v>0.36164383561643748</v>
      </c>
      <c r="AR147">
        <f t="shared" si="78"/>
        <v>101.45708887780505</v>
      </c>
      <c r="AS147">
        <f t="shared" si="79"/>
        <v>-1.4465753424657557E-2</v>
      </c>
      <c r="AT147">
        <f t="shared" si="80"/>
        <v>0.36164383561643748</v>
      </c>
      <c r="AU147">
        <f t="shared" si="81"/>
        <v>3.125E-2</v>
      </c>
      <c r="AV147">
        <f t="shared" si="82"/>
        <v>3.7585518925201497E-2</v>
      </c>
      <c r="AW147">
        <f t="shared" si="83"/>
        <v>-0.11275655677560605</v>
      </c>
      <c r="AX147" s="11">
        <f t="shared" si="84"/>
        <v>0.51499092300607296</v>
      </c>
      <c r="AY147" s="11">
        <f t="shared" si="85"/>
        <v>0.45511178064256469</v>
      </c>
      <c r="AZ147" s="11">
        <f t="shared" si="86"/>
        <v>0.39866059275460225</v>
      </c>
      <c r="BA147">
        <f t="shared" si="87"/>
        <v>5.9879142363508251</v>
      </c>
      <c r="BB147">
        <f t="shared" si="88"/>
        <v>1029.981846012146</v>
      </c>
      <c r="BC147">
        <f t="shared" si="94"/>
        <v>132</v>
      </c>
      <c r="BD147">
        <f t="shared" si="89"/>
        <v>13.258450466919451</v>
      </c>
      <c r="BE147">
        <f t="shared" si="90"/>
        <v>479.48368811872979</v>
      </c>
    </row>
    <row r="148" spans="1:57" x14ac:dyDescent="0.3">
      <c r="A148" s="8"/>
      <c r="F148" s="6"/>
      <c r="G148" s="6">
        <f t="shared" si="91"/>
        <v>106</v>
      </c>
      <c r="H148" s="6">
        <f>'Scenarios &amp; Pics'!$F$5</f>
        <v>0.25</v>
      </c>
      <c r="I148" s="6">
        <f>'Scenarios &amp; Pics'!$F$6</f>
        <v>0.25</v>
      </c>
      <c r="K148" s="7">
        <f ca="1">'Scenarios &amp; Pics'!$E$4*'Scenarios &amp; Pics'!G148+'Scenarios &amp; Pics'!$E$5*W147+'Scenarios &amp; Pics'!$E$6*'Scenarios &amp; Pics'!AF147</f>
        <v>211203.63036142357</v>
      </c>
      <c r="L148" s="7">
        <f t="shared" ca="1" si="92"/>
        <v>11203.630361423566</v>
      </c>
      <c r="O148" s="11">
        <f>LN(G148/'Scenarios &amp; Pics'!$H$5)</f>
        <v>5.8268908123975824E-2</v>
      </c>
      <c r="P148" s="13">
        <f ca="1">'Scenarios &amp; Pics'!$T$5</f>
        <v>8.2191780821917804E-2</v>
      </c>
      <c r="Q148" s="11">
        <f>'Scenarios &amp; Pics'!$F$5*'Scenarios &amp; Pics'!$F$5/2</f>
        <v>3.125E-2</v>
      </c>
      <c r="R148" s="16">
        <f ca="1">(O148+P148*('Scenarios &amp; Pics'!$J$5+$Q148))/(I149*SQRT(P148))</f>
        <v>0.89469222933040149</v>
      </c>
      <c r="S148" s="16">
        <f t="shared" ca="1" si="69"/>
        <v>0.82301945694527701</v>
      </c>
      <c r="T148" s="11">
        <f t="shared" ca="1" si="70"/>
        <v>0.81452418312496599</v>
      </c>
      <c r="U148" s="11">
        <f t="shared" ca="1" si="71"/>
        <v>0.79475153552852806</v>
      </c>
      <c r="V148" s="11">
        <f t="shared" ca="1" si="72"/>
        <v>0.26735561220878062</v>
      </c>
      <c r="W148" s="11">
        <f ca="1">G148*T148-'Scenarios &amp; Pics'!$H$5*EXP(-'Scenarios &amp; Pics'!$J$5*'Scenarios &amp; Pics'!P148)*'Scenarios &amp; Pics'!U148</f>
        <v>7.1252689899623363</v>
      </c>
      <c r="Y148" s="12">
        <f>LN(G148/'Scenarios &amp; Pics'!$H$6)</f>
        <v>5.8268908123975824E-2</v>
      </c>
      <c r="Z148" s="14">
        <f ca="1">'Scenarios &amp; Pics'!$T$6</f>
        <v>8.2191780821917804E-2</v>
      </c>
      <c r="AA148" s="12">
        <f>'Scenarios &amp; Pics'!$F$6*'Scenarios &amp; Pics'!$F$6/2</f>
        <v>3.125E-2</v>
      </c>
      <c r="AB148" s="17">
        <f ca="1">(Y148+Z148*('Scenarios &amp; Pics'!$J$6+$AA148))/(H149*SQRT(Z148))</f>
        <v>0.89469222933040149</v>
      </c>
      <c r="AC148" s="17">
        <f t="shared" ca="1" si="65"/>
        <v>0.82301945694527701</v>
      </c>
      <c r="AD148" s="12">
        <f t="shared" ca="1" si="73"/>
        <v>0.81452418312496599</v>
      </c>
      <c r="AE148" s="12">
        <f t="shared" ca="1" si="74"/>
        <v>0.79475153552852806</v>
      </c>
      <c r="AF148" s="12">
        <f ca="1">G149*AD148-'Scenarios &amp; Pics'!$H$6*EXP(-'Scenarios &amp; Pics'!$J$6*'Scenarios &amp; Pics'!Z148)*'Scenarios &amp; Pics'!AE148</f>
        <v>7.5325310815248088</v>
      </c>
      <c r="AG148" s="7">
        <f ca="1">AF148+'Scenarios &amp; Pics'!$H$5*EXP(-'Scenarios &amp; Pics'!$J$5*'Scenarios &amp; Pics'!$T$5)-G148</f>
        <v>1.2043038055683439</v>
      </c>
      <c r="AI148" s="7">
        <f t="shared" si="66"/>
        <v>106</v>
      </c>
      <c r="AJ148">
        <f t="shared" ca="1" si="67"/>
        <v>7.1252689899623363</v>
      </c>
      <c r="AK148" s="7">
        <f t="shared" ca="1" si="68"/>
        <v>1.2043038055683439</v>
      </c>
      <c r="AM148" s="7">
        <f t="shared" si="75"/>
        <v>106</v>
      </c>
      <c r="AN148" s="7">
        <f t="shared" ca="1" si="76"/>
        <v>162.4947601288726</v>
      </c>
      <c r="AO148" s="7">
        <f t="shared" ca="1" si="77"/>
        <v>70.381615577356712</v>
      </c>
      <c r="AQ148">
        <f t="shared" si="93"/>
        <v>0.36438356164383473</v>
      </c>
      <c r="AR148">
        <f t="shared" si="78"/>
        <v>101.46820807214733</v>
      </c>
      <c r="AS148">
        <f t="shared" si="79"/>
        <v>-1.4575342465753323E-2</v>
      </c>
      <c r="AT148">
        <f t="shared" si="80"/>
        <v>0.36438356164383473</v>
      </c>
      <c r="AU148">
        <f t="shared" si="81"/>
        <v>3.125E-2</v>
      </c>
      <c r="AV148">
        <f t="shared" si="82"/>
        <v>3.7727619692623893E-2</v>
      </c>
      <c r="AW148">
        <f t="shared" si="83"/>
        <v>-0.11318285907786993</v>
      </c>
      <c r="AX148" s="11">
        <f t="shared" si="84"/>
        <v>0.51504757283077229</v>
      </c>
      <c r="AY148" s="11">
        <f t="shared" si="85"/>
        <v>0.45494279240603047</v>
      </c>
      <c r="AZ148" s="11">
        <f t="shared" si="86"/>
        <v>0.39865845951655576</v>
      </c>
      <c r="BA148">
        <f t="shared" si="87"/>
        <v>6.0104780424741904</v>
      </c>
      <c r="BB148">
        <f t="shared" si="88"/>
        <v>1030.0951456615446</v>
      </c>
      <c r="BC148">
        <f t="shared" si="94"/>
        <v>133</v>
      </c>
      <c r="BD148">
        <f t="shared" si="89"/>
        <v>13.208441944009719</v>
      </c>
      <c r="BE148">
        <f t="shared" si="90"/>
        <v>481.2939119324077</v>
      </c>
    </row>
    <row r="149" spans="1:57" x14ac:dyDescent="0.3">
      <c r="A149" s="8"/>
      <c r="F149" s="6"/>
      <c r="G149" s="6">
        <f t="shared" si="91"/>
        <v>106.5</v>
      </c>
      <c r="H149" s="6">
        <f>'Scenarios &amp; Pics'!$F$5</f>
        <v>0.25</v>
      </c>
      <c r="I149" s="6">
        <f>'Scenarios &amp; Pics'!$F$6</f>
        <v>0.25</v>
      </c>
      <c r="K149" s="7">
        <f ca="1">'Scenarios &amp; Pics'!$E$4*'Scenarios &amp; Pics'!G149+'Scenarios &amp; Pics'!$E$5*W148+'Scenarios &amp; Pics'!$E$6*'Scenarios &amp; Pics'!AF148</f>
        <v>212185.47581687506</v>
      </c>
      <c r="L149" s="7">
        <f t="shared" ca="1" si="92"/>
        <v>12185.475816875056</v>
      </c>
      <c r="O149" s="11">
        <f>LN(G149/'Scenarios &amp; Pics'!$H$5)</f>
        <v>6.2974799161388387E-2</v>
      </c>
      <c r="P149" s="13">
        <f ca="1">'Scenarios &amp; Pics'!$T$5</f>
        <v>8.2191780821917804E-2</v>
      </c>
      <c r="Q149" s="11">
        <f>'Scenarios &amp; Pics'!$F$5*'Scenarios &amp; Pics'!$F$5/2</f>
        <v>3.125E-2</v>
      </c>
      <c r="R149" s="16">
        <f ca="1">(O149+P149*('Scenarios &amp; Pics'!$J$5+$Q149))/(I150*SQRT(P149))</f>
        <v>0.96035023139743547</v>
      </c>
      <c r="S149" s="16">
        <f t="shared" ca="1" si="69"/>
        <v>0.88867745901231099</v>
      </c>
      <c r="T149" s="11">
        <f t="shared" ca="1" si="70"/>
        <v>0.83156051146600185</v>
      </c>
      <c r="U149" s="11">
        <f t="shared" ca="1" si="71"/>
        <v>0.81291177564526629</v>
      </c>
      <c r="V149" s="11">
        <f t="shared" ca="1" si="72"/>
        <v>0.25155973149244748</v>
      </c>
      <c r="W149" s="11">
        <f ca="1">G149*T149-'Scenarios &amp; Pics'!$H$5*EXP(-'Scenarios &amp; Pics'!$J$5*'Scenarios &amp; Pics'!P149)*'Scenarios &amp; Pics'!U149</f>
        <v>7.536836724315549</v>
      </c>
      <c r="Y149" s="12">
        <f>LN(G149/'Scenarios &amp; Pics'!$H$6)</f>
        <v>6.2974799161388387E-2</v>
      </c>
      <c r="Z149" s="14">
        <f ca="1">'Scenarios &amp; Pics'!$T$6</f>
        <v>8.2191780821917804E-2</v>
      </c>
      <c r="AA149" s="12">
        <f>'Scenarios &amp; Pics'!$F$6*'Scenarios &amp; Pics'!$F$6/2</f>
        <v>3.125E-2</v>
      </c>
      <c r="AB149" s="17">
        <f ca="1">(Y149+Z149*('Scenarios &amp; Pics'!$J$6+$AA149))/(H150*SQRT(Z149))</f>
        <v>0.96035023139743547</v>
      </c>
      <c r="AC149" s="17">
        <f t="shared" ca="1" si="65"/>
        <v>0.88867745901231099</v>
      </c>
      <c r="AD149" s="12">
        <f t="shared" ca="1" si="73"/>
        <v>0.83156051146600185</v>
      </c>
      <c r="AE149" s="12">
        <f t="shared" ca="1" si="74"/>
        <v>0.81291177564526629</v>
      </c>
      <c r="AF149" s="12">
        <f ca="1">G150*AD149-'Scenarios &amp; Pics'!$H$6*EXP(-'Scenarios &amp; Pics'!$J$6*'Scenarios &amp; Pics'!Z149)*'Scenarios &amp; Pics'!AE149</f>
        <v>7.9526169800485462</v>
      </c>
      <c r="AG149" s="7">
        <f ca="1">AF149+'Scenarios &amp; Pics'!$H$5*EXP(-'Scenarios &amp; Pics'!$J$5*'Scenarios &amp; Pics'!$T$5)-G149</f>
        <v>1.1243897040920814</v>
      </c>
      <c r="AI149" s="7">
        <f t="shared" si="66"/>
        <v>106.5</v>
      </c>
      <c r="AJ149">
        <f t="shared" ca="1" si="67"/>
        <v>7.536836724315549</v>
      </c>
      <c r="AK149" s="7">
        <f t="shared" ca="1" si="68"/>
        <v>1.1243897040920814</v>
      </c>
      <c r="AM149" s="7">
        <f t="shared" si="75"/>
        <v>106.5</v>
      </c>
      <c r="AN149" s="7">
        <f t="shared" ca="1" si="76"/>
        <v>153.61545836796077</v>
      </c>
      <c r="AO149" s="7">
        <f t="shared" ca="1" si="77"/>
        <v>65.912427492259113</v>
      </c>
      <c r="AQ149">
        <f t="shared" si="93"/>
        <v>0.36712328767123198</v>
      </c>
      <c r="AR149">
        <f t="shared" si="78"/>
        <v>101.47932848509826</v>
      </c>
      <c r="AS149">
        <f t="shared" si="79"/>
        <v>-1.4684931506849339E-2</v>
      </c>
      <c r="AT149">
        <f t="shared" si="80"/>
        <v>0.36712328767123198</v>
      </c>
      <c r="AU149">
        <f t="shared" si="81"/>
        <v>3.125E-2</v>
      </c>
      <c r="AV149">
        <f t="shared" si="82"/>
        <v>3.7869187243268383E-2</v>
      </c>
      <c r="AW149">
        <f t="shared" si="83"/>
        <v>-0.11360756172980668</v>
      </c>
      <c r="AX149" s="11">
        <f t="shared" si="84"/>
        <v>0.51510400978152604</v>
      </c>
      <c r="AY149" s="11">
        <f t="shared" si="85"/>
        <v>0.45477444638603726</v>
      </c>
      <c r="AZ149" s="11">
        <f t="shared" si="86"/>
        <v>0.3986563262899242</v>
      </c>
      <c r="BA149">
        <f t="shared" si="87"/>
        <v>6.0329563395488677</v>
      </c>
      <c r="BB149">
        <f t="shared" si="88"/>
        <v>1030.2080195630522</v>
      </c>
      <c r="BC149">
        <f t="shared" si="94"/>
        <v>134</v>
      </c>
      <c r="BD149">
        <f t="shared" si="89"/>
        <v>13.158994003785532</v>
      </c>
      <c r="BE149">
        <f t="shared" si="90"/>
        <v>483.09731411157719</v>
      </c>
    </row>
    <row r="150" spans="1:57" x14ac:dyDescent="0.3">
      <c r="A150" s="8"/>
      <c r="F150" s="6"/>
      <c r="G150" s="6">
        <f t="shared" si="91"/>
        <v>107</v>
      </c>
      <c r="H150" s="6">
        <f>'Scenarios &amp; Pics'!$F$5</f>
        <v>0.25</v>
      </c>
      <c r="I150" s="6">
        <f>'Scenarios &amp; Pics'!$F$6</f>
        <v>0.25</v>
      </c>
      <c r="K150" s="7">
        <f ca="1">'Scenarios &amp; Pics'!$E$4*'Scenarios &amp; Pics'!G150+'Scenarios &amp; Pics'!$E$5*W149+'Scenarios &amp; Pics'!$E$6*'Scenarios &amp; Pics'!AF149</f>
        <v>213168.439488534</v>
      </c>
      <c r="L150" s="7">
        <f t="shared" ca="1" si="92"/>
        <v>13168.439488534001</v>
      </c>
      <c r="O150" s="11">
        <f>LN(G150/'Scenarios &amp; Pics'!$H$5)</f>
        <v>6.7658648473814864E-2</v>
      </c>
      <c r="P150" s="13">
        <f ca="1">'Scenarios &amp; Pics'!$T$5</f>
        <v>8.2191780821917804E-2</v>
      </c>
      <c r="Q150" s="11">
        <f>'Scenarios &amp; Pics'!$F$5*'Scenarios &amp; Pics'!$F$5/2</f>
        <v>3.125E-2</v>
      </c>
      <c r="R150" s="16">
        <f ca="1">(O150+P150*('Scenarios &amp; Pics'!$J$5+$Q150))/(I151*SQRT(P150))</f>
        <v>1.0257007007117578</v>
      </c>
      <c r="S150" s="16">
        <f t="shared" ca="1" si="69"/>
        <v>0.9540279283266333</v>
      </c>
      <c r="T150" s="11">
        <f t="shared" ca="1" si="70"/>
        <v>0.84748365801270664</v>
      </c>
      <c r="U150" s="11">
        <f t="shared" ca="1" si="71"/>
        <v>0.82996524719181697</v>
      </c>
      <c r="V150" s="11">
        <f t="shared" ca="1" si="72"/>
        <v>0.23575326764579982</v>
      </c>
      <c r="W150" s="11">
        <f ca="1">G150*T150-'Scenarios &amp; Pics'!$H$5*EXP(-'Scenarios &amp; Pics'!$J$5*'Scenarios &amp; Pics'!P150)*'Scenarios &amp; Pics'!U150</f>
        <v>7.9566439204022146</v>
      </c>
      <c r="Y150" s="12">
        <f>LN(G150/'Scenarios &amp; Pics'!$H$6)</f>
        <v>6.7658648473814864E-2</v>
      </c>
      <c r="Z150" s="14">
        <f ca="1">'Scenarios &amp; Pics'!$T$6</f>
        <v>8.2191780821917804E-2</v>
      </c>
      <c r="AA150" s="12">
        <f>'Scenarios &amp; Pics'!$F$6*'Scenarios &amp; Pics'!$F$6/2</f>
        <v>3.125E-2</v>
      </c>
      <c r="AB150" s="17">
        <f ca="1">(Y150+Z150*('Scenarios &amp; Pics'!$J$6+$AA150))/(H151*SQRT(Z150))</f>
        <v>1.0257007007117578</v>
      </c>
      <c r="AC150" s="17">
        <f t="shared" ca="1" si="65"/>
        <v>0.9540279283266333</v>
      </c>
      <c r="AD150" s="12">
        <f t="shared" ca="1" si="73"/>
        <v>0.84748365801270664</v>
      </c>
      <c r="AE150" s="12">
        <f t="shared" ca="1" si="74"/>
        <v>0.82996524719181697</v>
      </c>
      <c r="AF150" s="12">
        <f ca="1">G151*AD150-'Scenarios &amp; Pics'!$H$6*EXP(-'Scenarios &amp; Pics'!$J$6*'Scenarios &amp; Pics'!Z150)*'Scenarios &amp; Pics'!AE150</f>
        <v>8.3803857494085747</v>
      </c>
      <c r="AG150" s="7">
        <f ca="1">AF150+'Scenarios &amp; Pics'!$H$5*EXP(-'Scenarios &amp; Pics'!$J$5*'Scenarios &amp; Pics'!$T$5)-G150</f>
        <v>1.0521584734521099</v>
      </c>
      <c r="AI150" s="7">
        <f t="shared" si="66"/>
        <v>107</v>
      </c>
      <c r="AJ150">
        <f t="shared" ca="1" si="67"/>
        <v>7.9566439204022146</v>
      </c>
      <c r="AK150" s="7">
        <f t="shared" ca="1" si="68"/>
        <v>1.0521584734521099</v>
      </c>
      <c r="AM150" s="7">
        <f t="shared" si="75"/>
        <v>107</v>
      </c>
      <c r="AN150" s="7">
        <f t="shared" ca="1" si="76"/>
        <v>144.63909289118891</v>
      </c>
      <c r="AO150" s="7">
        <f t="shared" ca="1" si="77"/>
        <v>61.482247538689208</v>
      </c>
      <c r="AQ150">
        <f t="shared" si="93"/>
        <v>0.36986301369862923</v>
      </c>
      <c r="AR150">
        <f t="shared" si="78"/>
        <v>101.49045011679134</v>
      </c>
      <c r="AS150">
        <f t="shared" si="79"/>
        <v>-1.4794520547945209E-2</v>
      </c>
      <c r="AT150">
        <f t="shared" si="80"/>
        <v>0.36986301369862923</v>
      </c>
      <c r="AU150">
        <f t="shared" si="81"/>
        <v>3.125E-2</v>
      </c>
      <c r="AV150">
        <f t="shared" si="82"/>
        <v>3.8010227534970777E-2</v>
      </c>
      <c r="AW150">
        <f t="shared" si="83"/>
        <v>-0.11403068260491339</v>
      </c>
      <c r="AX150" s="11">
        <f t="shared" si="84"/>
        <v>0.51516023623573348</v>
      </c>
      <c r="AY150" s="11">
        <f t="shared" si="85"/>
        <v>0.45460673543666474</v>
      </c>
      <c r="AZ150" s="11">
        <f t="shared" si="86"/>
        <v>0.39865419307470756</v>
      </c>
      <c r="BA150">
        <f t="shared" si="87"/>
        <v>6.0553500799068729</v>
      </c>
      <c r="BB150">
        <f t="shared" si="88"/>
        <v>1030.3204724714669</v>
      </c>
      <c r="BC150">
        <f t="shared" si="94"/>
        <v>135</v>
      </c>
      <c r="BD150">
        <f t="shared" si="89"/>
        <v>13.110096246724931</v>
      </c>
      <c r="BE150">
        <f t="shared" si="90"/>
        <v>484.89397076927708</v>
      </c>
    </row>
    <row r="151" spans="1:57" x14ac:dyDescent="0.3">
      <c r="A151" s="8"/>
      <c r="F151" s="6"/>
      <c r="G151" s="6">
        <f t="shared" si="91"/>
        <v>107.5</v>
      </c>
      <c r="H151" s="6">
        <f>'Scenarios &amp; Pics'!$F$5</f>
        <v>0.25</v>
      </c>
      <c r="I151" s="6">
        <f>'Scenarios &amp; Pics'!$F$6</f>
        <v>0.25</v>
      </c>
      <c r="K151" s="7">
        <f ca="1">'Scenarios &amp; Pics'!$E$4*'Scenarios &amp; Pics'!G151+'Scenarios &amp; Pics'!$E$5*W150+'Scenarios &amp; Pics'!$E$6*'Scenarios &amp; Pics'!AF150</f>
        <v>214152.5163419873</v>
      </c>
      <c r="L151" s="7">
        <f t="shared" ca="1" si="92"/>
        <v>14152.516341987299</v>
      </c>
      <c r="O151" s="11">
        <f>LN(G151/'Scenarios &amp; Pics'!$H$5)</f>
        <v>7.2320661579626078E-2</v>
      </c>
      <c r="P151" s="13">
        <f ca="1">'Scenarios &amp; Pics'!$T$5</f>
        <v>8.2191780821917804E-2</v>
      </c>
      <c r="Q151" s="11">
        <f>'Scenarios &amp; Pics'!$F$5*'Scenarios &amp; Pics'!$F$5/2</f>
        <v>3.125E-2</v>
      </c>
      <c r="R151" s="16">
        <f ca="1">(O151+P151*('Scenarios &amp; Pics'!$J$5+$Q151))/(I152*SQRT(P151))</f>
        <v>1.0907465047272698</v>
      </c>
      <c r="S151" s="16">
        <f t="shared" ca="1" si="69"/>
        <v>1.0190737323421453</v>
      </c>
      <c r="T151" s="11">
        <f t="shared" ca="1" si="70"/>
        <v>0.86230777931660552</v>
      </c>
      <c r="U151" s="11">
        <f t="shared" ca="1" si="71"/>
        <v>0.84591601820742524</v>
      </c>
      <c r="V151" s="11">
        <f t="shared" ca="1" si="72"/>
        <v>0.22007156237680742</v>
      </c>
      <c r="W151" s="11">
        <f ca="1">G151*T151-'Scenarios &amp; Pics'!$H$5*EXP(-'Scenarios &amp; Pics'!$J$5*'Scenarios &amp; Pics'!P151)*'Scenarios &amp; Pics'!U151</f>
        <v>8.384137166136739</v>
      </c>
      <c r="Y151" s="12">
        <f>LN(G151/'Scenarios &amp; Pics'!$H$6)</f>
        <v>7.2320661579626078E-2</v>
      </c>
      <c r="Z151" s="14">
        <f ca="1">'Scenarios &amp; Pics'!$T$6</f>
        <v>8.2191780821917804E-2</v>
      </c>
      <c r="AA151" s="12">
        <f>'Scenarios &amp; Pics'!$F$6*'Scenarios &amp; Pics'!$F$6/2</f>
        <v>3.125E-2</v>
      </c>
      <c r="AB151" s="17">
        <f ca="1">(Y151+Z151*('Scenarios &amp; Pics'!$J$6+$AA151))/(H152*SQRT(Z151))</f>
        <v>1.0907465047272698</v>
      </c>
      <c r="AC151" s="17">
        <f t="shared" ca="1" si="65"/>
        <v>1.0190737323421453</v>
      </c>
      <c r="AD151" s="12">
        <f t="shared" ca="1" si="73"/>
        <v>0.86230777931660552</v>
      </c>
      <c r="AE151" s="12">
        <f t="shared" ca="1" si="74"/>
        <v>0.84591601820742524</v>
      </c>
      <c r="AF151" s="12">
        <f ca="1">G152*AD151-'Scenarios &amp; Pics'!$H$6*EXP(-'Scenarios &amp; Pics'!$J$6*'Scenarios &amp; Pics'!Z151)*'Scenarios &amp; Pics'!AE151</f>
        <v>8.8152910557950435</v>
      </c>
      <c r="AG151" s="7">
        <f ca="1">AF151+'Scenarios &amp; Pics'!$H$5*EXP(-'Scenarios &amp; Pics'!$J$5*'Scenarios &amp; Pics'!$T$5)-G151</f>
        <v>0.98706377983857863</v>
      </c>
      <c r="AI151" s="7">
        <f t="shared" si="66"/>
        <v>107.5</v>
      </c>
      <c r="AJ151">
        <f t="shared" ca="1" si="67"/>
        <v>8.384137166136739</v>
      </c>
      <c r="AK151" s="7">
        <f t="shared" ca="1" si="68"/>
        <v>0.98706377983857863</v>
      </c>
      <c r="AM151" s="7">
        <f t="shared" si="75"/>
        <v>107.5</v>
      </c>
      <c r="AN151" s="7">
        <f t="shared" ca="1" si="76"/>
        <v>135.64899538857614</v>
      </c>
      <c r="AO151" s="7">
        <f t="shared" ca="1" si="77"/>
        <v>57.125663102165831</v>
      </c>
      <c r="AQ151">
        <f t="shared" si="93"/>
        <v>0.37260273972602648</v>
      </c>
      <c r="AR151">
        <f t="shared" si="78"/>
        <v>101.50157296736015</v>
      </c>
      <c r="AS151">
        <f t="shared" si="79"/>
        <v>-1.4904109589041013E-2</v>
      </c>
      <c r="AT151">
        <f t="shared" si="80"/>
        <v>0.37260273972602648</v>
      </c>
      <c r="AU151">
        <f t="shared" si="81"/>
        <v>3.125E-2</v>
      </c>
      <c r="AV151">
        <f t="shared" si="82"/>
        <v>3.8150746415434839E-2</v>
      </c>
      <c r="AW151">
        <f t="shared" si="83"/>
        <v>-0.11445223924630329</v>
      </c>
      <c r="AX151" s="11">
        <f t="shared" si="84"/>
        <v>0.51521625452685094</v>
      </c>
      <c r="AY151" s="11">
        <f t="shared" si="85"/>
        <v>0.45443965254396756</v>
      </c>
      <c r="AZ151" s="11">
        <f t="shared" si="86"/>
        <v>0.39865205987090579</v>
      </c>
      <c r="BA151">
        <f t="shared" si="87"/>
        <v>6.0776601982883349</v>
      </c>
      <c r="BB151">
        <f t="shared" si="88"/>
        <v>1030.4325090537018</v>
      </c>
      <c r="BC151">
        <f t="shared" si="94"/>
        <v>136</v>
      </c>
      <c r="BD151">
        <f t="shared" si="89"/>
        <v>13.061738541425509</v>
      </c>
      <c r="BE151">
        <f t="shared" si="90"/>
        <v>486.68395661201765</v>
      </c>
    </row>
    <row r="152" spans="1:57" x14ac:dyDescent="0.3">
      <c r="A152" s="8"/>
      <c r="F152" s="6"/>
      <c r="G152" s="6">
        <f t="shared" si="91"/>
        <v>108</v>
      </c>
      <c r="H152" s="6">
        <f>'Scenarios &amp; Pics'!$F$5</f>
        <v>0.25</v>
      </c>
      <c r="I152" s="6">
        <f>'Scenarios &amp; Pics'!$F$6</f>
        <v>0.25</v>
      </c>
      <c r="K152" s="7">
        <f ca="1">'Scenarios &amp; Pics'!$E$4*'Scenarios &amp; Pics'!G152+'Scenarios &amp; Pics'!$E$5*W151+'Scenarios &amp; Pics'!$E$6*'Scenarios &amp; Pics'!AF151</f>
        <v>215137.69222068341</v>
      </c>
      <c r="L152" s="7">
        <f t="shared" ca="1" si="92"/>
        <v>15137.692220683413</v>
      </c>
      <c r="O152" s="11">
        <f>LN(G152/'Scenarios &amp; Pics'!$H$5)</f>
        <v>7.6961041136128394E-2</v>
      </c>
      <c r="P152" s="13">
        <f ca="1">'Scenarios &amp; Pics'!$T$5</f>
        <v>8.2191780821917804E-2</v>
      </c>
      <c r="Q152" s="11">
        <f>'Scenarios &amp; Pics'!$F$5*'Scenarios &amp; Pics'!$F$5/2</f>
        <v>3.125E-2</v>
      </c>
      <c r="R152" s="16">
        <f ca="1">(O152+P152*('Scenarios &amp; Pics'!$J$5+$Q152))/(I153*SQRT(P152))</f>
        <v>1.1554904709794447</v>
      </c>
      <c r="S152" s="16">
        <f t="shared" ca="1" si="69"/>
        <v>1.0838176985943202</v>
      </c>
      <c r="T152" s="11">
        <f t="shared" ca="1" si="70"/>
        <v>0.87605518371421875</v>
      </c>
      <c r="U152" s="11">
        <f t="shared" ca="1" si="71"/>
        <v>0.86077718183489405</v>
      </c>
      <c r="V152" s="11">
        <f t="shared" ca="1" si="72"/>
        <v>0.20463699052178311</v>
      </c>
      <c r="W152" s="11">
        <f ca="1">G152*T152-'Scenarios &amp; Pics'!$H$5*EXP(-'Scenarios &amp; Pics'!$J$5*'Scenarios &amp; Pics'!P152)*'Scenarios &amp; Pics'!U152</f>
        <v>8.8187722072453738</v>
      </c>
      <c r="Y152" s="12">
        <f>LN(G152/'Scenarios &amp; Pics'!$H$6)</f>
        <v>7.6961041136128394E-2</v>
      </c>
      <c r="Z152" s="14">
        <f ca="1">'Scenarios &amp; Pics'!$T$6</f>
        <v>8.2191780821917804E-2</v>
      </c>
      <c r="AA152" s="12">
        <f>'Scenarios &amp; Pics'!$F$6*'Scenarios &amp; Pics'!$F$6/2</f>
        <v>3.125E-2</v>
      </c>
      <c r="AB152" s="17">
        <f ca="1">(Y152+Z152*('Scenarios &amp; Pics'!$J$6+$AA152))/(H153*SQRT(Z152))</f>
        <v>1.1554904709794447</v>
      </c>
      <c r="AC152" s="17">
        <f t="shared" ca="1" si="65"/>
        <v>1.0838176985943202</v>
      </c>
      <c r="AD152" s="12">
        <f t="shared" ca="1" si="73"/>
        <v>0.87605518371421875</v>
      </c>
      <c r="AE152" s="12">
        <f t="shared" ca="1" si="74"/>
        <v>0.86077718183489405</v>
      </c>
      <c r="AF152" s="12">
        <f ca="1">G153*AD152-'Scenarios &amp; Pics'!$H$6*EXP(-'Scenarios &amp; Pics'!$J$6*'Scenarios &amp; Pics'!Z152)*'Scenarios &amp; Pics'!AE152</f>
        <v>9.2567997991024811</v>
      </c>
      <c r="AG152" s="7">
        <f ca="1">AF152+'Scenarios &amp; Pics'!$H$5*EXP(-'Scenarios &amp; Pics'!$J$5*'Scenarios &amp; Pics'!$T$5)-G152</f>
        <v>0.92857252314601624</v>
      </c>
      <c r="AI152" s="7">
        <f t="shared" si="66"/>
        <v>108</v>
      </c>
      <c r="AJ152">
        <f t="shared" ca="1" si="67"/>
        <v>8.8187722072453738</v>
      </c>
      <c r="AK152" s="7">
        <f t="shared" ca="1" si="68"/>
        <v>0.92857252314601624</v>
      </c>
      <c r="AM152" s="7">
        <f t="shared" si="75"/>
        <v>108</v>
      </c>
      <c r="AN152" s="7">
        <f t="shared" ca="1" si="76"/>
        <v>126.72201982963367</v>
      </c>
      <c r="AO152" s="7">
        <f t="shared" ca="1" si="77"/>
        <v>52.873270733672022</v>
      </c>
      <c r="AQ152">
        <f t="shared" si="93"/>
        <v>0.37534246575342373</v>
      </c>
      <c r="AR152">
        <f t="shared" si="78"/>
        <v>101.51269703693831</v>
      </c>
      <c r="AS152">
        <f t="shared" si="79"/>
        <v>-1.5013698630136981E-2</v>
      </c>
      <c r="AT152">
        <f t="shared" si="80"/>
        <v>0.37534246575342373</v>
      </c>
      <c r="AU152">
        <f t="shared" si="81"/>
        <v>3.125E-2</v>
      </c>
      <c r="AV152">
        <f t="shared" si="82"/>
        <v>3.8290749625063424E-2</v>
      </c>
      <c r="AW152">
        <f t="shared" si="83"/>
        <v>-0.11487224887519112</v>
      </c>
      <c r="AX152" s="11">
        <f t="shared" si="84"/>
        <v>0.51527206694552197</v>
      </c>
      <c r="AY152" s="11">
        <f t="shared" si="85"/>
        <v>0.4542731908225866</v>
      </c>
      <c r="AZ152" s="11">
        <f t="shared" si="86"/>
        <v>0.39864992667851884</v>
      </c>
      <c r="BA152">
        <f t="shared" si="87"/>
        <v>6.0998876122935357</v>
      </c>
      <c r="BB152">
        <f t="shared" si="88"/>
        <v>1030.5441338910439</v>
      </c>
      <c r="BC152">
        <f t="shared" si="94"/>
        <v>137</v>
      </c>
      <c r="BD152">
        <f t="shared" si="89"/>
        <v>13.01391101578154</v>
      </c>
      <c r="BE152">
        <f t="shared" si="90"/>
        <v>488.46734497590859</v>
      </c>
    </row>
    <row r="153" spans="1:57" x14ac:dyDescent="0.3">
      <c r="A153" s="8"/>
      <c r="F153" s="6"/>
      <c r="G153" s="6">
        <f t="shared" si="91"/>
        <v>108.5</v>
      </c>
      <c r="H153" s="6">
        <f>'Scenarios &amp; Pics'!$F$5</f>
        <v>0.25</v>
      </c>
      <c r="I153" s="6">
        <f>'Scenarios &amp; Pics'!$F$6</f>
        <v>0.25</v>
      </c>
      <c r="K153" s="7">
        <f ca="1">'Scenarios &amp; Pics'!$E$4*'Scenarios &amp; Pics'!G153+'Scenarios &amp; Pics'!$E$5*W152+'Scenarios &amp; Pics'!$E$6*'Scenarios &amp; Pics'!AF152</f>
        <v>216123.9448162858</v>
      </c>
      <c r="L153" s="7">
        <f t="shared" ca="1" si="92"/>
        <v>16123.944816285803</v>
      </c>
      <c r="O153" s="11">
        <f>LN(G153/'Scenarios &amp; Pics'!$H$5)</f>
        <v>8.1579986992422845E-2</v>
      </c>
      <c r="P153" s="13">
        <f ca="1">'Scenarios &amp; Pics'!$T$5</f>
        <v>8.2191780821917804E-2</v>
      </c>
      <c r="Q153" s="11">
        <f>'Scenarios &amp; Pics'!$F$5*'Scenarios &amp; Pics'!$F$5/2</f>
        <v>3.125E-2</v>
      </c>
      <c r="R153" s="16">
        <f ca="1">(O153+P153*('Scenarios &amp; Pics'!$J$5+$Q153))/(I154*SQRT(P153))</f>
        <v>1.2199353878228332</v>
      </c>
      <c r="S153" s="16">
        <f t="shared" ca="1" si="69"/>
        <v>1.1482626154377087</v>
      </c>
      <c r="T153" s="11">
        <f t="shared" ca="1" si="70"/>
        <v>0.8887553152733616</v>
      </c>
      <c r="U153" s="11">
        <f t="shared" ca="1" si="71"/>
        <v>0.87456991637954462</v>
      </c>
      <c r="V153" s="11">
        <f t="shared" ca="1" si="72"/>
        <v>0.18955809937611393</v>
      </c>
      <c r="W153" s="11">
        <f ca="1">G153*T153-'Scenarios &amp; Pics'!$H$5*EXP(-'Scenarios &amp; Pics'!$J$5*'Scenarios &amp; Pics'!P153)*'Scenarios &amp; Pics'!U153</f>
        <v>9.2600177704919986</v>
      </c>
      <c r="Y153" s="12">
        <f>LN(G153/'Scenarios &amp; Pics'!$H$6)</f>
        <v>8.1579986992422845E-2</v>
      </c>
      <c r="Z153" s="14">
        <f ca="1">'Scenarios &amp; Pics'!$T$6</f>
        <v>8.2191780821917804E-2</v>
      </c>
      <c r="AA153" s="12">
        <f>'Scenarios &amp; Pics'!$F$6*'Scenarios &amp; Pics'!$F$6/2</f>
        <v>3.125E-2</v>
      </c>
      <c r="AB153" s="17">
        <f ca="1">(Y153+Z153*('Scenarios &amp; Pics'!$J$6+$AA153))/(H154*SQRT(Z153))</f>
        <v>1.2199353878228332</v>
      </c>
      <c r="AC153" s="17">
        <f t="shared" ca="1" si="65"/>
        <v>1.1482626154377087</v>
      </c>
      <c r="AD153" s="12">
        <f t="shared" ca="1" si="73"/>
        <v>0.8887553152733616</v>
      </c>
      <c r="AE153" s="12">
        <f t="shared" ca="1" si="74"/>
        <v>0.87456991637954462</v>
      </c>
      <c r="AF153" s="12">
        <f ca="1">G154*AD153-'Scenarios &amp; Pics'!$H$6*EXP(-'Scenarios &amp; Pics'!$J$6*'Scenarios &amp; Pics'!Z153)*'Scenarios &amp; Pics'!AE153</f>
        <v>9.7043954281286773</v>
      </c>
      <c r="AG153" s="7">
        <f ca="1">AF153+'Scenarios &amp; Pics'!$H$5*EXP(-'Scenarios &amp; Pics'!$J$5*'Scenarios &amp; Pics'!$T$5)-G153</f>
        <v>0.87616815217221244</v>
      </c>
      <c r="AI153" s="7">
        <f t="shared" si="66"/>
        <v>108.5</v>
      </c>
      <c r="AJ153">
        <f t="shared" ca="1" si="67"/>
        <v>9.2600177704919986</v>
      </c>
      <c r="AK153" s="7">
        <f t="shared" ca="1" si="68"/>
        <v>0.87616815217221244</v>
      </c>
      <c r="AM153" s="7">
        <f t="shared" si="75"/>
        <v>108.5</v>
      </c>
      <c r="AN153" s="7">
        <f t="shared" ca="1" si="76"/>
        <v>117.92782114976006</v>
      </c>
      <c r="AO153" s="7">
        <f t="shared" ca="1" si="77"/>
        <v>48.751546752928768</v>
      </c>
      <c r="AQ153">
        <f t="shared" si="93"/>
        <v>0.37808219178082098</v>
      </c>
      <c r="AR153">
        <f t="shared" si="78"/>
        <v>101.52382232565938</v>
      </c>
      <c r="AS153">
        <f t="shared" si="79"/>
        <v>-1.5123287671233034E-2</v>
      </c>
      <c r="AT153">
        <f t="shared" si="80"/>
        <v>0.37808219178082098</v>
      </c>
      <c r="AU153">
        <f t="shared" si="81"/>
        <v>3.125E-2</v>
      </c>
      <c r="AV153">
        <f t="shared" si="82"/>
        <v>3.8430242799697936E-2</v>
      </c>
      <c r="AW153">
        <f t="shared" si="83"/>
        <v>-0.11529072839909886</v>
      </c>
      <c r="AX153" s="11">
        <f t="shared" si="84"/>
        <v>0.51532767574067018</v>
      </c>
      <c r="AY153" s="11">
        <f t="shared" si="85"/>
        <v>0.45410734351247267</v>
      </c>
      <c r="AZ153" s="11">
        <f t="shared" si="86"/>
        <v>0.3986477934975467</v>
      </c>
      <c r="BA153">
        <f t="shared" si="87"/>
        <v>6.1220332228197449</v>
      </c>
      <c r="BB153">
        <f t="shared" si="88"/>
        <v>1030.6553514813404</v>
      </c>
      <c r="BC153">
        <f t="shared" si="94"/>
        <v>138</v>
      </c>
      <c r="BD153">
        <f t="shared" si="89"/>
        <v>12.966604048513419</v>
      </c>
      <c r="BE153">
        <f t="shared" si="90"/>
        <v>490.24420786160215</v>
      </c>
    </row>
    <row r="154" spans="1:57" x14ac:dyDescent="0.3">
      <c r="A154" s="8"/>
      <c r="F154" s="6"/>
      <c r="G154" s="6">
        <f t="shared" si="91"/>
        <v>109</v>
      </c>
      <c r="H154" s="6">
        <f>'Scenarios &amp; Pics'!$F$5</f>
        <v>0.25</v>
      </c>
      <c r="I154" s="6">
        <f>'Scenarios &amp; Pics'!$F$6</f>
        <v>0.25</v>
      </c>
      <c r="K154" s="7">
        <f ca="1">'Scenarios &amp; Pics'!$E$4*'Scenarios &amp; Pics'!G154+'Scenarios &amp; Pics'!$E$5*W153+'Scenarios &amp; Pics'!$E$6*'Scenarios &amp; Pics'!AF153</f>
        <v>217111.24468472667</v>
      </c>
      <c r="L154" s="7">
        <f t="shared" ca="1" si="92"/>
        <v>17111.244684726669</v>
      </c>
      <c r="O154" s="11">
        <f>LN(G154/'Scenarios &amp; Pics'!$H$5)</f>
        <v>8.6177696241052412E-2</v>
      </c>
      <c r="P154" s="13">
        <f ca="1">'Scenarios &amp; Pics'!$T$5</f>
        <v>8.2191780821917804E-2</v>
      </c>
      <c r="Q154" s="11">
        <f>'Scenarios &amp; Pics'!$F$5*'Scenarios &amp; Pics'!$F$5/2</f>
        <v>3.125E-2</v>
      </c>
      <c r="R154" s="16">
        <f ca="1">(O154+P154*('Scenarios &amp; Pics'!$J$5+$Q154))/(I155*SQRT(P154))</f>
        <v>1.2840840051516615</v>
      </c>
      <c r="S154" s="16">
        <f t="shared" ca="1" si="69"/>
        <v>1.2124112327665371</v>
      </c>
      <c r="T154" s="11">
        <f t="shared" ca="1" si="70"/>
        <v>0.90044371802985212</v>
      </c>
      <c r="U154" s="11">
        <f t="shared" ca="1" si="71"/>
        <v>0.88732249838882793</v>
      </c>
      <c r="V154" s="11">
        <f t="shared" ca="1" si="72"/>
        <v>0.17492912285631956</v>
      </c>
      <c r="W154" s="11">
        <f ca="1">G154*T154-'Scenarios &amp; Pics'!$H$5*EXP(-'Scenarios &amp; Pics'!$J$5*'Scenarios &amp; Pics'!P154)*'Scenarios &amp; Pics'!U154</f>
        <v>9.7073588729121383</v>
      </c>
      <c r="Y154" s="12">
        <f>LN(G154/'Scenarios &amp; Pics'!$H$6)</f>
        <v>8.6177696241052412E-2</v>
      </c>
      <c r="Z154" s="14">
        <f ca="1">'Scenarios &amp; Pics'!$T$6</f>
        <v>8.2191780821917804E-2</v>
      </c>
      <c r="AA154" s="12">
        <f>'Scenarios &amp; Pics'!$F$6*'Scenarios &amp; Pics'!$F$6/2</f>
        <v>3.125E-2</v>
      </c>
      <c r="AB154" s="17">
        <f ca="1">(Y154+Z154*('Scenarios &amp; Pics'!$J$6+$AA154))/(H155*SQRT(Z154))</f>
        <v>1.2840840051516615</v>
      </c>
      <c r="AC154" s="17">
        <f t="shared" ca="1" si="65"/>
        <v>1.2124112327665371</v>
      </c>
      <c r="AD154" s="12">
        <f t="shared" ca="1" si="73"/>
        <v>0.90044371802985212</v>
      </c>
      <c r="AE154" s="12">
        <f t="shared" ca="1" si="74"/>
        <v>0.88732249838882793</v>
      </c>
      <c r="AF154" s="12">
        <f ca="1">G155*AD154-'Scenarios &amp; Pics'!$H$6*EXP(-'Scenarios &amp; Pics'!$J$6*'Scenarios &amp; Pics'!Z154)*'Scenarios &amp; Pics'!AE154</f>
        <v>10.157580731927055</v>
      </c>
      <c r="AG154" s="7">
        <f ca="1">AF154+'Scenarios &amp; Pics'!$H$5*EXP(-'Scenarios &amp; Pics'!$J$5*'Scenarios &amp; Pics'!$T$5)-G154</f>
        <v>0.8293534559705904</v>
      </c>
      <c r="AI154" s="7">
        <f t="shared" si="66"/>
        <v>109</v>
      </c>
      <c r="AJ154">
        <f t="shared" ca="1" si="67"/>
        <v>9.7073588729121383</v>
      </c>
      <c r="AK154" s="7">
        <f t="shared" ca="1" si="68"/>
        <v>0.8293534559705904</v>
      </c>
      <c r="AM154" s="7">
        <f t="shared" si="75"/>
        <v>109</v>
      </c>
      <c r="AN154" s="7">
        <f t="shared" ca="1" si="76"/>
        <v>109.3283533964113</v>
      </c>
      <c r="AO154" s="7">
        <f t="shared" ca="1" si="77"/>
        <v>44.782817371927308</v>
      </c>
      <c r="AQ154">
        <f t="shared" si="93"/>
        <v>0.38082191780821822</v>
      </c>
      <c r="AR154">
        <f t="shared" si="78"/>
        <v>101.53494883365697</v>
      </c>
      <c r="AS154">
        <f t="shared" si="79"/>
        <v>-1.5232876712328898E-2</v>
      </c>
      <c r="AT154">
        <f t="shared" si="80"/>
        <v>0.38082191780821822</v>
      </c>
      <c r="AU154">
        <f t="shared" si="81"/>
        <v>3.125E-2</v>
      </c>
      <c r="AV154">
        <f t="shared" si="82"/>
        <v>3.8569231473264638E-2</v>
      </c>
      <c r="AW154">
        <f t="shared" si="83"/>
        <v>-0.11570769441979833</v>
      </c>
      <c r="AX154" s="11">
        <f t="shared" si="84"/>
        <v>0.51538308312055459</v>
      </c>
      <c r="AY154" s="11">
        <f t="shared" si="85"/>
        <v>0.45394210397571466</v>
      </c>
      <c r="AZ154" s="11">
        <f t="shared" si="86"/>
        <v>0.39864566032798915</v>
      </c>
      <c r="BA154">
        <f t="shared" si="87"/>
        <v>6.1440979144839929</v>
      </c>
      <c r="BB154">
        <f t="shared" si="88"/>
        <v>1030.7661662411092</v>
      </c>
      <c r="BC154">
        <f t="shared" si="94"/>
        <v>139</v>
      </c>
      <c r="BD154">
        <f t="shared" si="89"/>
        <v>12.919808261032838</v>
      </c>
      <c r="BE154">
        <f t="shared" si="90"/>
        <v>492.01461596809872</v>
      </c>
    </row>
    <row r="155" spans="1:57" x14ac:dyDescent="0.3">
      <c r="A155" s="8"/>
      <c r="F155" s="6"/>
      <c r="G155" s="6">
        <f t="shared" si="91"/>
        <v>109.5</v>
      </c>
      <c r="H155" s="6">
        <f>'Scenarios &amp; Pics'!$F$5</f>
        <v>0.25</v>
      </c>
      <c r="I155" s="6">
        <f>'Scenarios &amp; Pics'!$F$6</f>
        <v>0.25</v>
      </c>
      <c r="K155" s="7">
        <f ca="1">'Scenarios &amp; Pics'!$E$4*'Scenarios &amp; Pics'!G155+'Scenarios &amp; Pics'!$E$5*W154+'Scenarios &amp; Pics'!$E$6*'Scenarios &amp; Pics'!AF154</f>
        <v>218099.55628197017</v>
      </c>
      <c r="L155" s="7">
        <f t="shared" ca="1" si="92"/>
        <v>18099.556281970174</v>
      </c>
      <c r="O155" s="11">
        <f>LN(G155/'Scenarios &amp; Pics'!$H$5)</f>
        <v>9.0754363268464117E-2</v>
      </c>
      <c r="P155" s="13">
        <f ca="1">'Scenarios &amp; Pics'!$T$5</f>
        <v>8.2191780821917804E-2</v>
      </c>
      <c r="Q155" s="11">
        <f>'Scenarios &amp; Pics'!$F$5*'Scenarios &amp; Pics'!$F$5/2</f>
        <v>3.125E-2</v>
      </c>
      <c r="R155" s="16">
        <f ca="1">(O155+P155*('Scenarios &amp; Pics'!$J$5+$Q155))/(I156*SQRT(P155))</f>
        <v>1.3479390351038945</v>
      </c>
      <c r="S155" s="16">
        <f t="shared" ca="1" si="69"/>
        <v>1.27626626271877</v>
      </c>
      <c r="T155" s="11">
        <f t="shared" ca="1" si="70"/>
        <v>0.91116100412546697</v>
      </c>
      <c r="U155" s="11">
        <f t="shared" ca="1" si="71"/>
        <v>0.89906929403804303</v>
      </c>
      <c r="V155" s="11">
        <f t="shared" ca="1" si="72"/>
        <v>0.16082984207973336</v>
      </c>
      <c r="W155" s="11">
        <f ca="1">G155*T155-'Scenarios &amp; Pics'!$H$5*EXP(-'Scenarios &amp; Pics'!$J$5*'Scenarios &amp; Pics'!P155)*'Scenarios &amp; Pics'!U155</f>
        <v>10.160299613212544</v>
      </c>
      <c r="Y155" s="12">
        <f>LN(G155/'Scenarios &amp; Pics'!$H$6)</f>
        <v>9.0754363268464117E-2</v>
      </c>
      <c r="Z155" s="14">
        <f ca="1">'Scenarios &amp; Pics'!$T$6</f>
        <v>8.2191780821917804E-2</v>
      </c>
      <c r="AA155" s="12">
        <f>'Scenarios &amp; Pics'!$F$6*'Scenarios &amp; Pics'!$F$6/2</f>
        <v>3.125E-2</v>
      </c>
      <c r="AB155" s="17">
        <f ca="1">(Y155+Z155*('Scenarios &amp; Pics'!$J$6+$AA155))/(H156*SQRT(Z155))</f>
        <v>1.3479390351038945</v>
      </c>
      <c r="AC155" s="17">
        <f t="shared" ca="1" si="65"/>
        <v>1.27626626271877</v>
      </c>
      <c r="AD155" s="12">
        <f t="shared" ca="1" si="73"/>
        <v>0.91116100412546697</v>
      </c>
      <c r="AE155" s="12">
        <f t="shared" ca="1" si="74"/>
        <v>0.89906929403804303</v>
      </c>
      <c r="AF155" s="12">
        <f ca="1">G156*AD155-'Scenarios &amp; Pics'!$H$6*EXP(-'Scenarios &amp; Pics'!$J$6*'Scenarios &amp; Pics'!Z155)*'Scenarios &amp; Pics'!AE155</f>
        <v>10.615880115275274</v>
      </c>
      <c r="AG155" s="7">
        <f ca="1">AF155+'Scenarios &amp; Pics'!$H$5*EXP(-'Scenarios &amp; Pics'!$J$5*'Scenarios &amp; Pics'!$T$5)-G155</f>
        <v>0.78765283931880958</v>
      </c>
      <c r="AI155" s="7">
        <f t="shared" si="66"/>
        <v>109.5</v>
      </c>
      <c r="AJ155">
        <f t="shared" ca="1" si="67"/>
        <v>10.160299613212544</v>
      </c>
      <c r="AK155" s="7">
        <f t="shared" ca="1" si="68"/>
        <v>0.78765283931880958</v>
      </c>
      <c r="AM155" s="7">
        <f t="shared" si="75"/>
        <v>109.5</v>
      </c>
      <c r="AN155" s="7">
        <f t="shared" ca="1" si="76"/>
        <v>100.97757701765829</v>
      </c>
      <c r="AO155" s="7">
        <f t="shared" ca="1" si="77"/>
        <v>40.985317916857774</v>
      </c>
      <c r="AQ155">
        <f t="shared" si="93"/>
        <v>0.38356164383561547</v>
      </c>
      <c r="AR155">
        <f t="shared" si="78"/>
        <v>101.54607656106471</v>
      </c>
      <c r="AS155">
        <f t="shared" si="79"/>
        <v>-1.5342465753424557E-2</v>
      </c>
      <c r="AT155">
        <f t="shared" si="80"/>
        <v>0.38356164383561547</v>
      </c>
      <c r="AU155">
        <f t="shared" si="81"/>
        <v>3.125E-2</v>
      </c>
      <c r="AV155">
        <f t="shared" si="82"/>
        <v>3.8707721080333622E-2</v>
      </c>
      <c r="AW155">
        <f t="shared" si="83"/>
        <v>-0.11612316324099925</v>
      </c>
      <c r="AX155" s="11">
        <f t="shared" si="84"/>
        <v>0.51543829125379115</v>
      </c>
      <c r="AY155" s="11">
        <f t="shared" si="85"/>
        <v>0.45377746569346955</v>
      </c>
      <c r="AZ155" s="11">
        <f t="shared" si="86"/>
        <v>0.39864352716984619</v>
      </c>
      <c r="BA155">
        <f t="shared" si="87"/>
        <v>6.1660825560321584</v>
      </c>
      <c r="BB155">
        <f t="shared" si="88"/>
        <v>1030.8765825075823</v>
      </c>
      <c r="BC155">
        <f t="shared" si="94"/>
        <v>140</v>
      </c>
      <c r="BD155">
        <f t="shared" si="89"/>
        <v>12.873514509628116</v>
      </c>
      <c r="BE155">
        <f t="shared" si="90"/>
        <v>493.77863872546067</v>
      </c>
    </row>
    <row r="156" spans="1:57" x14ac:dyDescent="0.3">
      <c r="A156" s="8"/>
      <c r="F156" s="6"/>
      <c r="G156" s="6">
        <f t="shared" si="91"/>
        <v>110</v>
      </c>
      <c r="H156" s="6">
        <f>'Scenarios &amp; Pics'!$F$5</f>
        <v>0.25</v>
      </c>
      <c r="I156" s="6">
        <f>'Scenarios &amp; Pics'!$F$6</f>
        <v>0.25</v>
      </c>
      <c r="K156" s="7">
        <f ca="1">'Scenarios &amp; Pics'!$E$4*'Scenarios &amp; Pics'!G156+'Scenarios &amp; Pics'!$E$5*W155+'Scenarios &amp; Pics'!$E$6*'Scenarios &amp; Pics'!AF155</f>
        <v>219088.83899587454</v>
      </c>
      <c r="L156" s="7">
        <f t="shared" ca="1" si="92"/>
        <v>19088.838995874539</v>
      </c>
      <c r="O156" s="11">
        <f>LN(G156/'Scenarios &amp; Pics'!$H$5)</f>
        <v>9.5310179804324935E-2</v>
      </c>
      <c r="P156" s="13">
        <f ca="1">'Scenarios &amp; Pics'!$T$5</f>
        <v>8.2191780821917804E-2</v>
      </c>
      <c r="Q156" s="11">
        <f>'Scenarios &amp; Pics'!$F$5*'Scenarios &amp; Pics'!$F$5/2</f>
        <v>3.125E-2</v>
      </c>
      <c r="R156" s="16">
        <f ca="1">(O156+P156*('Scenarios &amp; Pics'!$J$5+$Q156))/(I157*SQRT(P156))</f>
        <v>1.4115031527493056</v>
      </c>
      <c r="S156" s="16">
        <f t="shared" ca="1" si="69"/>
        <v>1.3398303803641811</v>
      </c>
      <c r="T156" s="11">
        <f t="shared" ca="1" si="70"/>
        <v>0.92095184667543917</v>
      </c>
      <c r="U156" s="11">
        <f t="shared" ca="1" si="71"/>
        <v>0.90984975187269013</v>
      </c>
      <c r="V156" s="11">
        <f t="shared" ca="1" si="72"/>
        <v>0.14732575724402977</v>
      </c>
      <c r="W156" s="11">
        <f ca="1">G156*T156-'Scenarios &amp; Pics'!$H$5*EXP(-'Scenarios &amp; Pics'!$J$5*'Scenarios &amp; Pics'!P156)*'Scenarios &amp; Pics'!U156</f>
        <v>10.618365452616132</v>
      </c>
      <c r="Y156" s="12">
        <f>LN(G156/'Scenarios &amp; Pics'!$H$6)</f>
        <v>9.5310179804324935E-2</v>
      </c>
      <c r="Z156" s="14">
        <f ca="1">'Scenarios &amp; Pics'!$T$6</f>
        <v>8.2191780821917804E-2</v>
      </c>
      <c r="AA156" s="12">
        <f>'Scenarios &amp; Pics'!$F$6*'Scenarios &amp; Pics'!$F$6/2</f>
        <v>3.125E-2</v>
      </c>
      <c r="AB156" s="17">
        <f ca="1">(Y156+Z156*('Scenarios &amp; Pics'!$J$6+$AA156))/(H157*SQRT(Z156))</f>
        <v>1.4115031527493056</v>
      </c>
      <c r="AC156" s="17">
        <f t="shared" ca="1" si="65"/>
        <v>1.3398303803641811</v>
      </c>
      <c r="AD156" s="12">
        <f t="shared" ca="1" si="73"/>
        <v>0.92095184667543917</v>
      </c>
      <c r="AE156" s="12">
        <f t="shared" ca="1" si="74"/>
        <v>0.90984975187269013</v>
      </c>
      <c r="AF156" s="12">
        <f ca="1">G157*AD156-'Scenarios &amp; Pics'!$H$6*EXP(-'Scenarios &amp; Pics'!$J$6*'Scenarios &amp; Pics'!Z156)*'Scenarios &amp; Pics'!AE156</f>
        <v>11.078841375953857</v>
      </c>
      <c r="AG156" s="7">
        <f ca="1">AF156+'Scenarios &amp; Pics'!$H$5*EXP(-'Scenarios &amp; Pics'!$J$5*'Scenarios &amp; Pics'!$T$5)-G156</f>
        <v>0.75061409999739226</v>
      </c>
      <c r="AI156" s="7">
        <f t="shared" si="66"/>
        <v>110</v>
      </c>
      <c r="AJ156">
        <f t="shared" ca="1" si="67"/>
        <v>10.618365452616132</v>
      </c>
      <c r="AK156" s="7">
        <f t="shared" ca="1" si="68"/>
        <v>0.75061409999739226</v>
      </c>
      <c r="AM156" s="7">
        <f t="shared" si="75"/>
        <v>110</v>
      </c>
      <c r="AN156" s="7">
        <f t="shared" ca="1" si="76"/>
        <v>92.921360095673563</v>
      </c>
      <c r="AO156" s="7">
        <f t="shared" ca="1" si="77"/>
        <v>37.373329404871463</v>
      </c>
      <c r="AQ156">
        <f t="shared" si="93"/>
        <v>0.38630136986301272</v>
      </c>
      <c r="AR156">
        <f t="shared" si="78"/>
        <v>101.55720550801625</v>
      </c>
      <c r="AS156">
        <f t="shared" si="79"/>
        <v>-1.5452054794520477E-2</v>
      </c>
      <c r="AT156">
        <f t="shared" si="80"/>
        <v>0.38630136986301272</v>
      </c>
      <c r="AU156">
        <f t="shared" si="81"/>
        <v>3.125E-2</v>
      </c>
      <c r="AV156">
        <f t="shared" si="82"/>
        <v>3.8845716958596739E-2</v>
      </c>
      <c r="AW156">
        <f t="shared" si="83"/>
        <v>-0.11653715087578936</v>
      </c>
      <c r="AX156" s="11">
        <f t="shared" si="84"/>
        <v>0.51549330227034129</v>
      </c>
      <c r="AY156" s="11">
        <f t="shared" si="85"/>
        <v>0.45361342226299167</v>
      </c>
      <c r="AZ156" s="11">
        <f t="shared" si="86"/>
        <v>0.39864139402311782</v>
      </c>
      <c r="BA156">
        <f t="shared" si="87"/>
        <v>6.1879880007349612</v>
      </c>
      <c r="BB156">
        <f t="shared" si="88"/>
        <v>1030.9866045406825</v>
      </c>
      <c r="BC156">
        <f t="shared" si="94"/>
        <v>141</v>
      </c>
      <c r="BD156">
        <f t="shared" si="89"/>
        <v>12.827713877954917</v>
      </c>
      <c r="BE156">
        <f t="shared" si="90"/>
        <v>495.53634432647641</v>
      </c>
    </row>
    <row r="157" spans="1:57" x14ac:dyDescent="0.3">
      <c r="A157" s="8"/>
      <c r="F157" s="6"/>
      <c r="G157" s="6">
        <f t="shared" si="91"/>
        <v>110.5</v>
      </c>
      <c r="H157" s="6">
        <f>'Scenarios &amp; Pics'!$F$5</f>
        <v>0.25</v>
      </c>
      <c r="I157" s="6">
        <f>'Scenarios &amp; Pics'!$F$6</f>
        <v>0.25</v>
      </c>
      <c r="K157" s="7">
        <f ca="1">'Scenarios &amp; Pics'!$E$4*'Scenarios &amp; Pics'!G157+'Scenarios &amp; Pics'!$E$5*W156+'Scenarios &amp; Pics'!$E$6*'Scenarios &amp; Pics'!AF156</f>
        <v>220079.04815332455</v>
      </c>
      <c r="L157" s="7">
        <f t="shared" ca="1" si="92"/>
        <v>20079.048153324547</v>
      </c>
      <c r="O157" s="11">
        <f>LN(G157/'Scenarios &amp; Pics'!$H$5)</f>
        <v>9.9845334969716121E-2</v>
      </c>
      <c r="P157" s="13">
        <f ca="1">'Scenarios &amp; Pics'!$T$5</f>
        <v>8.2191780821917804E-2</v>
      </c>
      <c r="Q157" s="11">
        <f>'Scenarios &amp; Pics'!$F$5*'Scenarios &amp; Pics'!$F$5/2</f>
        <v>3.125E-2</v>
      </c>
      <c r="R157" s="16">
        <f ca="1">(O157+P157*('Scenarios &amp; Pics'!$J$5+$Q157))/(I158*SQRT(P157))</f>
        <v>1.4747789967618981</v>
      </c>
      <c r="S157" s="16">
        <f t="shared" ca="1" si="69"/>
        <v>1.4031062243767736</v>
      </c>
      <c r="T157" s="11">
        <f t="shared" ca="1" si="70"/>
        <v>0.92986401515073158</v>
      </c>
      <c r="U157" s="11">
        <f t="shared" ca="1" si="71"/>
        <v>0.91970741732326655</v>
      </c>
      <c r="V157" s="11">
        <f t="shared" ca="1" si="72"/>
        <v>0.13446853096316769</v>
      </c>
      <c r="W157" s="11">
        <f ca="1">G157*T157-'Scenarios &amp; Pics'!$H$5*EXP(-'Scenarios &amp; Pics'!$J$5*'Scenarios &amp; Pics'!P157)*'Scenarios &amp; Pics'!U157</f>
        <v>11.081105002094162</v>
      </c>
      <c r="Y157" s="12">
        <f>LN(G157/'Scenarios &amp; Pics'!$H$6)</f>
        <v>9.9845334969716121E-2</v>
      </c>
      <c r="Z157" s="14">
        <f ca="1">'Scenarios &amp; Pics'!$T$6</f>
        <v>8.2191780821917804E-2</v>
      </c>
      <c r="AA157" s="12">
        <f>'Scenarios &amp; Pics'!$F$6*'Scenarios &amp; Pics'!$F$6/2</f>
        <v>3.125E-2</v>
      </c>
      <c r="AB157" s="17">
        <f ca="1">(Y157+Z157*('Scenarios &amp; Pics'!$J$6+$AA157))/(H158*SQRT(Z157))</f>
        <v>1.4747789967618981</v>
      </c>
      <c r="AC157" s="17">
        <f t="shared" ca="1" si="65"/>
        <v>1.4031062243767736</v>
      </c>
      <c r="AD157" s="12">
        <f t="shared" ca="1" si="73"/>
        <v>0.92986401515073158</v>
      </c>
      <c r="AE157" s="12">
        <f t="shared" ca="1" si="74"/>
        <v>0.91970741732326655</v>
      </c>
      <c r="AF157" s="12">
        <f ca="1">G158*AD157-'Scenarios &amp; Pics'!$H$6*EXP(-'Scenarios &amp; Pics'!$J$6*'Scenarios &amp; Pics'!Z157)*'Scenarios &amp; Pics'!AE157</f>
        <v>11.546037009669533</v>
      </c>
      <c r="AG157" s="7">
        <f ca="1">AF157+'Scenarios &amp; Pics'!$H$5*EXP(-'Scenarios &amp; Pics'!$J$5*'Scenarios &amp; Pics'!$T$5)-G157</f>
        <v>0.717809733713068</v>
      </c>
      <c r="AI157" s="7">
        <f t="shared" si="66"/>
        <v>110.5</v>
      </c>
      <c r="AJ157">
        <f t="shared" ca="1" si="67"/>
        <v>11.081105002094162</v>
      </c>
      <c r="AK157" s="7">
        <f t="shared" ca="1" si="68"/>
        <v>0.717809733713068</v>
      </c>
      <c r="AM157" s="7">
        <f t="shared" si="75"/>
        <v>110.5</v>
      </c>
      <c r="AN157" s="7">
        <f t="shared" ca="1" si="76"/>
        <v>85.197554528137005</v>
      </c>
      <c r="AO157" s="7">
        <f t="shared" ca="1" si="77"/>
        <v>33.957379963850052</v>
      </c>
      <c r="AQ157">
        <f t="shared" si="93"/>
        <v>0.38904109589040997</v>
      </c>
      <c r="AR157">
        <f t="shared" si="78"/>
        <v>101.56833567464527</v>
      </c>
      <c r="AS157">
        <f t="shared" si="79"/>
        <v>-1.5561643835616366E-2</v>
      </c>
      <c r="AT157">
        <f t="shared" si="80"/>
        <v>0.38904109589040997</v>
      </c>
      <c r="AU157">
        <f t="shared" si="81"/>
        <v>3.125E-2</v>
      </c>
      <c r="AV157">
        <f t="shared" si="82"/>
        <v>3.8983224351276158E-2</v>
      </c>
      <c r="AW157">
        <f t="shared" si="83"/>
        <v>-0.11694967305382764</v>
      </c>
      <c r="AX157" s="11">
        <f t="shared" si="84"/>
        <v>0.51554811826247282</v>
      </c>
      <c r="AY157" s="11">
        <f t="shared" si="85"/>
        <v>0.45344996739475979</v>
      </c>
      <c r="AZ157" s="11">
        <f t="shared" si="86"/>
        <v>0.39863926088780399</v>
      </c>
      <c r="BA157">
        <f t="shared" si="87"/>
        <v>6.2098150867713002</v>
      </c>
      <c r="BB157">
        <f t="shared" si="88"/>
        <v>1031.0962365249457</v>
      </c>
      <c r="BC157">
        <f t="shared" si="94"/>
        <v>142</v>
      </c>
      <c r="BD157">
        <f t="shared" si="89"/>
        <v>12.782397669818332</v>
      </c>
      <c r="BE157">
        <f t="shared" si="90"/>
        <v>497.28779975731481</v>
      </c>
    </row>
    <row r="158" spans="1:57" x14ac:dyDescent="0.3">
      <c r="A158" s="8"/>
      <c r="F158" s="6"/>
      <c r="G158" s="6">
        <f t="shared" si="91"/>
        <v>111</v>
      </c>
      <c r="H158" s="6">
        <f>'Scenarios &amp; Pics'!$F$5</f>
        <v>0.25</v>
      </c>
      <c r="I158" s="6">
        <f>'Scenarios &amp; Pics'!$F$6</f>
        <v>0.25</v>
      </c>
      <c r="K158" s="7">
        <f ca="1">'Scenarios &amp; Pics'!$E$4*'Scenarios &amp; Pics'!G158+'Scenarios &amp; Pics'!$E$5*W157+'Scenarios &amp; Pics'!$E$6*'Scenarios &amp; Pics'!AF157</f>
        <v>221070.13598484924</v>
      </c>
      <c r="L158" s="7">
        <f t="shared" ca="1" si="92"/>
        <v>21070.135984849243</v>
      </c>
      <c r="O158" s="11">
        <f>LN(G158/'Scenarios &amp; Pics'!$H$5)</f>
        <v>0.10436001532424286</v>
      </c>
      <c r="P158" s="13">
        <f ca="1">'Scenarios &amp; Pics'!$T$5</f>
        <v>8.2191780821917804E-2</v>
      </c>
      <c r="Q158" s="11">
        <f>'Scenarios &amp; Pics'!$F$5*'Scenarios &amp; Pics'!$F$5/2</f>
        <v>3.125E-2</v>
      </c>
      <c r="R158" s="16">
        <f ca="1">(O158+P158*('Scenarios &amp; Pics'!$J$5+$Q158))/(I159*SQRT(P158))</f>
        <v>1.5377691700771938</v>
      </c>
      <c r="S158" s="16">
        <f t="shared" ca="1" si="69"/>
        <v>1.4660963976920693</v>
      </c>
      <c r="T158" s="11">
        <f t="shared" ca="1" si="70"/>
        <v>0.93794746788973726</v>
      </c>
      <c r="U158" s="11">
        <f t="shared" ca="1" si="71"/>
        <v>0.92868898650984755</v>
      </c>
      <c r="V158" s="11">
        <f t="shared" ca="1" si="72"/>
        <v>0.12229666038291241</v>
      </c>
      <c r="W158" s="11">
        <f ca="1">G158*T158-'Scenarios &amp; Pics'!$H$5*EXP(-'Scenarios &amp; Pics'!$J$5*'Scenarios &amp; Pics'!P158)*'Scenarios &amp; Pics'!U158</f>
        <v>11.548091341028979</v>
      </c>
      <c r="Y158" s="12">
        <f>LN(G158/'Scenarios &amp; Pics'!$H$6)</f>
        <v>0.10436001532424286</v>
      </c>
      <c r="Z158" s="14">
        <f ca="1">'Scenarios &amp; Pics'!$T$6</f>
        <v>8.2191780821917804E-2</v>
      </c>
      <c r="AA158" s="12">
        <f>'Scenarios &amp; Pics'!$F$6*'Scenarios &amp; Pics'!$F$6/2</f>
        <v>3.125E-2</v>
      </c>
      <c r="AB158" s="17">
        <f ca="1">(Y158+Z158*('Scenarios &amp; Pics'!$J$6+$AA158))/(H159*SQRT(Z158))</f>
        <v>1.5377691700771938</v>
      </c>
      <c r="AC158" s="17">
        <f t="shared" ca="1" si="65"/>
        <v>1.4660963976920693</v>
      </c>
      <c r="AD158" s="12">
        <f t="shared" ca="1" si="73"/>
        <v>0.93794746788973726</v>
      </c>
      <c r="AE158" s="12">
        <f t="shared" ca="1" si="74"/>
        <v>0.92868898650984755</v>
      </c>
      <c r="AF158" s="12">
        <f ca="1">G159*AD158-'Scenarios &amp; Pics'!$H$6*EXP(-'Scenarios &amp; Pics'!$J$6*'Scenarios &amp; Pics'!Z158)*'Scenarios &amp; Pics'!AE158</f>
        <v>12.017065074973843</v>
      </c>
      <c r="AG158" s="7">
        <f ca="1">AF158+'Scenarios &amp; Pics'!$H$5*EXP(-'Scenarios &amp; Pics'!$J$5*'Scenarios &amp; Pics'!$T$5)-G158</f>
        <v>0.68883779901737796</v>
      </c>
      <c r="AI158" s="7">
        <f t="shared" si="66"/>
        <v>111</v>
      </c>
      <c r="AJ158">
        <f t="shared" ca="1" si="67"/>
        <v>11.548091341028979</v>
      </c>
      <c r="AK158" s="7">
        <f t="shared" ca="1" si="68"/>
        <v>0.68883779901737796</v>
      </c>
      <c r="AM158" s="7">
        <f t="shared" si="75"/>
        <v>111</v>
      </c>
      <c r="AN158" s="7">
        <f t="shared" ca="1" si="76"/>
        <v>77.836225443397936</v>
      </c>
      <c r="AO158" s="7">
        <f t="shared" ca="1" si="77"/>
        <v>30.744498321933008</v>
      </c>
      <c r="AQ158">
        <f t="shared" si="93"/>
        <v>0.39178082191780722</v>
      </c>
      <c r="AR158">
        <f t="shared" si="78"/>
        <v>101.57946706108541</v>
      </c>
      <c r="AS158">
        <f t="shared" si="79"/>
        <v>-1.5671232876712418E-2</v>
      </c>
      <c r="AT158">
        <f t="shared" si="80"/>
        <v>0.39178082191780722</v>
      </c>
      <c r="AU158">
        <f t="shared" si="81"/>
        <v>3.125E-2</v>
      </c>
      <c r="AV158">
        <f t="shared" si="82"/>
        <v>3.9120248409440984E-2</v>
      </c>
      <c r="AW158">
        <f t="shared" si="83"/>
        <v>-0.11736074522832626</v>
      </c>
      <c r="AX158" s="11">
        <f t="shared" si="84"/>
        <v>0.51560274128568406</v>
      </c>
      <c r="AY158" s="11">
        <f t="shared" si="85"/>
        <v>0.45328709490968944</v>
      </c>
      <c r="AZ158" s="11">
        <f t="shared" si="86"/>
        <v>0.39863712776390459</v>
      </c>
      <c r="BA158">
        <f t="shared" si="87"/>
        <v>6.2315646375994618</v>
      </c>
      <c r="BB158">
        <f t="shared" si="88"/>
        <v>1031.2054825713681</v>
      </c>
      <c r="BC158">
        <f t="shared" si="94"/>
        <v>143</v>
      </c>
      <c r="BD158">
        <f t="shared" si="89"/>
        <v>12.737557402233037</v>
      </c>
      <c r="BE158">
        <f t="shared" si="90"/>
        <v>499.03307082721085</v>
      </c>
    </row>
    <row r="159" spans="1:57" x14ac:dyDescent="0.3">
      <c r="A159" s="8"/>
      <c r="F159" s="6"/>
      <c r="G159" s="6">
        <f t="shared" si="91"/>
        <v>111.5</v>
      </c>
      <c r="H159" s="6">
        <f>'Scenarios &amp; Pics'!$F$5</f>
        <v>0.25</v>
      </c>
      <c r="I159" s="6">
        <f>'Scenarios &amp; Pics'!$F$6</f>
        <v>0.25</v>
      </c>
      <c r="K159" s="7">
        <f ca="1">'Scenarios &amp; Pics'!$E$4*'Scenarios &amp; Pics'!G159+'Scenarios &amp; Pics'!$E$5*W158+'Scenarios &amp; Pics'!$E$6*'Scenarios &amp; Pics'!AF158</f>
        <v>222062.05253211028</v>
      </c>
      <c r="L159" s="7">
        <f t="shared" ca="1" si="92"/>
        <v>22062.052532110276</v>
      </c>
      <c r="O159" s="11">
        <f>LN(G159/'Scenarios &amp; Pics'!$H$5)</f>
        <v>0.10885440491208208</v>
      </c>
      <c r="P159" s="13">
        <f ca="1">'Scenarios &amp; Pics'!$T$5</f>
        <v>8.2191780821917804E-2</v>
      </c>
      <c r="Q159" s="11">
        <f>'Scenarios &amp; Pics'!$F$5*'Scenarios &amp; Pics'!$F$5/2</f>
        <v>3.125E-2</v>
      </c>
      <c r="R159" s="16">
        <f ca="1">(O159+P159*('Scenarios &amp; Pics'!$J$5+$Q159))/(I160*SQRT(P159))</f>
        <v>1.6004762405347059</v>
      </c>
      <c r="S159" s="16">
        <f t="shared" ca="1" si="69"/>
        <v>1.5288034681495815</v>
      </c>
      <c r="T159" s="11">
        <f t="shared" ca="1" si="70"/>
        <v>0.94525351317525097</v>
      </c>
      <c r="U159" s="11">
        <f t="shared" ca="1" si="71"/>
        <v>0.93684341381892633</v>
      </c>
      <c r="V159" s="11">
        <f t="shared" ca="1" si="72"/>
        <v>0.11083633430744749</v>
      </c>
      <c r="W159" s="11">
        <f ca="1">G159*T159-'Scenarios &amp; Pics'!$H$5*EXP(-'Scenarios &amp; Pics'!$J$5*'Scenarios &amp; Pics'!P159)*'Scenarios &amp; Pics'!U159</f>
        <v>12.018922898863394</v>
      </c>
      <c r="Y159" s="12">
        <f>LN(G159/'Scenarios &amp; Pics'!$H$6)</f>
        <v>0.10885440491208208</v>
      </c>
      <c r="Z159" s="14">
        <f ca="1">'Scenarios &amp; Pics'!$T$6</f>
        <v>8.2191780821917804E-2</v>
      </c>
      <c r="AA159" s="12">
        <f>'Scenarios &amp; Pics'!$F$6*'Scenarios &amp; Pics'!$F$6/2</f>
        <v>3.125E-2</v>
      </c>
      <c r="AB159" s="17">
        <f ca="1">(Y159+Z159*('Scenarios &amp; Pics'!$J$6+$AA159))/(H160*SQRT(Z159))</f>
        <v>1.6004762405347059</v>
      </c>
      <c r="AC159" s="17">
        <f t="shared" ca="1" si="65"/>
        <v>1.5288034681495815</v>
      </c>
      <c r="AD159" s="12">
        <f t="shared" ca="1" si="73"/>
        <v>0.94525351317525097</v>
      </c>
      <c r="AE159" s="12">
        <f t="shared" ca="1" si="74"/>
        <v>0.93684341381892633</v>
      </c>
      <c r="AF159" s="12">
        <f ca="1">G160*AD159-'Scenarios &amp; Pics'!$H$6*EXP(-'Scenarios &amp; Pics'!$J$6*'Scenarios &amp; Pics'!Z159)*'Scenarios &amp; Pics'!AE159</f>
        <v>12.491549655451024</v>
      </c>
      <c r="AG159" s="7">
        <f ca="1">AF159+'Scenarios &amp; Pics'!$H$5*EXP(-'Scenarios &amp; Pics'!$J$5*'Scenarios &amp; Pics'!$T$5)-G159</f>
        <v>0.6633223794945593</v>
      </c>
      <c r="AI159" s="7">
        <f t="shared" si="66"/>
        <v>111.5</v>
      </c>
      <c r="AJ159">
        <f t="shared" ca="1" si="67"/>
        <v>12.018922898863394</v>
      </c>
      <c r="AK159" s="7">
        <f t="shared" ca="1" si="68"/>
        <v>0.6633223794945593</v>
      </c>
      <c r="AM159" s="7">
        <f t="shared" si="75"/>
        <v>111.5</v>
      </c>
      <c r="AN159" s="7">
        <f t="shared" ca="1" si="76"/>
        <v>70.860010458507702</v>
      </c>
      <c r="AO159" s="7">
        <f t="shared" ca="1" si="77"/>
        <v>27.738506778585595</v>
      </c>
      <c r="AQ159">
        <f t="shared" si="93"/>
        <v>0.39452054794520447</v>
      </c>
      <c r="AR159">
        <f t="shared" si="78"/>
        <v>101.59059966747034</v>
      </c>
      <c r="AS159">
        <f t="shared" si="79"/>
        <v>-1.5780821917808177E-2</v>
      </c>
      <c r="AT159">
        <f t="shared" si="80"/>
        <v>0.39452054794520447</v>
      </c>
      <c r="AU159">
        <f t="shared" si="81"/>
        <v>3.125E-2</v>
      </c>
      <c r="AV159">
        <f t="shared" si="82"/>
        <v>3.9256794194265983E-2</v>
      </c>
      <c r="AW159">
        <f t="shared" si="83"/>
        <v>-0.11777038258279793</v>
      </c>
      <c r="AX159" s="11">
        <f t="shared" si="84"/>
        <v>0.5156571733596057</v>
      </c>
      <c r="AY159" s="11">
        <f t="shared" si="85"/>
        <v>0.45312479873643829</v>
      </c>
      <c r="AZ159" s="11">
        <f t="shared" si="86"/>
        <v>0.39863499465141949</v>
      </c>
      <c r="BA159">
        <f t="shared" si="87"/>
        <v>6.2532374623167399</v>
      </c>
      <c r="BB159">
        <f t="shared" si="88"/>
        <v>1031.3143467192115</v>
      </c>
      <c r="BC159">
        <f t="shared" si="94"/>
        <v>144</v>
      </c>
      <c r="BD159">
        <f t="shared" si="89"/>
        <v>12.693184798748987</v>
      </c>
      <c r="BE159">
        <f t="shared" si="90"/>
        <v>500.77222219721904</v>
      </c>
    </row>
    <row r="160" spans="1:57" x14ac:dyDescent="0.3">
      <c r="A160" s="8"/>
      <c r="F160" s="6"/>
      <c r="G160" s="6">
        <f t="shared" si="91"/>
        <v>112</v>
      </c>
      <c r="H160" s="6">
        <f>'Scenarios &amp; Pics'!$F$5</f>
        <v>0.25</v>
      </c>
      <c r="I160" s="6">
        <f>'Scenarios &amp; Pics'!$F$6</f>
        <v>0.25</v>
      </c>
      <c r="K160" s="7">
        <f ca="1">'Scenarios &amp; Pics'!$E$4*'Scenarios &amp; Pics'!G160+'Scenarios &amp; Pics'!$E$5*W159+'Scenarios &amp; Pics'!$E$6*'Scenarios &amp; Pics'!AF159</f>
        <v>223054.74648682476</v>
      </c>
      <c r="L160" s="7">
        <f t="shared" ca="1" si="92"/>
        <v>23054.746486824763</v>
      </c>
      <c r="O160" s="11">
        <f>LN(G160/'Scenarios &amp; Pics'!$H$5)</f>
        <v>0.11332868530700327</v>
      </c>
      <c r="P160" s="13">
        <f ca="1">'Scenarios &amp; Pics'!$T$5</f>
        <v>8.2191780821917804E-2</v>
      </c>
      <c r="Q160" s="11">
        <f>'Scenarios &amp; Pics'!$F$5*'Scenarios &amp; Pics'!$F$5/2</f>
        <v>3.125E-2</v>
      </c>
      <c r="R160" s="16">
        <f ca="1">(O160+P160*('Scenarios &amp; Pics'!$J$5+$Q160))/(I161*SQRT(P160))</f>
        <v>1.662902741506082</v>
      </c>
      <c r="S160" s="16">
        <f t="shared" ca="1" si="69"/>
        <v>1.5912299691209575</v>
      </c>
      <c r="T160" s="11">
        <f t="shared" ca="1" si="70"/>
        <v>0.95183404722866749</v>
      </c>
      <c r="U160" s="11">
        <f t="shared" ca="1" si="71"/>
        <v>0.94422108467904076</v>
      </c>
      <c r="V160" s="11">
        <f t="shared" ca="1" si="72"/>
        <v>0.10010243201931056</v>
      </c>
      <c r="W160" s="11">
        <f ca="1">G160*T160-'Scenarios &amp; Pics'!$H$5*EXP(-'Scenarios &amp; Pics'!$J$5*'Scenarios &amp; Pics'!P160)*'Scenarios &amp; Pics'!U160</f>
        <v>12.493223936231544</v>
      </c>
      <c r="Y160" s="12">
        <f>LN(G160/'Scenarios &amp; Pics'!$H$6)</f>
        <v>0.11332868530700327</v>
      </c>
      <c r="Z160" s="14">
        <f ca="1">'Scenarios &amp; Pics'!$T$6</f>
        <v>8.2191780821917804E-2</v>
      </c>
      <c r="AA160" s="12">
        <f>'Scenarios &amp; Pics'!$F$6*'Scenarios &amp; Pics'!$F$6/2</f>
        <v>3.125E-2</v>
      </c>
      <c r="AB160" s="17">
        <f ca="1">(Y160+Z160*('Scenarios &amp; Pics'!$J$6+$AA160))/(H161*SQRT(Z160))</f>
        <v>1.662902741506082</v>
      </c>
      <c r="AC160" s="17">
        <f t="shared" ca="1" si="65"/>
        <v>1.5912299691209575</v>
      </c>
      <c r="AD160" s="12">
        <f t="shared" ca="1" si="73"/>
        <v>0.95183404722866749</v>
      </c>
      <c r="AE160" s="12">
        <f t="shared" ca="1" si="74"/>
        <v>0.94422108467904076</v>
      </c>
      <c r="AF160" s="12">
        <f ca="1">G161*AD160-'Scenarios &amp; Pics'!$H$6*EXP(-'Scenarios &amp; Pics'!$J$6*'Scenarios &amp; Pics'!Z160)*'Scenarios &amp; Pics'!AE160</f>
        <v>12.969140959845873</v>
      </c>
      <c r="AG160" s="7">
        <f ca="1">AF160+'Scenarios &amp; Pics'!$H$5*EXP(-'Scenarios &amp; Pics'!$J$5*'Scenarios &amp; Pics'!$T$5)-G160</f>
        <v>0.6409136838894085</v>
      </c>
      <c r="AI160" s="7">
        <f t="shared" si="66"/>
        <v>112</v>
      </c>
      <c r="AJ160">
        <f t="shared" ca="1" si="67"/>
        <v>12.493223936231544</v>
      </c>
      <c r="AK160" s="7">
        <f t="shared" ca="1" si="68"/>
        <v>0.6409136838894085</v>
      </c>
      <c r="AM160" s="7">
        <f t="shared" si="75"/>
        <v>112</v>
      </c>
      <c r="AN160" s="7">
        <f t="shared" ca="1" si="76"/>
        <v>64.284584674844297</v>
      </c>
      <c r="AO160" s="7">
        <f t="shared" ca="1" si="77"/>
        <v>24.940341630865401</v>
      </c>
      <c r="AQ160">
        <f t="shared" si="93"/>
        <v>0.39726027397260172</v>
      </c>
      <c r="AR160">
        <f t="shared" si="78"/>
        <v>101.60173349393379</v>
      </c>
      <c r="AS160">
        <f t="shared" si="79"/>
        <v>-1.5890410958904009E-2</v>
      </c>
      <c r="AT160">
        <f t="shared" si="80"/>
        <v>0.39726027397260172</v>
      </c>
      <c r="AU160">
        <f t="shared" si="81"/>
        <v>3.125E-2</v>
      </c>
      <c r="AV160">
        <f t="shared" si="82"/>
        <v>3.939286667920356E-2</v>
      </c>
      <c r="AW160">
        <f t="shared" si="83"/>
        <v>-0.11817860003760913</v>
      </c>
      <c r="AX160" s="11">
        <f t="shared" si="84"/>
        <v>0.51571141646886642</v>
      </c>
      <c r="AY160" s="11">
        <f t="shared" si="85"/>
        <v>0.45296307290878923</v>
      </c>
      <c r="AZ160" s="11">
        <f t="shared" si="86"/>
        <v>0.39863286155034877</v>
      </c>
      <c r="BA160">
        <f t="shared" si="87"/>
        <v>6.2748343560077302</v>
      </c>
      <c r="BB160">
        <f t="shared" si="88"/>
        <v>1031.4228329377329</v>
      </c>
      <c r="BC160">
        <f t="shared" si="94"/>
        <v>145</v>
      </c>
      <c r="BD160">
        <f t="shared" si="89"/>
        <v>12.649271783030725</v>
      </c>
      <c r="BE160">
        <f t="shared" si="90"/>
        <v>502.50531740806866</v>
      </c>
    </row>
    <row r="161" spans="1:57" x14ac:dyDescent="0.3">
      <c r="A161" s="8"/>
      <c r="F161" s="6"/>
      <c r="G161" s="6">
        <f t="shared" si="91"/>
        <v>112.5</v>
      </c>
      <c r="H161" s="6">
        <f>'Scenarios &amp; Pics'!$F$5</f>
        <v>0.25</v>
      </c>
      <c r="I161" s="6">
        <f>'Scenarios &amp; Pics'!$F$6</f>
        <v>0.25</v>
      </c>
      <c r="K161" s="7">
        <f ca="1">'Scenarios &amp; Pics'!$E$4*'Scenarios &amp; Pics'!G161+'Scenarios &amp; Pics'!$E$5*W160+'Scenarios &amp; Pics'!$E$6*'Scenarios &amp; Pics'!AF160</f>
        <v>224048.16595277135</v>
      </c>
      <c r="L161" s="7">
        <f t="shared" ca="1" si="92"/>
        <v>24048.165952771349</v>
      </c>
      <c r="O161" s="11">
        <f>LN(G161/'Scenarios &amp; Pics'!$H$5)</f>
        <v>0.11778303565638346</v>
      </c>
      <c r="P161" s="13">
        <f ca="1">'Scenarios &amp; Pics'!$T$5</f>
        <v>8.2191780821917804E-2</v>
      </c>
      <c r="Q161" s="11">
        <f>'Scenarios &amp; Pics'!$F$5*'Scenarios &amp; Pics'!$F$5/2</f>
        <v>3.125E-2</v>
      </c>
      <c r="R161" s="16">
        <f ca="1">(O161+P161*('Scenarios &amp; Pics'!$J$5+$Q161))/(I162*SQRT(P161))</f>
        <v>1.7250511725092152</v>
      </c>
      <c r="S161" s="16">
        <f t="shared" ca="1" si="69"/>
        <v>1.6533784001240908</v>
      </c>
      <c r="T161" s="11">
        <f t="shared" ca="1" si="70"/>
        <v>0.95774087456930257</v>
      </c>
      <c r="U161" s="11">
        <f t="shared" ca="1" si="71"/>
        <v>0.95087306198453214</v>
      </c>
      <c r="V161" s="11">
        <f t="shared" ca="1" si="72"/>
        <v>9.0099622236311128E-2</v>
      </c>
      <c r="W161" s="11">
        <f ca="1">G161*T161-'Scenarios &amp; Pics'!$H$5*EXP(-'Scenarios &amp; Pics'!$J$5*'Scenarios &amp; Pics'!P161)*'Scenarios &amp; Pics'!U161</f>
        <v>12.9706446655089</v>
      </c>
      <c r="Y161" s="12">
        <f>LN(G161/'Scenarios &amp; Pics'!$H$6)</f>
        <v>0.11778303565638346</v>
      </c>
      <c r="Z161" s="14">
        <f ca="1">'Scenarios &amp; Pics'!$T$6</f>
        <v>8.2191780821917804E-2</v>
      </c>
      <c r="AA161" s="12">
        <f>'Scenarios &amp; Pics'!$F$6*'Scenarios &amp; Pics'!$F$6/2</f>
        <v>3.125E-2</v>
      </c>
      <c r="AB161" s="17">
        <f ca="1">(Y161+Z161*('Scenarios &amp; Pics'!$J$6+$AA161))/(H162*SQRT(Z161))</f>
        <v>1.7250511725092152</v>
      </c>
      <c r="AC161" s="17">
        <f t="shared" ca="1" si="65"/>
        <v>1.6533784001240908</v>
      </c>
      <c r="AD161" s="12">
        <f t="shared" ca="1" si="73"/>
        <v>0.95774087456930257</v>
      </c>
      <c r="AE161" s="12">
        <f t="shared" ca="1" si="74"/>
        <v>0.95087306198453214</v>
      </c>
      <c r="AF161" s="12">
        <f ca="1">G162*AD161-'Scenarios &amp; Pics'!$H$6*EXP(-'Scenarios &amp; Pics'!$J$6*'Scenarios &amp; Pics'!Z161)*'Scenarios &amp; Pics'!AE161</f>
        <v>13.449515102793541</v>
      </c>
      <c r="AG161" s="7">
        <f ca="1">AF161+'Scenarios &amp; Pics'!$H$5*EXP(-'Scenarios &amp; Pics'!$J$5*'Scenarios &amp; Pics'!$T$5)-G161</f>
        <v>0.62128782683707584</v>
      </c>
      <c r="AI161" s="7">
        <f t="shared" si="66"/>
        <v>112.5</v>
      </c>
      <c r="AJ161">
        <f t="shared" ca="1" si="67"/>
        <v>12.9706446655089</v>
      </c>
      <c r="AK161" s="7">
        <f t="shared" ca="1" si="68"/>
        <v>0.62128782683707584</v>
      </c>
      <c r="AM161" s="7">
        <f t="shared" si="75"/>
        <v>112.5</v>
      </c>
      <c r="AN161" s="7">
        <f t="shared" ca="1" si="76"/>
        <v>58.119207448759447</v>
      </c>
      <c r="AO161" s="7">
        <f t="shared" ca="1" si="77"/>
        <v>22.348389893053842</v>
      </c>
      <c r="AQ161">
        <f t="shared" si="93"/>
        <v>0.39999999999999897</v>
      </c>
      <c r="AR161">
        <f t="shared" si="78"/>
        <v>101.61286854060947</v>
      </c>
      <c r="AS161">
        <f t="shared" si="79"/>
        <v>-1.5999999999999865E-2</v>
      </c>
      <c r="AT161">
        <f t="shared" si="80"/>
        <v>0.39999999999999897</v>
      </c>
      <c r="AU161">
        <f t="shared" si="81"/>
        <v>3.125E-2</v>
      </c>
      <c r="AV161">
        <f t="shared" si="82"/>
        <v>3.9528470752105284E-2</v>
      </c>
      <c r="AW161">
        <f t="shared" si="83"/>
        <v>-0.1185854122563135</v>
      </c>
      <c r="AX161" s="11">
        <f t="shared" si="84"/>
        <v>0.51576547256394001</v>
      </c>
      <c r="AY161" s="11">
        <f t="shared" si="85"/>
        <v>0.45280191156312127</v>
      </c>
      <c r="AZ161" s="11">
        <f t="shared" si="86"/>
        <v>0.39863072846069231</v>
      </c>
      <c r="BA161">
        <f t="shared" si="87"/>
        <v>6.29635610008188</v>
      </c>
      <c r="BB161">
        <f t="shared" si="88"/>
        <v>1031.5309451278799</v>
      </c>
      <c r="BC161">
        <f t="shared" si="94"/>
        <v>146</v>
      </c>
      <c r="BD161">
        <f t="shared" si="89"/>
        <v>12.605810472678963</v>
      </c>
      <c r="BE161">
        <f t="shared" si="90"/>
        <v>504.2324189071573</v>
      </c>
    </row>
    <row r="162" spans="1:57" x14ac:dyDescent="0.3">
      <c r="A162" s="8"/>
      <c r="F162" s="6"/>
      <c r="G162" s="6">
        <f t="shared" si="91"/>
        <v>113</v>
      </c>
      <c r="H162" s="6">
        <f>'Scenarios &amp; Pics'!$F$5</f>
        <v>0.25</v>
      </c>
      <c r="I162" s="6">
        <f>'Scenarios &amp; Pics'!$F$6</f>
        <v>0.25</v>
      </c>
      <c r="K162" s="7">
        <f ca="1">'Scenarios &amp; Pics'!$E$4*'Scenarios &amp; Pics'!G162+'Scenarios &amp; Pics'!$E$5*W161+'Scenarios &amp; Pics'!$E$6*'Scenarios &amp; Pics'!AF161</f>
        <v>225042.25912543072</v>
      </c>
      <c r="L162" s="7">
        <f t="shared" ca="1" si="92"/>
        <v>25042.259125430719</v>
      </c>
      <c r="O162" s="11">
        <f>LN(G162/'Scenarios &amp; Pics'!$H$5)</f>
        <v>0.12221763272424911</v>
      </c>
      <c r="P162" s="13">
        <f ca="1">'Scenarios &amp; Pics'!$T$5</f>
        <v>8.2191780821917804E-2</v>
      </c>
      <c r="Q162" s="11">
        <f>'Scenarios &amp; Pics'!$F$5*'Scenarios &amp; Pics'!$F$5/2</f>
        <v>3.125E-2</v>
      </c>
      <c r="R162" s="16">
        <f ca="1">(O162+P162*('Scenarios &amp; Pics'!$J$5+$Q162))/(I163*SQRT(P162))</f>
        <v>1.7869239998087776</v>
      </c>
      <c r="S162" s="16">
        <f t="shared" ca="1" si="69"/>
        <v>1.7152512274236531</v>
      </c>
      <c r="T162" s="11">
        <f t="shared" ca="1" si="70"/>
        <v>0.96302511352883335</v>
      </c>
      <c r="U162" s="11">
        <f t="shared" ca="1" si="71"/>
        <v>0.95685041180155839</v>
      </c>
      <c r="V162" s="11">
        <f t="shared" ca="1" si="72"/>
        <v>8.0823523471646563E-2</v>
      </c>
      <c r="W162" s="11">
        <f ca="1">G162*T162-'Scenarios &amp; Pics'!$H$5*EXP(-'Scenarios &amp; Pics'!$J$5*'Scenarios &amp; Pics'!P162)*'Scenarios &amp; Pics'!U162</f>
        <v>13.450861052765774</v>
      </c>
      <c r="Y162" s="12">
        <f>LN(G162/'Scenarios &amp; Pics'!$H$6)</f>
        <v>0.12221763272424911</v>
      </c>
      <c r="Z162" s="14">
        <f ca="1">'Scenarios &amp; Pics'!$T$6</f>
        <v>8.2191780821917804E-2</v>
      </c>
      <c r="AA162" s="12">
        <f>'Scenarios &amp; Pics'!$F$6*'Scenarios &amp; Pics'!$F$6/2</f>
        <v>3.125E-2</v>
      </c>
      <c r="AB162" s="17">
        <f ca="1">(Y162+Z162*('Scenarios &amp; Pics'!$J$6+$AA162))/(H163*SQRT(Z162))</f>
        <v>1.7869239998087776</v>
      </c>
      <c r="AC162" s="17">
        <f t="shared" ca="1" si="65"/>
        <v>1.7152512274236531</v>
      </c>
      <c r="AD162" s="12">
        <f t="shared" ca="1" si="73"/>
        <v>0.96302511352883335</v>
      </c>
      <c r="AE162" s="12">
        <f t="shared" ca="1" si="74"/>
        <v>0.95685041180155839</v>
      </c>
      <c r="AF162" s="12">
        <f ca="1">G163*AD162-'Scenarios &amp; Pics'!$H$6*EXP(-'Scenarios &amp; Pics'!$J$6*'Scenarios &amp; Pics'!Z162)*'Scenarios &amp; Pics'!AE162</f>
        <v>13.932373609530202</v>
      </c>
      <c r="AG162" s="7">
        <f ca="1">AF162+'Scenarios &amp; Pics'!$H$5*EXP(-'Scenarios &amp; Pics'!$J$5*'Scenarios &amp; Pics'!$T$5)-G162</f>
        <v>0.60414633357373759</v>
      </c>
      <c r="AI162" s="7">
        <f t="shared" si="66"/>
        <v>113</v>
      </c>
      <c r="AJ162">
        <f t="shared" ca="1" si="67"/>
        <v>13.450861052765774</v>
      </c>
      <c r="AK162" s="7">
        <f t="shared" ca="1" si="68"/>
        <v>0.60414633357373759</v>
      </c>
      <c r="AM162" s="7">
        <f t="shared" si="75"/>
        <v>113</v>
      </c>
      <c r="AN162" s="7">
        <f t="shared" ca="1" si="76"/>
        <v>52.367327850369698</v>
      </c>
      <c r="AO162" s="7">
        <f t="shared" ca="1" si="77"/>
        <v>19.958832239940417</v>
      </c>
      <c r="AQ162">
        <f t="shared" si="93"/>
        <v>0.40273972602739622</v>
      </c>
      <c r="AR162">
        <f t="shared" si="78"/>
        <v>101.62400480763112</v>
      </c>
      <c r="AS162">
        <f t="shared" si="79"/>
        <v>-1.6109589041095943E-2</v>
      </c>
      <c r="AT162">
        <f t="shared" si="80"/>
        <v>0.40273972602739622</v>
      </c>
      <c r="AU162">
        <f t="shared" si="81"/>
        <v>3.125E-2</v>
      </c>
      <c r="AV162">
        <f t="shared" si="82"/>
        <v>3.9663611217266498E-2</v>
      </c>
      <c r="AW162">
        <f t="shared" si="83"/>
        <v>-0.11899083365180191</v>
      </c>
      <c r="AX162" s="11">
        <f t="shared" si="84"/>
        <v>0.51581934356196091</v>
      </c>
      <c r="AY162" s="11">
        <f t="shared" si="85"/>
        <v>0.45264130893595356</v>
      </c>
      <c r="AZ162" s="11">
        <f t="shared" si="86"/>
        <v>0.39862859538244999</v>
      </c>
      <c r="BA162">
        <f t="shared" si="87"/>
        <v>6.3178034626007289</v>
      </c>
      <c r="BB162">
        <f t="shared" si="88"/>
        <v>1031.6386871239217</v>
      </c>
      <c r="BC162">
        <f t="shared" si="94"/>
        <v>147</v>
      </c>
      <c r="BD162">
        <f t="shared" si="89"/>
        <v>12.562793173283714</v>
      </c>
      <c r="BE162">
        <f t="shared" si="90"/>
        <v>505.95358807471274</v>
      </c>
    </row>
    <row r="163" spans="1:57" x14ac:dyDescent="0.3">
      <c r="A163" s="8"/>
      <c r="F163" s="6"/>
      <c r="G163" s="6">
        <f t="shared" si="91"/>
        <v>113.5</v>
      </c>
      <c r="H163" s="6">
        <f>'Scenarios &amp; Pics'!$F$5</f>
        <v>0.25</v>
      </c>
      <c r="I163" s="6">
        <f>'Scenarios &amp; Pics'!$F$6</f>
        <v>0.25</v>
      </c>
      <c r="K163" s="7">
        <f ca="1">'Scenarios &amp; Pics'!$E$4*'Scenarios &amp; Pics'!G163+'Scenarios &amp; Pics'!$E$5*W162+'Scenarios &amp; Pics'!$E$6*'Scenarios &amp; Pics'!AF162</f>
        <v>226036.97488647114</v>
      </c>
      <c r="L163" s="7">
        <f t="shared" ca="1" si="92"/>
        <v>26036.974886471144</v>
      </c>
      <c r="O163" s="11">
        <f>LN(G163/'Scenarios &amp; Pics'!$H$5)</f>
        <v>0.12663265093336601</v>
      </c>
      <c r="P163" s="13">
        <f ca="1">'Scenarios &amp; Pics'!$T$5</f>
        <v>8.2191780821917804E-2</v>
      </c>
      <c r="Q163" s="11">
        <f>'Scenarios &amp; Pics'!$F$5*'Scenarios &amp; Pics'!$F$5/2</f>
        <v>3.125E-2</v>
      </c>
      <c r="R163" s="16">
        <f ca="1">(O163+P163*('Scenarios &amp; Pics'!$J$5+$Q163))/(I164*SQRT(P163))</f>
        <v>1.8485236570034704</v>
      </c>
      <c r="S163" s="16">
        <f t="shared" ca="1" si="69"/>
        <v>1.7768508846183459</v>
      </c>
      <c r="T163" s="11">
        <f t="shared" ca="1" si="70"/>
        <v>0.96773668734682872</v>
      </c>
      <c r="U163" s="11">
        <f t="shared" ca="1" si="71"/>
        <v>0.96220361140250066</v>
      </c>
      <c r="V163" s="11">
        <f t="shared" ca="1" si="72"/>
        <v>7.2261890693705033E-2</v>
      </c>
      <c r="W163" s="11">
        <f ca="1">G163*T163-'Scenarios &amp; Pics'!$H$5*EXP(-'Scenarios &amp; Pics'!$J$5*'Scenarios &amp; Pics'!P163)*'Scenarios &amp; Pics'!U163</f>
        <v>13.933574343901114</v>
      </c>
      <c r="Y163" s="12">
        <f>LN(G163/'Scenarios &amp; Pics'!$H$6)</f>
        <v>0.12663265093336601</v>
      </c>
      <c r="Z163" s="14">
        <f ca="1">'Scenarios &amp; Pics'!$T$6</f>
        <v>8.2191780821917804E-2</v>
      </c>
      <c r="AA163" s="12">
        <f>'Scenarios &amp; Pics'!$F$6*'Scenarios &amp; Pics'!$F$6/2</f>
        <v>3.125E-2</v>
      </c>
      <c r="AB163" s="17">
        <f ca="1">(Y163+Z163*('Scenarios &amp; Pics'!$J$6+$AA163))/(H164*SQRT(Z163))</f>
        <v>1.8485236570034704</v>
      </c>
      <c r="AC163" s="17">
        <f t="shared" ca="1" si="65"/>
        <v>1.7768508846183459</v>
      </c>
      <c r="AD163" s="12">
        <f t="shared" ca="1" si="73"/>
        <v>0.96773668734682872</v>
      </c>
      <c r="AE163" s="12">
        <f t="shared" ca="1" si="74"/>
        <v>0.96220361140250066</v>
      </c>
      <c r="AF163" s="12">
        <f ca="1">G164*AD163-'Scenarios &amp; Pics'!$H$6*EXP(-'Scenarios &amp; Pics'!$J$6*'Scenarios &amp; Pics'!Z163)*'Scenarios &amp; Pics'!AE163</f>
        <v>14.417442687574521</v>
      </c>
      <c r="AG163" s="7">
        <f ca="1">AF163+'Scenarios &amp; Pics'!$H$5*EXP(-'Scenarios &amp; Pics'!$J$5*'Scenarios &amp; Pics'!$T$5)-G163</f>
        <v>0.58921541161805635</v>
      </c>
      <c r="AI163" s="7">
        <f t="shared" si="66"/>
        <v>113.5</v>
      </c>
      <c r="AJ163">
        <f t="shared" ca="1" si="67"/>
        <v>13.933574343901114</v>
      </c>
      <c r="AK163" s="7">
        <f t="shared" ca="1" si="68"/>
        <v>0.58921541161805635</v>
      </c>
      <c r="AM163" s="7">
        <f t="shared" si="75"/>
        <v>113.5</v>
      </c>
      <c r="AN163" s="7">
        <f t="shared" ca="1" si="76"/>
        <v>47.027227197782686</v>
      </c>
      <c r="AO163" s="7">
        <f t="shared" ca="1" si="77"/>
        <v>17.765983351449407</v>
      </c>
      <c r="AQ163">
        <f t="shared" si="93"/>
        <v>0.40547945205479347</v>
      </c>
      <c r="AR163">
        <f t="shared" si="78"/>
        <v>101.63514229513244</v>
      </c>
      <c r="AS163">
        <f t="shared" si="79"/>
        <v>-1.6219178082191695E-2</v>
      </c>
      <c r="AT163">
        <f t="shared" si="80"/>
        <v>0.40547945205479347</v>
      </c>
      <c r="AU163">
        <f t="shared" si="81"/>
        <v>3.125E-2</v>
      </c>
      <c r="AV163">
        <f t="shared" si="82"/>
        <v>3.9798292797418561E-2</v>
      </c>
      <c r="AW163">
        <f t="shared" si="83"/>
        <v>-0.11939487839225463</v>
      </c>
      <c r="AX163" s="11">
        <f t="shared" si="84"/>
        <v>0.5158730313475195</v>
      </c>
      <c r="AY163" s="11">
        <f t="shared" si="85"/>
        <v>0.45248125936156836</v>
      </c>
      <c r="AZ163" s="11">
        <f t="shared" si="86"/>
        <v>0.39862646231562182</v>
      </c>
      <c r="BA163">
        <f t="shared" si="87"/>
        <v>6.3391771985951095</v>
      </c>
      <c r="BB163">
        <f t="shared" si="88"/>
        <v>1031.746062695039</v>
      </c>
      <c r="BC163">
        <f t="shared" si="94"/>
        <v>148</v>
      </c>
      <c r="BD163">
        <f t="shared" si="89"/>
        <v>12.520212372698829</v>
      </c>
      <c r="BE163">
        <f t="shared" si="90"/>
        <v>507.66888524915674</v>
      </c>
    </row>
    <row r="164" spans="1:57" x14ac:dyDescent="0.3">
      <c r="A164" s="8"/>
      <c r="F164" s="6"/>
      <c r="G164" s="6">
        <f t="shared" si="91"/>
        <v>114</v>
      </c>
      <c r="H164" s="6">
        <f>'Scenarios &amp; Pics'!$F$5</f>
        <v>0.25</v>
      </c>
      <c r="I164" s="6">
        <f>'Scenarios &amp; Pics'!$F$6</f>
        <v>0.25</v>
      </c>
      <c r="K164" s="7">
        <f ca="1">'Scenarios &amp; Pics'!$E$4*'Scenarios &amp; Pics'!G164+'Scenarios &amp; Pics'!$E$5*W163+'Scenarios &amp; Pics'!$E$6*'Scenarios &amp; Pics'!AF163</f>
        <v>227032.26331265317</v>
      </c>
      <c r="L164" s="7">
        <f t="shared" ca="1" si="92"/>
        <v>27032.263312653173</v>
      </c>
      <c r="O164" s="11">
        <f>LN(G164/'Scenarios &amp; Pics'!$H$5)</f>
        <v>0.131028262406404</v>
      </c>
      <c r="P164" s="13">
        <f ca="1">'Scenarios &amp; Pics'!$T$5</f>
        <v>8.2191780821917804E-2</v>
      </c>
      <c r="Q164" s="11">
        <f>'Scenarios &amp; Pics'!$F$5*'Scenarios &amp; Pics'!$F$5/2</f>
        <v>3.125E-2</v>
      </c>
      <c r="R164" s="16">
        <f ca="1">(O164+P164*('Scenarios &amp; Pics'!$J$5+$Q164))/(I165*SQRT(P164))</f>
        <v>1.9098525456003665</v>
      </c>
      <c r="S164" s="16">
        <f t="shared" ca="1" si="69"/>
        <v>1.8381797732152421</v>
      </c>
      <c r="T164" s="11">
        <f t="shared" ca="1" si="70"/>
        <v>0.97192389923353095</v>
      </c>
      <c r="U164" s="11">
        <f t="shared" ca="1" si="71"/>
        <v>0.96698204036208801</v>
      </c>
      <c r="V164" s="11">
        <f t="shared" ca="1" si="72"/>
        <v>6.4395797373753047E-2</v>
      </c>
      <c r="W164" s="11">
        <f ca="1">G164*T164-'Scenarios &amp; Pics'!$H$5*EXP(-'Scenarios &amp; Pics'!$J$5*'Scenarios &amp; Pics'!P164)*'Scenarios &amp; Pics'!U164</f>
        <v>14.418510357420601</v>
      </c>
      <c r="Y164" s="12">
        <f>LN(G164/'Scenarios &amp; Pics'!$H$6)</f>
        <v>0.131028262406404</v>
      </c>
      <c r="Z164" s="14">
        <f ca="1">'Scenarios &amp; Pics'!$T$6</f>
        <v>8.2191780821917804E-2</v>
      </c>
      <c r="AA164" s="12">
        <f>'Scenarios &amp; Pics'!$F$6*'Scenarios &amp; Pics'!$F$6/2</f>
        <v>3.125E-2</v>
      </c>
      <c r="AB164" s="17">
        <f ca="1">(Y164+Z164*('Scenarios &amp; Pics'!$J$6+$AA164))/(H165*SQRT(Z164))</f>
        <v>1.9098525456003665</v>
      </c>
      <c r="AC164" s="17">
        <f t="shared" ca="1" si="65"/>
        <v>1.8381797732152421</v>
      </c>
      <c r="AD164" s="12">
        <f t="shared" ca="1" si="73"/>
        <v>0.97192389923353095</v>
      </c>
      <c r="AE164" s="12">
        <f t="shared" ca="1" si="74"/>
        <v>0.96698204036208801</v>
      </c>
      <c r="AF164" s="12">
        <f ca="1">G165*AD164-'Scenarios &amp; Pics'!$H$6*EXP(-'Scenarios &amp; Pics'!$J$6*'Scenarios &amp; Pics'!Z164)*'Scenarios &amp; Pics'!AE164</f>
        <v>14.904472307037366</v>
      </c>
      <c r="AG164" s="7">
        <f ca="1">AF164+'Scenarios &amp; Pics'!$H$5*EXP(-'Scenarios &amp; Pics'!$J$5*'Scenarios &amp; Pics'!$T$5)-G164</f>
        <v>0.57624503108090153</v>
      </c>
      <c r="AI164" s="7">
        <f t="shared" si="66"/>
        <v>114</v>
      </c>
      <c r="AJ164">
        <f t="shared" ca="1" si="67"/>
        <v>14.418510357420601</v>
      </c>
      <c r="AK164" s="7">
        <f t="shared" ca="1" si="68"/>
        <v>0.57624503108090153</v>
      </c>
      <c r="AM164" s="7">
        <f t="shared" si="75"/>
        <v>114</v>
      </c>
      <c r="AN164" s="7">
        <f t="shared" ca="1" si="76"/>
        <v>42.092678988875704</v>
      </c>
      <c r="AO164" s="7">
        <f t="shared" ca="1" si="77"/>
        <v>15.76262217188841</v>
      </c>
      <c r="AQ164">
        <f t="shared" si="93"/>
        <v>0.40821917808219071</v>
      </c>
      <c r="AR164">
        <f t="shared" si="78"/>
        <v>101.64628100324724</v>
      </c>
      <c r="AS164">
        <f t="shared" si="79"/>
        <v>-1.6328767123287614E-2</v>
      </c>
      <c r="AT164">
        <f t="shared" si="80"/>
        <v>0.40821917808219071</v>
      </c>
      <c r="AU164">
        <f t="shared" si="81"/>
        <v>3.125E-2</v>
      </c>
      <c r="AV164">
        <f t="shared" si="82"/>
        <v>3.9932520135643398E-2</v>
      </c>
      <c r="AW164">
        <f t="shared" si="83"/>
        <v>-0.11979756040692981</v>
      </c>
      <c r="AX164" s="11">
        <f t="shared" si="84"/>
        <v>0.51592653777342523</v>
      </c>
      <c r="AY164" s="11">
        <f t="shared" si="85"/>
        <v>0.45232175726969953</v>
      </c>
      <c r="AZ164" s="11">
        <f t="shared" si="86"/>
        <v>0.39862432926020774</v>
      </c>
      <c r="BA164">
        <f t="shared" si="87"/>
        <v>6.3604780503725635</v>
      </c>
      <c r="BB164">
        <f t="shared" si="88"/>
        <v>1031.8530755468505</v>
      </c>
      <c r="BC164">
        <f t="shared" si="94"/>
        <v>149</v>
      </c>
      <c r="BD164">
        <f t="shared" si="89"/>
        <v>12.478060735528194</v>
      </c>
      <c r="BE164">
        <f t="shared" si="90"/>
        <v>509.37836975169762</v>
      </c>
    </row>
    <row r="165" spans="1:57" x14ac:dyDescent="0.3">
      <c r="A165" s="8"/>
      <c r="F165" s="6"/>
      <c r="G165" s="6">
        <f t="shared" si="91"/>
        <v>114.5</v>
      </c>
      <c r="H165" s="6">
        <f>'Scenarios &amp; Pics'!$F$5</f>
        <v>0.25</v>
      </c>
      <c r="I165" s="6">
        <f>'Scenarios &amp; Pics'!$F$6</f>
        <v>0.25</v>
      </c>
      <c r="K165" s="7">
        <f ca="1">'Scenarios &amp; Pics'!$E$4*'Scenarios &amp; Pics'!G165+'Scenarios &amp; Pics'!$E$5*W164+'Scenarios &amp; Pics'!$E$6*'Scenarios &amp; Pics'!AF164</f>
        <v>228028.07610076648</v>
      </c>
      <c r="L165" s="7">
        <f t="shared" ca="1" si="92"/>
        <v>28028.076100766484</v>
      </c>
      <c r="O165" s="11">
        <f>LN(G165/'Scenarios &amp; Pics'!$H$5)</f>
        <v>0.13540463700620298</v>
      </c>
      <c r="P165" s="13">
        <f ca="1">'Scenarios &amp; Pics'!$T$5</f>
        <v>8.2191780821917804E-2</v>
      </c>
      <c r="Q165" s="11">
        <f>'Scenarios &amp; Pics'!$F$5*'Scenarios &amp; Pics'!$F$5/2</f>
        <v>3.125E-2</v>
      </c>
      <c r="R165" s="16">
        <f ca="1">(O165+P165*('Scenarios &amp; Pics'!$J$5+$Q165))/(I166*SQRT(P165))</f>
        <v>1.9709130355767148</v>
      </c>
      <c r="S165" s="16">
        <f t="shared" ca="1" si="69"/>
        <v>1.8992402631915903</v>
      </c>
      <c r="T165" s="11">
        <f t="shared" ca="1" si="70"/>
        <v>0.97563308808485161</v>
      </c>
      <c r="U165" s="11">
        <f t="shared" ca="1" si="71"/>
        <v>0.97123355344200546</v>
      </c>
      <c r="V165" s="11">
        <f t="shared" ca="1" si="72"/>
        <v>5.7200786533355627E-2</v>
      </c>
      <c r="W165" s="11">
        <f ca="1">G165*T165-'Scenarios &amp; Pics'!$H$5*EXP(-'Scenarios &amp; Pics'!$J$5*'Scenarios &amp; Pics'!P165)*'Scenarios &amp; Pics'!U165</f>
        <v>14.905418585078749</v>
      </c>
      <c r="Y165" s="12">
        <f>LN(G165/'Scenarios &amp; Pics'!$H$6)</f>
        <v>0.13540463700620298</v>
      </c>
      <c r="Z165" s="14">
        <f ca="1">'Scenarios &amp; Pics'!$T$6</f>
        <v>8.2191780821917804E-2</v>
      </c>
      <c r="AA165" s="12">
        <f>'Scenarios &amp; Pics'!$F$6*'Scenarios &amp; Pics'!$F$6/2</f>
        <v>3.125E-2</v>
      </c>
      <c r="AB165" s="17">
        <f ca="1">(Y165+Z165*('Scenarios &amp; Pics'!$J$6+$AA165))/(H166*SQRT(Z165))</f>
        <v>1.9709130355767148</v>
      </c>
      <c r="AC165" s="17">
        <f t="shared" ca="1" si="65"/>
        <v>1.8992402631915903</v>
      </c>
      <c r="AD165" s="12">
        <f t="shared" ca="1" si="73"/>
        <v>0.97563308808485161</v>
      </c>
      <c r="AE165" s="12">
        <f t="shared" ca="1" si="74"/>
        <v>0.97123355344200546</v>
      </c>
      <c r="AF165" s="12">
        <f ca="1">G166*AD165-'Scenarios &amp; Pics'!$H$6*EXP(-'Scenarios &amp; Pics'!$J$6*'Scenarios &amp; Pics'!Z165)*'Scenarios &amp; Pics'!AE165</f>
        <v>15.39323512912118</v>
      </c>
      <c r="AG165" s="7">
        <f ca="1">AF165+'Scenarios &amp; Pics'!$H$5*EXP(-'Scenarios &amp; Pics'!$J$5*'Scenarios &amp; Pics'!$T$5)-G165</f>
        <v>0.56500785316471536</v>
      </c>
      <c r="AI165" s="7">
        <f t="shared" si="66"/>
        <v>114.5</v>
      </c>
      <c r="AJ165">
        <f t="shared" ca="1" si="67"/>
        <v>14.905418585078749</v>
      </c>
      <c r="AK165" s="7">
        <f t="shared" ca="1" si="68"/>
        <v>0.56500785316471536</v>
      </c>
      <c r="AM165" s="7">
        <f t="shared" si="75"/>
        <v>114.5</v>
      </c>
      <c r="AN165" s="7">
        <f t="shared" ca="1" si="76"/>
        <v>37.55360881365047</v>
      </c>
      <c r="AO165" s="7">
        <f t="shared" ca="1" si="77"/>
        <v>13.940305961093978</v>
      </c>
      <c r="AQ165">
        <f t="shared" si="93"/>
        <v>0.41095890410958796</v>
      </c>
      <c r="AR165">
        <f t="shared" si="78"/>
        <v>101.65742093210926</v>
      </c>
      <c r="AS165">
        <f t="shared" si="79"/>
        <v>-1.6438356164383543E-2</v>
      </c>
      <c r="AT165">
        <f t="shared" si="80"/>
        <v>0.41095890410958796</v>
      </c>
      <c r="AU165">
        <f t="shared" si="81"/>
        <v>3.125E-2</v>
      </c>
      <c r="AV165">
        <f t="shared" si="82"/>
        <v>4.0066297797251828E-2</v>
      </c>
      <c r="AW165">
        <f t="shared" si="83"/>
        <v>-0.12019889339175605</v>
      </c>
      <c r="AX165" s="11">
        <f t="shared" si="84"/>
        <v>0.5159798646614564</v>
      </c>
      <c r="AY165" s="11">
        <f t="shared" si="85"/>
        <v>0.45216279718329921</v>
      </c>
      <c r="AZ165" s="11">
        <f t="shared" si="86"/>
        <v>0.39862219621620765</v>
      </c>
      <c r="BA165">
        <f t="shared" si="87"/>
        <v>6.3817067478157199</v>
      </c>
      <c r="BB165">
        <f t="shared" si="88"/>
        <v>1031.9597293229128</v>
      </c>
      <c r="BC165">
        <f t="shared" si="94"/>
        <v>150</v>
      </c>
      <c r="BD165">
        <f t="shared" si="89"/>
        <v>12.43633109781446</v>
      </c>
      <c r="BE165">
        <f t="shared" si="90"/>
        <v>511.08209991018185</v>
      </c>
    </row>
    <row r="166" spans="1:57" x14ac:dyDescent="0.3">
      <c r="A166" s="8"/>
      <c r="F166" s="6"/>
      <c r="G166" s="6">
        <f t="shared" si="91"/>
        <v>115</v>
      </c>
      <c r="H166" s="6">
        <f>'Scenarios &amp; Pics'!$F$5</f>
        <v>0.25</v>
      </c>
      <c r="I166" s="6">
        <f>'Scenarios &amp; Pics'!$F$6</f>
        <v>0.25</v>
      </c>
      <c r="K166" s="7">
        <f ca="1">'Scenarios &amp; Pics'!$E$4*'Scenarios &amp; Pics'!G166+'Scenarios &amp; Pics'!$E$5*W165+'Scenarios &amp; Pics'!$E$6*'Scenarios &amp; Pics'!AF165</f>
        <v>229024.36691191513</v>
      </c>
      <c r="L166" s="7">
        <f t="shared" ca="1" si="92"/>
        <v>29024.366911915131</v>
      </c>
      <c r="O166" s="11">
        <f>LN(G166/'Scenarios &amp; Pics'!$H$5)</f>
        <v>0.13976194237515863</v>
      </c>
      <c r="P166" s="13">
        <f ca="1">'Scenarios &amp; Pics'!$T$5</f>
        <v>8.2191780821917804E-2</v>
      </c>
      <c r="Q166" s="11">
        <f>'Scenarios &amp; Pics'!$F$5*'Scenarios &amp; Pics'!$F$5/2</f>
        <v>3.125E-2</v>
      </c>
      <c r="R166" s="16">
        <f ca="1">(O166+P166*('Scenarios &amp; Pics'!$J$5+$Q166))/(I167*SQRT(P166))</f>
        <v>2.0317074659294603</v>
      </c>
      <c r="S166" s="16">
        <f t="shared" ca="1" si="69"/>
        <v>1.9600346935443358</v>
      </c>
      <c r="T166" s="11">
        <f t="shared" ca="1" si="70"/>
        <v>0.97890836017244776</v>
      </c>
      <c r="U166" s="11">
        <f t="shared" ca="1" si="71"/>
        <v>0.97500413230633887</v>
      </c>
      <c r="V166" s="11">
        <f t="shared" ca="1" si="72"/>
        <v>5.0647969053012006E-2</v>
      </c>
      <c r="W166" s="11">
        <f ca="1">G166*T166-'Scenarios &amp; Pics'!$H$5*EXP(-'Scenarios &amp; Pics'!$J$5*'Scenarios &amp; Pics'!P166)*'Scenarios &amp; Pics'!U166</f>
        <v>15.394071139590807</v>
      </c>
      <c r="Y166" s="12">
        <f>LN(G166/'Scenarios &amp; Pics'!$H$6)</f>
        <v>0.13976194237515863</v>
      </c>
      <c r="Z166" s="14">
        <f ca="1">'Scenarios &amp; Pics'!$T$6</f>
        <v>8.2191780821917804E-2</v>
      </c>
      <c r="AA166" s="12">
        <f>'Scenarios &amp; Pics'!$F$6*'Scenarios &amp; Pics'!$F$6/2</f>
        <v>3.125E-2</v>
      </c>
      <c r="AB166" s="17">
        <f ca="1">(Y166+Z166*('Scenarios &amp; Pics'!$J$6+$AA166))/(H167*SQRT(Z166))</f>
        <v>2.0317074659294603</v>
      </c>
      <c r="AC166" s="17">
        <f t="shared" ca="1" si="65"/>
        <v>1.9600346935443358</v>
      </c>
      <c r="AD166" s="12">
        <f t="shared" ca="1" si="73"/>
        <v>0.97890836017244776</v>
      </c>
      <c r="AE166" s="12">
        <f t="shared" ca="1" si="74"/>
        <v>0.97500413230633887</v>
      </c>
      <c r="AF166" s="12">
        <f ca="1">G167*AD166-'Scenarios &amp; Pics'!$H$6*EXP(-'Scenarios &amp; Pics'!$J$6*'Scenarios &amp; Pics'!Z166)*'Scenarios &amp; Pics'!AE166</f>
        <v>15.883525319677034</v>
      </c>
      <c r="AG166" s="7">
        <f ca="1">AF166+'Scenarios &amp; Pics'!$H$5*EXP(-'Scenarios &amp; Pics'!$J$5*'Scenarios &amp; Pics'!$T$5)-G166</f>
        <v>0.55529804372056901</v>
      </c>
      <c r="AI166" s="7">
        <f t="shared" si="66"/>
        <v>115</v>
      </c>
      <c r="AJ166">
        <f t="shared" ca="1" si="67"/>
        <v>15.394071139590807</v>
      </c>
      <c r="AK166" s="7">
        <f t="shared" ca="1" si="68"/>
        <v>0.55529804372056901</v>
      </c>
      <c r="AM166" s="7">
        <f t="shared" si="75"/>
        <v>115</v>
      </c>
      <c r="AN166" s="7">
        <f t="shared" ca="1" si="76"/>
        <v>33.396739290889293</v>
      </c>
      <c r="AO166" s="7">
        <f t="shared" ca="1" si="77"/>
        <v>12.289663355941618</v>
      </c>
      <c r="AQ166">
        <f t="shared" si="93"/>
        <v>0.41369863013698521</v>
      </c>
      <c r="AR166">
        <f t="shared" si="78"/>
        <v>101.66856208185229</v>
      </c>
      <c r="AS166">
        <f t="shared" si="79"/>
        <v>-1.6547945205479246E-2</v>
      </c>
      <c r="AT166">
        <f t="shared" si="80"/>
        <v>0.41369863013698521</v>
      </c>
      <c r="AU166">
        <f t="shared" si="81"/>
        <v>3.125E-2</v>
      </c>
      <c r="AV166">
        <f t="shared" si="82"/>
        <v>4.0199630271591791E-2</v>
      </c>
      <c r="AW166">
        <f t="shared" si="83"/>
        <v>-0.12059889081477138</v>
      </c>
      <c r="AX166" s="11">
        <f t="shared" si="84"/>
        <v>0.51603301380308209</v>
      </c>
      <c r="AY166" s="11">
        <f t="shared" si="85"/>
        <v>0.45200437371636554</v>
      </c>
      <c r="AZ166" s="11">
        <f t="shared" si="86"/>
        <v>0.39862006318362148</v>
      </c>
      <c r="BA166">
        <f t="shared" si="87"/>
        <v>6.4028640086716564</v>
      </c>
      <c r="BB166">
        <f t="shared" si="88"/>
        <v>1032.0660276061642</v>
      </c>
      <c r="BC166">
        <f t="shared" si="94"/>
        <v>151</v>
      </c>
      <c r="BD166">
        <f t="shared" si="89"/>
        <v>12.395016461921529</v>
      </c>
      <c r="BE166">
        <f t="shared" si="90"/>
        <v>512.78013308223183</v>
      </c>
    </row>
    <row r="167" spans="1:57" x14ac:dyDescent="0.3">
      <c r="A167" s="8"/>
      <c r="F167" s="6"/>
      <c r="G167" s="6">
        <f t="shared" si="91"/>
        <v>115.5</v>
      </c>
      <c r="H167" s="6">
        <f>'Scenarios &amp; Pics'!$F$5</f>
        <v>0.25</v>
      </c>
      <c r="I167" s="6">
        <f>'Scenarios &amp; Pics'!$F$6</f>
        <v>0.25</v>
      </c>
      <c r="K167" s="7">
        <f ca="1">'Scenarios &amp; Pics'!$E$4*'Scenarios &amp; Pics'!G167+'Scenarios &amp; Pics'!$E$5*W166+'Scenarios &amp; Pics'!$E$6*'Scenarios &amp; Pics'!AF166</f>
        <v>230021.09163982756</v>
      </c>
      <c r="L167" s="7">
        <f t="shared" ca="1" si="92"/>
        <v>30021.091639827559</v>
      </c>
      <c r="O167" s="11">
        <f>LN(G167/'Scenarios &amp; Pics'!$H$5)</f>
        <v>0.14410034397375687</v>
      </c>
      <c r="P167" s="13">
        <f ca="1">'Scenarios &amp; Pics'!$T$5</f>
        <v>8.2191780821917804E-2</v>
      </c>
      <c r="Q167" s="11">
        <f>'Scenarios &amp; Pics'!$F$5*'Scenarios &amp; Pics'!$F$5/2</f>
        <v>3.125E-2</v>
      </c>
      <c r="R167" s="16">
        <f ca="1">(O167+P167*('Scenarios &amp; Pics'!$J$5+$Q167))/(I168*SQRT(P167))</f>
        <v>2.0922381452128906</v>
      </c>
      <c r="S167" s="16">
        <f t="shared" ca="1" si="69"/>
        <v>2.0205653728277664</v>
      </c>
      <c r="T167" s="11">
        <f t="shared" ca="1" si="70"/>
        <v>0.98179139109765434</v>
      </c>
      <c r="U167" s="11">
        <f t="shared" ca="1" si="71"/>
        <v>0.97833761175038458</v>
      </c>
      <c r="V167" s="11">
        <f t="shared" ca="1" si="72"/>
        <v>4.4705052101394138E-2</v>
      </c>
      <c r="W167" s="11">
        <f ca="1">G167*T167-'Scenarios &amp; Pics'!$H$5*EXP(-'Scenarios &amp; Pics'!$J$5*'Scenarios &amp; Pics'!P167)*'Scenarios &amp; Pics'!U167</f>
        <v>15.884261586011206</v>
      </c>
      <c r="Y167" s="12">
        <f>LN(G167/'Scenarios &amp; Pics'!$H$6)</f>
        <v>0.14410034397375687</v>
      </c>
      <c r="Z167" s="14">
        <f ca="1">'Scenarios &amp; Pics'!$T$6</f>
        <v>8.2191780821917804E-2</v>
      </c>
      <c r="AA167" s="12">
        <f>'Scenarios &amp; Pics'!$F$6*'Scenarios &amp; Pics'!$F$6/2</f>
        <v>3.125E-2</v>
      </c>
      <c r="AB167" s="17">
        <f ca="1">(Y167+Z167*('Scenarios &amp; Pics'!$J$6+$AA167))/(H168*SQRT(Z167))</f>
        <v>2.0922381452128906</v>
      </c>
      <c r="AC167" s="17">
        <f t="shared" ca="1" si="65"/>
        <v>2.0205653728277664</v>
      </c>
      <c r="AD167" s="12">
        <f t="shared" ca="1" si="73"/>
        <v>0.98179139109765434</v>
      </c>
      <c r="AE167" s="12">
        <f t="shared" ca="1" si="74"/>
        <v>0.97833761175038458</v>
      </c>
      <c r="AF167" s="12">
        <f ca="1">G168*AD167-'Scenarios &amp; Pics'!$H$6*EXP(-'Scenarios &amp; Pics'!$J$6*'Scenarios &amp; Pics'!Z167)*'Scenarios &amp; Pics'!AE167</f>
        <v>16.375157281560035</v>
      </c>
      <c r="AG167" s="7">
        <f ca="1">AF167+'Scenarios &amp; Pics'!$H$5*EXP(-'Scenarios &amp; Pics'!$J$5*'Scenarios &amp; Pics'!$T$5)-G167</f>
        <v>0.54693000560357063</v>
      </c>
      <c r="AI167" s="7">
        <f t="shared" si="66"/>
        <v>115.5</v>
      </c>
      <c r="AJ167">
        <f t="shared" ca="1" si="67"/>
        <v>15.884261586011206</v>
      </c>
      <c r="AK167" s="7">
        <f t="shared" ca="1" si="68"/>
        <v>0.54693000560357063</v>
      </c>
      <c r="AM167" s="7">
        <f t="shared" si="75"/>
        <v>115.5</v>
      </c>
      <c r="AN167" s="7">
        <f t="shared" ca="1" si="76"/>
        <v>29.606207619249982</v>
      </c>
      <c r="AO167" s="7">
        <f t="shared" ca="1" si="77"/>
        <v>10.80066293712761</v>
      </c>
      <c r="AQ167">
        <f t="shared" si="93"/>
        <v>0.41643835616438246</v>
      </c>
      <c r="AR167">
        <f t="shared" si="78"/>
        <v>101.67970445261017</v>
      </c>
      <c r="AS167">
        <f t="shared" si="79"/>
        <v>-1.6657534246575432E-2</v>
      </c>
      <c r="AT167">
        <f t="shared" si="80"/>
        <v>0.41643835616438246</v>
      </c>
      <c r="AU167">
        <f t="shared" si="81"/>
        <v>3.125E-2</v>
      </c>
      <c r="AV167">
        <f t="shared" si="82"/>
        <v>4.0332521973799905E-2</v>
      </c>
      <c r="AW167">
        <f t="shared" si="83"/>
        <v>-0.12099756592140301</v>
      </c>
      <c r="AX167" s="11">
        <f t="shared" si="84"/>
        <v>0.51608598696016028</v>
      </c>
      <c r="AY167" s="11">
        <f t="shared" si="85"/>
        <v>0.45184648157183432</v>
      </c>
      <c r="AZ167" s="11">
        <f t="shared" si="86"/>
        <v>0.39861793016244923</v>
      </c>
      <c r="BA167">
        <f t="shared" si="87"/>
        <v>6.4239505388325995</v>
      </c>
      <c r="BB167">
        <f t="shared" si="88"/>
        <v>1032.1719739203206</v>
      </c>
      <c r="BC167">
        <f t="shared" si="94"/>
        <v>152</v>
      </c>
      <c r="BD167">
        <f t="shared" si="89"/>
        <v>12.354109991602563</v>
      </c>
      <c r="BE167">
        <f t="shared" si="90"/>
        <v>514.47252567769431</v>
      </c>
    </row>
    <row r="168" spans="1:57" x14ac:dyDescent="0.3">
      <c r="A168" s="8"/>
      <c r="F168" s="6"/>
      <c r="G168" s="6">
        <f t="shared" si="91"/>
        <v>116</v>
      </c>
      <c r="H168" s="6">
        <f>'Scenarios &amp; Pics'!$F$5</f>
        <v>0.25</v>
      </c>
      <c r="I168" s="6">
        <f>'Scenarios &amp; Pics'!$F$6</f>
        <v>0.25</v>
      </c>
      <c r="K168" s="7">
        <f ca="1">'Scenarios &amp; Pics'!$E$4*'Scenarios &amp; Pics'!G168+'Scenarios &amp; Pics'!$E$5*W167+'Scenarios &amp; Pics'!$E$6*'Scenarios &amp; Pics'!AF167</f>
        <v>231018.20860890235</v>
      </c>
      <c r="L168" s="7">
        <f t="shared" ca="1" si="92"/>
        <v>31018.208608902351</v>
      </c>
      <c r="O168" s="11">
        <f>LN(G168/'Scenarios &amp; Pics'!$H$5)</f>
        <v>0.14842000511827322</v>
      </c>
      <c r="P168" s="13">
        <f ca="1">'Scenarios &amp; Pics'!$T$5</f>
        <v>8.2191780821917804E-2</v>
      </c>
      <c r="Q168" s="11">
        <f>'Scenarios &amp; Pics'!$F$5*'Scenarios &amp; Pics'!$F$5/2</f>
        <v>3.125E-2</v>
      </c>
      <c r="R168" s="16">
        <f ca="1">(O168+P168*('Scenarios &amp; Pics'!$J$5+$Q168))/(I169*SQRT(P168))</f>
        <v>2.152507352064625</v>
      </c>
      <c r="S168" s="16">
        <f t="shared" ca="1" si="69"/>
        <v>2.0808345796795003</v>
      </c>
      <c r="T168" s="11">
        <f t="shared" ca="1" si="70"/>
        <v>0.98432129157146486</v>
      </c>
      <c r="U168" s="11">
        <f t="shared" ca="1" si="71"/>
        <v>0.98127547508113766</v>
      </c>
      <c r="V168" s="11">
        <f t="shared" ca="1" si="72"/>
        <v>3.9337284944080619E-2</v>
      </c>
      <c r="W168" s="11">
        <f ca="1">G168*T168-'Scenarios &amp; Pics'!$H$5*EXP(-'Scenarios &amp; Pics'!$J$5*'Scenarios &amp; Pics'!P168)*'Scenarios &amp; Pics'!U168</f>
        <v>16.375803690324915</v>
      </c>
      <c r="Y168" s="12">
        <f>LN(G168/'Scenarios &amp; Pics'!$H$6)</f>
        <v>0.14842000511827322</v>
      </c>
      <c r="Z168" s="14">
        <f ca="1">'Scenarios &amp; Pics'!$T$6</f>
        <v>8.2191780821917804E-2</v>
      </c>
      <c r="AA168" s="12">
        <f>'Scenarios &amp; Pics'!$F$6*'Scenarios &amp; Pics'!$F$6/2</f>
        <v>3.125E-2</v>
      </c>
      <c r="AB168" s="17">
        <f ca="1">(Y168+Z168*('Scenarios &amp; Pics'!$J$6+$AA168))/(H169*SQRT(Z168))</f>
        <v>2.152507352064625</v>
      </c>
      <c r="AC168" s="17">
        <f t="shared" ca="1" si="65"/>
        <v>2.0808345796795003</v>
      </c>
      <c r="AD168" s="12">
        <f t="shared" ca="1" si="73"/>
        <v>0.98432129157146486</v>
      </c>
      <c r="AE168" s="12">
        <f t="shared" ca="1" si="74"/>
        <v>0.98127547508113766</v>
      </c>
      <c r="AF168" s="12">
        <f ca="1">G169*AD168-'Scenarios &amp; Pics'!$H$6*EXP(-'Scenarios &amp; Pics'!$J$6*'Scenarios &amp; Pics'!Z168)*'Scenarios &amp; Pics'!AE168</f>
        <v>16.867964336110646</v>
      </c>
      <c r="AG168" s="7">
        <f ca="1">AF168+'Scenarios &amp; Pics'!$H$5*EXP(-'Scenarios &amp; Pics'!$J$5*'Scenarios &amp; Pics'!$T$5)-G168</f>
        <v>0.53973706015418088</v>
      </c>
      <c r="AI168" s="7">
        <f t="shared" si="66"/>
        <v>116</v>
      </c>
      <c r="AJ168">
        <f t="shared" ca="1" si="67"/>
        <v>16.375803690324915</v>
      </c>
      <c r="AK168" s="7">
        <f t="shared" ca="1" si="68"/>
        <v>0.53973706015418088</v>
      </c>
      <c r="AM168" s="7">
        <f t="shared" si="75"/>
        <v>116</v>
      </c>
      <c r="AN168" s="7">
        <f t="shared" ca="1" si="76"/>
        <v>26.164145866025716</v>
      </c>
      <c r="AO168" s="7">
        <f t="shared" ca="1" si="77"/>
        <v>9.4628549753263851</v>
      </c>
      <c r="AQ168">
        <f t="shared" si="93"/>
        <v>0.41917808219177971</v>
      </c>
      <c r="AR168">
        <f t="shared" si="78"/>
        <v>101.69084804451664</v>
      </c>
      <c r="AS168">
        <f t="shared" si="79"/>
        <v>-1.6767123287671017E-2</v>
      </c>
      <c r="AT168">
        <f t="shared" si="80"/>
        <v>0.41917808219177971</v>
      </c>
      <c r="AU168">
        <f t="shared" si="81"/>
        <v>3.125E-2</v>
      </c>
      <c r="AV168">
        <f t="shared" si="82"/>
        <v>4.0464977246524259E-2</v>
      </c>
      <c r="AW168">
        <f t="shared" si="83"/>
        <v>-0.1213949317395685</v>
      </c>
      <c r="AX168" s="11">
        <f t="shared" si="84"/>
        <v>0.51613878586562567</v>
      </c>
      <c r="AY168" s="11">
        <f t="shared" si="85"/>
        <v>0.45168911553954189</v>
      </c>
      <c r="AZ168" s="11">
        <f t="shared" si="86"/>
        <v>0.39861579715269074</v>
      </c>
      <c r="BA168">
        <f t="shared" si="87"/>
        <v>6.4449670326083819</v>
      </c>
      <c r="BB168">
        <f t="shared" si="88"/>
        <v>1032.2775717312513</v>
      </c>
      <c r="BC168">
        <f t="shared" si="94"/>
        <v>153</v>
      </c>
      <c r="BD168">
        <f t="shared" si="89"/>
        <v>12.313605007245506</v>
      </c>
      <c r="BE168">
        <f t="shared" si="90"/>
        <v>516.15933318042676</v>
      </c>
    </row>
    <row r="169" spans="1:57" x14ac:dyDescent="0.3">
      <c r="A169" s="8"/>
      <c r="F169" s="6"/>
      <c r="G169" s="6">
        <f t="shared" si="91"/>
        <v>116.5</v>
      </c>
      <c r="H169" s="6">
        <f>'Scenarios &amp; Pics'!$F$5</f>
        <v>0.25</v>
      </c>
      <c r="I169" s="6">
        <f>'Scenarios &amp; Pics'!$F$6</f>
        <v>0.25</v>
      </c>
      <c r="K169" s="7">
        <f ca="1">'Scenarios &amp; Pics'!$E$4*'Scenarios &amp; Pics'!G169+'Scenarios &amp; Pics'!$E$5*W168+'Scenarios &amp; Pics'!$E$6*'Scenarios &amp; Pics'!AF168</f>
        <v>232015.67870842855</v>
      </c>
      <c r="L169" s="7">
        <f t="shared" ca="1" si="92"/>
        <v>32015.678708428546</v>
      </c>
      <c r="O169" s="11">
        <f>LN(G169/'Scenarios &amp; Pics'!$H$5)</f>
        <v>0.15272108701766393</v>
      </c>
      <c r="P169" s="13">
        <f ca="1">'Scenarios &amp; Pics'!$T$5</f>
        <v>8.2191780821917804E-2</v>
      </c>
      <c r="Q169" s="11">
        <f>'Scenarios &amp; Pics'!$F$5*'Scenarios &amp; Pics'!$F$5/2</f>
        <v>3.125E-2</v>
      </c>
      <c r="R169" s="16">
        <f ca="1">(O169+P169*('Scenarios &amp; Pics'!$J$5+$Q169))/(I170*SQRT(P169))</f>
        <v>2.2125173357203343</v>
      </c>
      <c r="S169" s="16">
        <f t="shared" ca="1" si="69"/>
        <v>2.14084456333521</v>
      </c>
      <c r="T169" s="11">
        <f t="shared" ca="1" si="70"/>
        <v>0.98653453013630887</v>
      </c>
      <c r="U169" s="11">
        <f t="shared" ca="1" si="71"/>
        <v>0.98385671254111673</v>
      </c>
      <c r="V169" s="11">
        <f t="shared" ca="1" si="72"/>
        <v>3.4508313476638082E-2</v>
      </c>
      <c r="W169" s="11">
        <f ca="1">G169*T169-'Scenarios &amp; Pics'!$H$5*EXP(-'Scenarios &amp; Pics'!$J$5*'Scenarios &amp; Pics'!P169)*'Scenarios &amp; Pics'!U169</f>
        <v>16.868530115457162</v>
      </c>
      <c r="Y169" s="12">
        <f>LN(G169/'Scenarios &amp; Pics'!$H$6)</f>
        <v>0.15272108701766393</v>
      </c>
      <c r="Z169" s="14">
        <f ca="1">'Scenarios &amp; Pics'!$T$6</f>
        <v>8.2191780821917804E-2</v>
      </c>
      <c r="AA169" s="12">
        <f>'Scenarios &amp; Pics'!$F$6*'Scenarios &amp; Pics'!$F$6/2</f>
        <v>3.125E-2</v>
      </c>
      <c r="AB169" s="17">
        <f ca="1">(Y169+Z169*('Scenarios &amp; Pics'!$J$6+$AA169))/(H170*SQRT(Z169))</f>
        <v>2.2125173357203343</v>
      </c>
      <c r="AC169" s="17">
        <f t="shared" ca="1" si="65"/>
        <v>2.14084456333521</v>
      </c>
      <c r="AD169" s="12">
        <f t="shared" ca="1" si="73"/>
        <v>0.98653453013630887</v>
      </c>
      <c r="AE169" s="12">
        <f t="shared" ca="1" si="74"/>
        <v>0.98385671254111673</v>
      </c>
      <c r="AF169" s="12">
        <f ca="1">G170*AD169-'Scenarios &amp; Pics'!$H$6*EXP(-'Scenarios &amp; Pics'!$J$6*'Scenarios &amp; Pics'!Z169)*'Scenarios &amp; Pics'!AE169</f>
        <v>17.361797380525317</v>
      </c>
      <c r="AG169" s="7">
        <f ca="1">AF169+'Scenarios &amp; Pics'!$H$5*EXP(-'Scenarios &amp; Pics'!$J$5*'Scenarios &amp; Pics'!$T$5)-G169</f>
        <v>0.53357010456885234</v>
      </c>
      <c r="AI169" s="7">
        <f t="shared" si="66"/>
        <v>116.5</v>
      </c>
      <c r="AJ169">
        <f t="shared" ca="1" si="67"/>
        <v>16.868530115457162</v>
      </c>
      <c r="AK169" s="7">
        <f t="shared" ca="1" si="68"/>
        <v>0.53357010456885234</v>
      </c>
      <c r="AM169" s="7">
        <f t="shared" si="75"/>
        <v>116.5</v>
      </c>
      <c r="AN169" s="7">
        <f t="shared" ca="1" si="76"/>
        <v>23.051216553956237</v>
      </c>
      <c r="AO169" s="7">
        <f t="shared" ca="1" si="77"/>
        <v>8.2655850893738094</v>
      </c>
      <c r="AQ169">
        <f t="shared" si="93"/>
        <v>0.42191780821917696</v>
      </c>
      <c r="AR169">
        <f t="shared" si="78"/>
        <v>101.70199285770562</v>
      </c>
      <c r="AS169">
        <f t="shared" si="79"/>
        <v>-1.6876712328766995E-2</v>
      </c>
      <c r="AT169">
        <f t="shared" si="80"/>
        <v>0.42191780821917696</v>
      </c>
      <c r="AU169">
        <f t="shared" si="81"/>
        <v>3.125E-2</v>
      </c>
      <c r="AV169">
        <f t="shared" si="82"/>
        <v>4.0597000361556293E-2</v>
      </c>
      <c r="AW169">
        <f t="shared" si="83"/>
        <v>-0.12179100108466683</v>
      </c>
      <c r="AX169" s="11">
        <f t="shared" si="84"/>
        <v>0.51619141222414044</v>
      </c>
      <c r="AY169" s="11">
        <f t="shared" si="85"/>
        <v>0.45153227049423167</v>
      </c>
      <c r="AZ169" s="11">
        <f t="shared" si="86"/>
        <v>0.39861366415434613</v>
      </c>
      <c r="BA169">
        <f t="shared" si="87"/>
        <v>6.4659141729908853</v>
      </c>
      <c r="BB169">
        <f t="shared" si="88"/>
        <v>1032.3828244482809</v>
      </c>
      <c r="BC169">
        <f t="shared" si="94"/>
        <v>154</v>
      </c>
      <c r="BD169">
        <f t="shared" si="89"/>
        <v>12.273494981288756</v>
      </c>
      <c r="BE169">
        <f t="shared" si="90"/>
        <v>517.84061016944202</v>
      </c>
    </row>
    <row r="170" spans="1:57" x14ac:dyDescent="0.3">
      <c r="A170" s="8"/>
      <c r="F170" s="6"/>
      <c r="G170" s="6">
        <f t="shared" si="91"/>
        <v>117</v>
      </c>
      <c r="H170" s="6">
        <f>'Scenarios &amp; Pics'!$F$5</f>
        <v>0.25</v>
      </c>
      <c r="I170" s="6">
        <f>'Scenarios &amp; Pics'!$F$6</f>
        <v>0.25</v>
      </c>
      <c r="K170" s="7">
        <f ca="1">'Scenarios &amp; Pics'!$E$4*'Scenarios &amp; Pics'!G170+'Scenarios &amp; Pics'!$E$5*W169+'Scenarios &amp; Pics'!$E$6*'Scenarios &amp; Pics'!AF169</f>
        <v>233013.4654698637</v>
      </c>
      <c r="L170" s="7">
        <f t="shared" ca="1" si="92"/>
        <v>33013.465469863702</v>
      </c>
      <c r="O170" s="11">
        <f>LN(G170/'Scenarios &amp; Pics'!$H$5)</f>
        <v>0.15700374880966469</v>
      </c>
      <c r="P170" s="13">
        <f ca="1">'Scenarios &amp; Pics'!$T$5</f>
        <v>8.2191780821917804E-2</v>
      </c>
      <c r="Q170" s="11">
        <f>'Scenarios &amp; Pics'!$F$5*'Scenarios &amp; Pics'!$F$5/2</f>
        <v>3.125E-2</v>
      </c>
      <c r="R170" s="16">
        <f ca="1">(O170+P170*('Scenarios &amp; Pics'!$J$5+$Q170))/(I171*SQRT(P170))</f>
        <v>2.2722703165173996</v>
      </c>
      <c r="S170" s="16">
        <f t="shared" ca="1" si="69"/>
        <v>2.2005975441322754</v>
      </c>
      <c r="T170" s="11">
        <f t="shared" ca="1" si="70"/>
        <v>0.98846490574682844</v>
      </c>
      <c r="U170" s="11">
        <f t="shared" ca="1" si="71"/>
        <v>0.98611773619297027</v>
      </c>
      <c r="V170" s="11">
        <f t="shared" ca="1" si="72"/>
        <v>3.0180938515253372E-2</v>
      </c>
      <c r="W170" s="11">
        <f ca="1">G170*T170-'Scenarios &amp; Pics'!$H$5*EXP(-'Scenarios &amp; Pics'!$J$5*'Scenarios &amp; Pics'!P170)*'Scenarios &amp; Pics'!U170</f>
        <v>17.36229109140487</v>
      </c>
      <c r="Y170" s="12">
        <f>LN(G170/'Scenarios &amp; Pics'!$H$6)</f>
        <v>0.15700374880966469</v>
      </c>
      <c r="Z170" s="14">
        <f ca="1">'Scenarios &amp; Pics'!$T$6</f>
        <v>8.2191780821917804E-2</v>
      </c>
      <c r="AA170" s="12">
        <f>'Scenarios &amp; Pics'!$F$6*'Scenarios &amp; Pics'!$F$6/2</f>
        <v>3.125E-2</v>
      </c>
      <c r="AB170" s="17">
        <f ca="1">(Y170+Z170*('Scenarios &amp; Pics'!$J$6+$AA170))/(H171*SQRT(Z170))</f>
        <v>2.2722703165173996</v>
      </c>
      <c r="AC170" s="17">
        <f t="shared" ca="1" si="65"/>
        <v>2.2005975441322754</v>
      </c>
      <c r="AD170" s="12">
        <f t="shared" ca="1" si="73"/>
        <v>0.98846490574682844</v>
      </c>
      <c r="AE170" s="12">
        <f t="shared" ca="1" si="74"/>
        <v>0.98611773619297027</v>
      </c>
      <c r="AF170" s="12">
        <f ca="1">G171*AD170-'Scenarios &amp; Pics'!$H$6*EXP(-'Scenarios &amp; Pics'!$J$6*'Scenarios &amp; Pics'!Z170)*'Scenarios &amp; Pics'!AE170</f>
        <v>17.856523544278289</v>
      </c>
      <c r="AG170" s="7">
        <f ca="1">AF170+'Scenarios &amp; Pics'!$H$5*EXP(-'Scenarios &amp; Pics'!$J$5*'Scenarios &amp; Pics'!$T$5)-G170</f>
        <v>0.52829626832182441</v>
      </c>
      <c r="AI170" s="7">
        <f t="shared" si="66"/>
        <v>117</v>
      </c>
      <c r="AJ170">
        <f t="shared" ca="1" si="67"/>
        <v>17.36229109140487</v>
      </c>
      <c r="AK170" s="7">
        <f t="shared" ca="1" si="68"/>
        <v>0.52829626832182441</v>
      </c>
      <c r="AM170" s="7">
        <f t="shared" si="75"/>
        <v>117</v>
      </c>
      <c r="AN170" s="7">
        <f t="shared" ca="1" si="76"/>
        <v>20.247098382325078</v>
      </c>
      <c r="AO170" s="7">
        <f t="shared" ca="1" si="77"/>
        <v>7.1981794721295946</v>
      </c>
      <c r="AQ170">
        <f t="shared" si="93"/>
        <v>0.42465753424657421</v>
      </c>
      <c r="AR170">
        <f t="shared" si="78"/>
        <v>101.71313889231091</v>
      </c>
      <c r="AS170">
        <f t="shared" si="79"/>
        <v>-1.6986301369862917E-2</v>
      </c>
      <c r="AT170">
        <f t="shared" si="80"/>
        <v>0.42465753424657421</v>
      </c>
      <c r="AU170">
        <f t="shared" si="81"/>
        <v>3.125E-2</v>
      </c>
      <c r="AV170">
        <f t="shared" si="82"/>
        <v>4.072859552146018E-2</v>
      </c>
      <c r="AW170">
        <f t="shared" si="83"/>
        <v>-0.12218578656437926</v>
      </c>
      <c r="AX170" s="11">
        <f t="shared" si="84"/>
        <v>0.516243867712745</v>
      </c>
      <c r="AY170" s="11">
        <f t="shared" si="85"/>
        <v>0.45137594139363718</v>
      </c>
      <c r="AZ170" s="11">
        <f t="shared" si="86"/>
        <v>0.39861153116741516</v>
      </c>
      <c r="BA170">
        <f t="shared" si="87"/>
        <v>6.4867926319107809</v>
      </c>
      <c r="BB170">
        <f t="shared" si="88"/>
        <v>1032.48773542549</v>
      </c>
      <c r="BC170">
        <f t="shared" si="94"/>
        <v>155</v>
      </c>
      <c r="BD170">
        <f t="shared" si="89"/>
        <v>12.233773533799708</v>
      </c>
      <c r="BE170">
        <f t="shared" si="90"/>
        <v>519.51641033943815</v>
      </c>
    </row>
    <row r="171" spans="1:57" x14ac:dyDescent="0.3">
      <c r="A171" s="8"/>
      <c r="F171" s="6"/>
      <c r="G171" s="6">
        <f t="shared" si="91"/>
        <v>117.5</v>
      </c>
      <c r="H171" s="6">
        <f>'Scenarios &amp; Pics'!$F$5</f>
        <v>0.25</v>
      </c>
      <c r="I171" s="6">
        <f>'Scenarios &amp; Pics'!$F$6</f>
        <v>0.25</v>
      </c>
      <c r="K171" s="7">
        <f ca="1">'Scenarios &amp; Pics'!$E$4*'Scenarios &amp; Pics'!G171+'Scenarios &amp; Pics'!$E$5*W170+'Scenarios &amp; Pics'!$E$6*'Scenarios &amp; Pics'!AF170</f>
        <v>234011.53509425314</v>
      </c>
      <c r="L171" s="7">
        <f t="shared" ca="1" si="92"/>
        <v>34011.535094253137</v>
      </c>
      <c r="O171" s="11">
        <f>LN(G171/'Scenarios &amp; Pics'!$H$5)</f>
        <v>0.16126814759612232</v>
      </c>
      <c r="P171" s="13">
        <f ca="1">'Scenarios &amp; Pics'!$T$5</f>
        <v>8.2191780821917804E-2</v>
      </c>
      <c r="Q171" s="11">
        <f>'Scenarios &amp; Pics'!$F$5*'Scenarios &amp; Pics'!$F$5/2</f>
        <v>3.125E-2</v>
      </c>
      <c r="R171" s="16">
        <f ca="1">(O171+P171*('Scenarios &amp; Pics'!$J$5+$Q171))/(I172*SQRT(P171))</f>
        <v>2.3317684863878689</v>
      </c>
      <c r="S171" s="16">
        <f t="shared" ca="1" si="69"/>
        <v>2.2600957140027447</v>
      </c>
      <c r="T171" s="11">
        <f t="shared" ca="1" si="70"/>
        <v>0.99014356314129914</v>
      </c>
      <c r="U171" s="11">
        <f t="shared" ca="1" si="71"/>
        <v>0.9880923444506704</v>
      </c>
      <c r="V171" s="11">
        <f t="shared" ca="1" si="72"/>
        <v>2.6317776113561262E-2</v>
      </c>
      <c r="W171" s="11">
        <f ca="1">G171*T171-'Scenarios &amp; Pics'!$H$5*EXP(-'Scenarios &amp; Pics'!$J$5*'Scenarios &amp; Pics'!P171)*'Scenarios &amp; Pics'!U171</f>
        <v>17.85695308264809</v>
      </c>
      <c r="Y171" s="12">
        <f>LN(G171/'Scenarios &amp; Pics'!$H$6)</f>
        <v>0.16126814759612232</v>
      </c>
      <c r="Z171" s="14">
        <f ca="1">'Scenarios &amp; Pics'!$T$6</f>
        <v>8.2191780821917804E-2</v>
      </c>
      <c r="AA171" s="12">
        <f>'Scenarios &amp; Pics'!$F$6*'Scenarios &amp; Pics'!$F$6/2</f>
        <v>3.125E-2</v>
      </c>
      <c r="AB171" s="17">
        <f ca="1">(Y171+Z171*('Scenarios &amp; Pics'!$J$6+$AA171))/(H172*SQRT(Z171))</f>
        <v>2.3317684863878689</v>
      </c>
      <c r="AC171" s="17">
        <f t="shared" ca="1" si="65"/>
        <v>2.2600957140027447</v>
      </c>
      <c r="AD171" s="12">
        <f t="shared" ca="1" si="73"/>
        <v>0.99014356314129914</v>
      </c>
      <c r="AE171" s="12">
        <f t="shared" ca="1" si="74"/>
        <v>0.9880923444506704</v>
      </c>
      <c r="AF171" s="12">
        <f ca="1">G172*AD171-'Scenarios &amp; Pics'!$H$6*EXP(-'Scenarios &amp; Pics'!$J$6*'Scenarios &amp; Pics'!Z171)*'Scenarios &amp; Pics'!AE171</f>
        <v>18.352024864218734</v>
      </c>
      <c r="AG171" s="7">
        <f ca="1">AF171+'Scenarios &amp; Pics'!$H$5*EXP(-'Scenarios &amp; Pics'!$J$5*'Scenarios &amp; Pics'!$T$5)-G171</f>
        <v>0.52379758826226919</v>
      </c>
      <c r="AI171" s="7">
        <f t="shared" si="66"/>
        <v>117.5</v>
      </c>
      <c r="AJ171">
        <f t="shared" ca="1" si="67"/>
        <v>17.85695308264809</v>
      </c>
      <c r="AK171" s="7">
        <f t="shared" ca="1" si="68"/>
        <v>0.52379758826226919</v>
      </c>
      <c r="AM171" s="7">
        <f t="shared" si="75"/>
        <v>117.5</v>
      </c>
      <c r="AN171" s="7">
        <f t="shared" ca="1" si="76"/>
        <v>17.73091898445746</v>
      </c>
      <c r="AO171" s="7">
        <f t="shared" ca="1" si="77"/>
        <v>6.2501021197665034</v>
      </c>
      <c r="AQ171">
        <f t="shared" si="93"/>
        <v>0.42739726027397146</v>
      </c>
      <c r="AR171">
        <f t="shared" si="78"/>
        <v>101.72428614846638</v>
      </c>
      <c r="AS171">
        <f t="shared" si="79"/>
        <v>-1.7095890410958929E-2</v>
      </c>
      <c r="AT171">
        <f t="shared" si="80"/>
        <v>0.42739726027397146</v>
      </c>
      <c r="AU171">
        <f t="shared" si="81"/>
        <v>3.125E-2</v>
      </c>
      <c r="AV171">
        <f t="shared" si="82"/>
        <v>4.0859766861121041E-2</v>
      </c>
      <c r="AW171">
        <f t="shared" si="83"/>
        <v>-0.12257930058336487</v>
      </c>
      <c r="AX171" s="11">
        <f t="shared" si="84"/>
        <v>0.51629615398147466</v>
      </c>
      <c r="AY171" s="11">
        <f t="shared" si="85"/>
        <v>0.45122012327660654</v>
      </c>
      <c r="AZ171" s="11">
        <f t="shared" si="86"/>
        <v>0.39860939819189778</v>
      </c>
      <c r="BA171">
        <f t="shared" si="87"/>
        <v>6.5076030704868018</v>
      </c>
      <c r="BB171">
        <f t="shared" si="88"/>
        <v>1032.5923079629492</v>
      </c>
      <c r="BC171">
        <f t="shared" si="94"/>
        <v>156</v>
      </c>
      <c r="BD171">
        <f t="shared" si="89"/>
        <v>12.194434428209471</v>
      </c>
      <c r="BE171">
        <f t="shared" si="90"/>
        <v>521.1867865207322</v>
      </c>
    </row>
    <row r="172" spans="1:57" x14ac:dyDescent="0.3">
      <c r="A172" s="8"/>
      <c r="F172" s="6"/>
      <c r="G172" s="6">
        <f t="shared" si="91"/>
        <v>118</v>
      </c>
      <c r="H172" s="6">
        <f>'Scenarios &amp; Pics'!$F$5</f>
        <v>0.25</v>
      </c>
      <c r="I172" s="6">
        <f>'Scenarios &amp; Pics'!$F$6</f>
        <v>0.25</v>
      </c>
      <c r="K172" s="7">
        <f ca="1">'Scenarios &amp; Pics'!$E$4*'Scenarios &amp; Pics'!G172+'Scenarios &amp; Pics'!$E$5*W171+'Scenarios &amp; Pics'!$E$6*'Scenarios &amp; Pics'!AF171</f>
        <v>235009.85643685874</v>
      </c>
      <c r="L172" s="7">
        <f t="shared" ca="1" si="92"/>
        <v>35009.856436858739</v>
      </c>
      <c r="O172" s="11">
        <f>LN(G172/'Scenarios &amp; Pics'!$H$5)</f>
        <v>0.16551443847757333</v>
      </c>
      <c r="P172" s="13">
        <f ca="1">'Scenarios &amp; Pics'!$T$5</f>
        <v>8.2191780821917804E-2</v>
      </c>
      <c r="Q172" s="11">
        <f>'Scenarios &amp; Pics'!$F$5*'Scenarios &amp; Pics'!$F$5/2</f>
        <v>3.125E-2</v>
      </c>
      <c r="R172" s="16">
        <f ca="1">(O172+P172*('Scenarios &amp; Pics'!$J$5+$Q172))/(I173*SQRT(P172))</f>
        <v>2.3910140093409105</v>
      </c>
      <c r="S172" s="16">
        <f t="shared" ca="1" si="69"/>
        <v>2.3193412369557862</v>
      </c>
      <c r="T172" s="11">
        <f t="shared" ca="1" si="70"/>
        <v>0.99159904412678157</v>
      </c>
      <c r="U172" s="11">
        <f t="shared" ca="1" si="71"/>
        <v>0.98981172942111884</v>
      </c>
      <c r="V172" s="11">
        <f t="shared" ca="1" si="72"/>
        <v>2.2881820927689544E-2</v>
      </c>
      <c r="W172" s="11">
        <f ca="1">G172*T172-'Scenarios &amp; Pics'!$H$5*EXP(-'Scenarios &amp; Pics'!$J$5*'Scenarios &amp; Pics'!P172)*'Scenarios &amp; Pics'!U172</f>
        <v>18.352397472505999</v>
      </c>
      <c r="Y172" s="12">
        <f>LN(G172/'Scenarios &amp; Pics'!$H$6)</f>
        <v>0.16551443847757333</v>
      </c>
      <c r="Z172" s="14">
        <f ca="1">'Scenarios &amp; Pics'!$T$6</f>
        <v>8.2191780821917804E-2</v>
      </c>
      <c r="AA172" s="12">
        <f>'Scenarios &amp; Pics'!$F$6*'Scenarios &amp; Pics'!$F$6/2</f>
        <v>3.125E-2</v>
      </c>
      <c r="AB172" s="17">
        <f ca="1">(Y172+Z172*('Scenarios &amp; Pics'!$J$6+$AA172))/(H173*SQRT(Z172))</f>
        <v>2.3910140093409105</v>
      </c>
      <c r="AC172" s="17">
        <f t="shared" ca="1" si="65"/>
        <v>2.3193412369557862</v>
      </c>
      <c r="AD172" s="12">
        <f t="shared" ca="1" si="73"/>
        <v>0.99159904412678157</v>
      </c>
      <c r="AE172" s="12">
        <f t="shared" ca="1" si="74"/>
        <v>0.98981172942111884</v>
      </c>
      <c r="AF172" s="12">
        <f ca="1">G173*AD172-'Scenarios &amp; Pics'!$H$6*EXP(-'Scenarios &amp; Pics'!$J$6*'Scenarios &amp; Pics'!Z172)*'Scenarios &amp; Pics'!AE172</f>
        <v>18.848196994569378</v>
      </c>
      <c r="AG172" s="7">
        <f ca="1">AF172+'Scenarios &amp; Pics'!$H$5*EXP(-'Scenarios &amp; Pics'!$J$5*'Scenarios &amp; Pics'!$T$5)-G172</f>
        <v>0.51996971861291286</v>
      </c>
      <c r="AI172" s="7">
        <f t="shared" si="66"/>
        <v>118</v>
      </c>
      <c r="AJ172">
        <f t="shared" ca="1" si="67"/>
        <v>18.352397472505999</v>
      </c>
      <c r="AK172" s="7">
        <f t="shared" ca="1" si="68"/>
        <v>0.51996971861291286</v>
      </c>
      <c r="AM172" s="7">
        <f t="shared" si="75"/>
        <v>118</v>
      </c>
      <c r="AN172" s="7">
        <f t="shared" ca="1" si="76"/>
        <v>15.481633446934522</v>
      </c>
      <c r="AO172" s="7">
        <f t="shared" ca="1" si="77"/>
        <v>5.4110851365805814</v>
      </c>
      <c r="AQ172">
        <f t="shared" si="93"/>
        <v>0.43013698630136871</v>
      </c>
      <c r="AR172">
        <f t="shared" si="78"/>
        <v>101.73543462630587</v>
      </c>
      <c r="AS172">
        <f t="shared" si="79"/>
        <v>-1.720547945205465E-2</v>
      </c>
      <c r="AT172">
        <f t="shared" si="80"/>
        <v>0.43013698630136871</v>
      </c>
      <c r="AU172">
        <f t="shared" si="81"/>
        <v>3.125E-2</v>
      </c>
      <c r="AV172">
        <f t="shared" si="82"/>
        <v>4.0990518449267897E-2</v>
      </c>
      <c r="AW172">
        <f t="shared" si="83"/>
        <v>-0.12297155534780121</v>
      </c>
      <c r="AX172" s="11">
        <f t="shared" si="84"/>
        <v>0.51634827265396843</v>
      </c>
      <c r="AY172" s="11">
        <f t="shared" si="85"/>
        <v>0.45106481126128933</v>
      </c>
      <c r="AZ172" s="11">
        <f t="shared" si="86"/>
        <v>0.39860726522779405</v>
      </c>
      <c r="BA172">
        <f t="shared" si="87"/>
        <v>6.5283461392679172</v>
      </c>
      <c r="BB172">
        <f t="shared" si="88"/>
        <v>1032.696545307937</v>
      </c>
      <c r="BC172">
        <f t="shared" si="94"/>
        <v>157</v>
      </c>
      <c r="BD172">
        <f t="shared" si="89"/>
        <v>12.155471567197246</v>
      </c>
      <c r="BE172">
        <f t="shared" si="90"/>
        <v>522.85179069861977</v>
      </c>
    </row>
    <row r="173" spans="1:57" x14ac:dyDescent="0.3">
      <c r="A173" s="8"/>
      <c r="F173" s="6"/>
      <c r="G173" s="6">
        <f t="shared" si="91"/>
        <v>118.5</v>
      </c>
      <c r="H173" s="6">
        <f>'Scenarios &amp; Pics'!$F$5</f>
        <v>0.25</v>
      </c>
      <c r="I173" s="6">
        <f>'Scenarios &amp; Pics'!$F$6</f>
        <v>0.25</v>
      </c>
      <c r="K173" s="7">
        <f ca="1">'Scenarios &amp; Pics'!$E$4*'Scenarios &amp; Pics'!G173+'Scenarios &amp; Pics'!$E$5*W172+'Scenarios &amp; Pics'!$E$6*'Scenarios &amp; Pics'!AF172</f>
        <v>236008.40095587325</v>
      </c>
      <c r="L173" s="7">
        <f t="shared" ca="1" si="92"/>
        <v>36008.40095587325</v>
      </c>
      <c r="O173" s="11">
        <f>LN(G173/'Scenarios &amp; Pics'!$H$5)</f>
        <v>0.16974277458709455</v>
      </c>
      <c r="P173" s="13">
        <f ca="1">'Scenarios &amp; Pics'!$T$5</f>
        <v>8.2191780821917804E-2</v>
      </c>
      <c r="Q173" s="11">
        <f>'Scenarios &amp; Pics'!$F$5*'Scenarios &amp; Pics'!$F$5/2</f>
        <v>3.125E-2</v>
      </c>
      <c r="R173" s="16">
        <f ca="1">(O173+P173*('Scenarios &amp; Pics'!$J$5+$Q173))/(I174*SQRT(P173))</f>
        <v>2.4500090219351045</v>
      </c>
      <c r="S173" s="16">
        <f t="shared" ca="1" si="69"/>
        <v>2.3783362495499798</v>
      </c>
      <c r="T173" s="11">
        <f t="shared" ca="1" si="70"/>
        <v>0.99285736823407456</v>
      </c>
      <c r="U173" s="11">
        <f t="shared" ca="1" si="71"/>
        <v>0.99130452037361283</v>
      </c>
      <c r="V173" s="11">
        <f t="shared" ca="1" si="72"/>
        <v>1.983691591609027E-2</v>
      </c>
      <c r="W173" s="11">
        <f ca="1">G173*T173-'Scenarios &amp; Pics'!$H$5*EXP(-'Scenarios &amp; Pics'!$J$5*'Scenarios &amp; Pics'!P173)*'Scenarios &amp; Pics'!U173</f>
        <v>18.84851928074211</v>
      </c>
      <c r="Y173" s="12">
        <f>LN(G173/'Scenarios &amp; Pics'!$H$6)</f>
        <v>0.16974277458709455</v>
      </c>
      <c r="Z173" s="14">
        <f ca="1">'Scenarios &amp; Pics'!$T$6</f>
        <v>8.2191780821917804E-2</v>
      </c>
      <c r="AA173" s="12">
        <f>'Scenarios &amp; Pics'!$F$6*'Scenarios &amp; Pics'!$F$6/2</f>
        <v>3.125E-2</v>
      </c>
      <c r="AB173" s="17">
        <f ca="1">(Y173+Z173*('Scenarios &amp; Pics'!$J$6+$AA173))/(H174*SQRT(Z173))</f>
        <v>2.4500090219351045</v>
      </c>
      <c r="AC173" s="17">
        <f t="shared" ca="1" si="65"/>
        <v>2.3783362495499798</v>
      </c>
      <c r="AD173" s="12">
        <f t="shared" ca="1" si="73"/>
        <v>0.99285736823407456</v>
      </c>
      <c r="AE173" s="12">
        <f t="shared" ca="1" si="74"/>
        <v>0.99130452037361283</v>
      </c>
      <c r="AF173" s="12">
        <f ca="1">G174*AD173-'Scenarios &amp; Pics'!$H$6*EXP(-'Scenarios &amp; Pics'!$J$6*'Scenarios &amp; Pics'!Z173)*'Scenarios &amp; Pics'!AE173</f>
        <v>19.344947964859145</v>
      </c>
      <c r="AG173" s="7">
        <f ca="1">AF173+'Scenarios &amp; Pics'!$H$5*EXP(-'Scenarios &amp; Pics'!$J$5*'Scenarios &amp; Pics'!$T$5)-G173</f>
        <v>0.51672068890268008</v>
      </c>
      <c r="AI173" s="7">
        <f t="shared" si="66"/>
        <v>118.5</v>
      </c>
      <c r="AJ173">
        <f t="shared" ca="1" si="67"/>
        <v>18.84851928074211</v>
      </c>
      <c r="AK173" s="7">
        <f t="shared" ca="1" si="68"/>
        <v>0.51672068890268008</v>
      </c>
      <c r="AM173" s="7">
        <f t="shared" si="75"/>
        <v>118.5</v>
      </c>
      <c r="AN173" s="7">
        <f t="shared" ca="1" si="76"/>
        <v>13.478348877943978</v>
      </c>
      <c r="AO173" s="7">
        <f t="shared" ca="1" si="77"/>
        <v>4.6712336844874596</v>
      </c>
      <c r="AQ173">
        <f t="shared" si="93"/>
        <v>0.43287671232876596</v>
      </c>
      <c r="AR173">
        <f t="shared" si="78"/>
        <v>101.74658432596335</v>
      </c>
      <c r="AS173">
        <f t="shared" si="79"/>
        <v>-1.7315068493150742E-2</v>
      </c>
      <c r="AT173">
        <f t="shared" si="80"/>
        <v>0.43287671232876596</v>
      </c>
      <c r="AU173">
        <f t="shared" si="81"/>
        <v>3.125E-2</v>
      </c>
      <c r="AV173">
        <f t="shared" si="82"/>
        <v>4.1120854289936518E-2</v>
      </c>
      <c r="AW173">
        <f t="shared" si="83"/>
        <v>-0.12336256286981205</v>
      </c>
      <c r="AX173" s="11">
        <f t="shared" si="84"/>
        <v>0.51640022532805185</v>
      </c>
      <c r="AY173" s="11">
        <f t="shared" si="85"/>
        <v>0.45091000054336799</v>
      </c>
      <c r="AZ173" s="11">
        <f t="shared" si="86"/>
        <v>0.3986051322751038</v>
      </c>
      <c r="BA173">
        <f t="shared" si="87"/>
        <v>6.5490224784683804</v>
      </c>
      <c r="BB173">
        <f t="shared" si="88"/>
        <v>1032.8004506561037</v>
      </c>
      <c r="BC173">
        <f t="shared" si="94"/>
        <v>158</v>
      </c>
      <c r="BD173">
        <f t="shared" si="89"/>
        <v>12.116878988718147</v>
      </c>
      <c r="BE173">
        <f t="shared" si="90"/>
        <v>524.51147403218124</v>
      </c>
    </row>
    <row r="174" spans="1:57" x14ac:dyDescent="0.3">
      <c r="A174" s="8"/>
      <c r="F174" s="6"/>
      <c r="G174" s="6">
        <f t="shared" si="91"/>
        <v>119</v>
      </c>
      <c r="H174" s="6">
        <f>'Scenarios &amp; Pics'!$F$5</f>
        <v>0.25</v>
      </c>
      <c r="I174" s="6">
        <f>'Scenarios &amp; Pics'!$F$6</f>
        <v>0.25</v>
      </c>
      <c r="K174" s="7">
        <f ca="1">'Scenarios &amp; Pics'!$E$4*'Scenarios &amp; Pics'!G174+'Scenarios &amp; Pics'!$E$5*W173+'Scenarios &amp; Pics'!$E$6*'Scenarios &amp; Pics'!AF173</f>
        <v>237007.14263176592</v>
      </c>
      <c r="L174" s="7">
        <f t="shared" ca="1" si="92"/>
        <v>37007.142631765921</v>
      </c>
      <c r="O174" s="11">
        <f>LN(G174/'Scenarios &amp; Pics'!$H$5)</f>
        <v>0.17395330712343798</v>
      </c>
      <c r="P174" s="13">
        <f ca="1">'Scenarios &amp; Pics'!$T$5</f>
        <v>8.2191780821917804E-2</v>
      </c>
      <c r="Q174" s="11">
        <f>'Scenarios &amp; Pics'!$F$5*'Scenarios &amp; Pics'!$F$5/2</f>
        <v>3.125E-2</v>
      </c>
      <c r="R174" s="16">
        <f ca="1">(O174+P174*('Scenarios &amp; Pics'!$J$5+$Q174))/(I175*SQRT(P174))</f>
        <v>2.5087556337407517</v>
      </c>
      <c r="S174" s="16">
        <f t="shared" ca="1" si="69"/>
        <v>2.437082861355627</v>
      </c>
      <c r="T174" s="11">
        <f t="shared" ca="1" si="70"/>
        <v>0.99394213663924835</v>
      </c>
      <c r="U174" s="11">
        <f t="shared" ca="1" si="71"/>
        <v>0.99259685694992417</v>
      </c>
      <c r="V174" s="11">
        <f t="shared" ca="1" si="72"/>
        <v>1.714813344846312E-2</v>
      </c>
      <c r="W174" s="11">
        <f ca="1">G174*T174-'Scenarios &amp; Pics'!$H$5*EXP(-'Scenarios &amp; Pics'!$J$5*'Scenarios &amp; Pics'!P174)*'Scenarios &amp; Pics'!U174</f>
        <v>19.345225927557763</v>
      </c>
      <c r="Y174" s="12">
        <f>LN(G174/'Scenarios &amp; Pics'!$H$6)</f>
        <v>0.17395330712343798</v>
      </c>
      <c r="Z174" s="14">
        <f ca="1">'Scenarios &amp; Pics'!$T$6</f>
        <v>8.2191780821917804E-2</v>
      </c>
      <c r="AA174" s="12">
        <f>'Scenarios &amp; Pics'!$F$6*'Scenarios &amp; Pics'!$F$6/2</f>
        <v>3.125E-2</v>
      </c>
      <c r="AB174" s="17">
        <f ca="1">(Y174+Z174*('Scenarios &amp; Pics'!$J$6+$AA174))/(H175*SQRT(Z174))</f>
        <v>2.5087556337407517</v>
      </c>
      <c r="AC174" s="17">
        <f t="shared" ca="1" si="65"/>
        <v>2.437082861355627</v>
      </c>
      <c r="AD174" s="12">
        <f t="shared" ca="1" si="73"/>
        <v>0.99394213663924835</v>
      </c>
      <c r="AE174" s="12">
        <f t="shared" ca="1" si="74"/>
        <v>0.99259685694992417</v>
      </c>
      <c r="AF174" s="12">
        <f ca="1">G175*AD174-'Scenarios &amp; Pics'!$H$6*EXP(-'Scenarios &amp; Pics'!$J$6*'Scenarios &amp; Pics'!Z174)*'Scenarios &amp; Pics'!AE174</f>
        <v>19.842196995877387</v>
      </c>
      <c r="AG174" s="7">
        <f ca="1">AF174+'Scenarios &amp; Pics'!$H$5*EXP(-'Scenarios &amp; Pics'!$J$5*'Scenarios &amp; Pics'!$T$5)-G174</f>
        <v>0.51396971992092233</v>
      </c>
      <c r="AI174" s="7">
        <f t="shared" si="66"/>
        <v>119</v>
      </c>
      <c r="AJ174">
        <f t="shared" ca="1" si="67"/>
        <v>19.345225927557763</v>
      </c>
      <c r="AK174" s="7">
        <f t="shared" ca="1" si="68"/>
        <v>0.51396971992092233</v>
      </c>
      <c r="AM174" s="7">
        <f t="shared" si="75"/>
        <v>119</v>
      </c>
      <c r="AN174" s="7">
        <f t="shared" ca="1" si="76"/>
        <v>11.700596607383281</v>
      </c>
      <c r="AO174" s="7">
        <f t="shared" ca="1" si="77"/>
        <v>4.0211075128356262</v>
      </c>
      <c r="AQ174">
        <f t="shared" si="93"/>
        <v>0.4356164383561632</v>
      </c>
      <c r="AR174">
        <f t="shared" si="78"/>
        <v>101.75773524757265</v>
      </c>
      <c r="AS174">
        <f t="shared" si="79"/>
        <v>-1.7424657534246542E-2</v>
      </c>
      <c r="AT174">
        <f t="shared" si="80"/>
        <v>0.4356164383561632</v>
      </c>
      <c r="AU174">
        <f t="shared" si="81"/>
        <v>3.125E-2</v>
      </c>
      <c r="AV174">
        <f t="shared" si="82"/>
        <v>4.1250778323914751E-2</v>
      </c>
      <c r="AW174">
        <f t="shared" si="83"/>
        <v>-0.12375233497174462</v>
      </c>
      <c r="AX174" s="11">
        <f t="shared" si="84"/>
        <v>0.51645201357631398</v>
      </c>
      <c r="AY174" s="11">
        <f t="shared" si="85"/>
        <v>0.45075568639434993</v>
      </c>
      <c r="AZ174" s="11">
        <f t="shared" si="86"/>
        <v>0.39860299933382709</v>
      </c>
      <c r="BA174">
        <f t="shared" si="87"/>
        <v>6.5696327181964094</v>
      </c>
      <c r="BB174">
        <f t="shared" si="88"/>
        <v>1032.904027152628</v>
      </c>
      <c r="BC174">
        <f t="shared" si="94"/>
        <v>159</v>
      </c>
      <c r="BD174">
        <f t="shared" si="89"/>
        <v>12.078650862168699</v>
      </c>
      <c r="BE174">
        <f t="shared" si="90"/>
        <v>526.16588687255285</v>
      </c>
    </row>
    <row r="175" spans="1:57" x14ac:dyDescent="0.3">
      <c r="A175" s="8"/>
      <c r="F175" s="6"/>
      <c r="G175" s="6">
        <f t="shared" si="91"/>
        <v>119.5</v>
      </c>
      <c r="H175" s="6">
        <f>'Scenarios &amp; Pics'!$F$5</f>
        <v>0.25</v>
      </c>
      <c r="I175" s="6">
        <f>'Scenarios &amp; Pics'!$F$6</f>
        <v>0.25</v>
      </c>
      <c r="K175" s="7">
        <f ca="1">'Scenarios &amp; Pics'!$E$4*'Scenarios &amp; Pics'!G175+'Scenarios &amp; Pics'!$E$5*W174+'Scenarios &amp; Pics'!$E$6*'Scenarios &amp; Pics'!AF174</f>
        <v>238006.05786336077</v>
      </c>
      <c r="L175" s="7">
        <f t="shared" ca="1" si="92"/>
        <v>38006.057863360766</v>
      </c>
      <c r="O175" s="11">
        <f>LN(G175/'Scenarios &amp; Pics'!$H$5)</f>
        <v>0.17814618538347404</v>
      </c>
      <c r="P175" s="13">
        <f ca="1">'Scenarios &amp; Pics'!$T$5</f>
        <v>8.2191780821917804E-2</v>
      </c>
      <c r="Q175" s="11">
        <f>'Scenarios &amp; Pics'!$F$5*'Scenarios &amp; Pics'!$F$5/2</f>
        <v>3.125E-2</v>
      </c>
      <c r="R175" s="16">
        <f ca="1">(O175+P175*('Scenarios &amp; Pics'!$J$5+$Q175))/(I176*SQRT(P175))</f>
        <v>2.5672559277925315</v>
      </c>
      <c r="S175" s="16">
        <f t="shared" ca="1" si="69"/>
        <v>2.4955831554074068</v>
      </c>
      <c r="T175" s="11">
        <f t="shared" ca="1" si="70"/>
        <v>0.9948746537657297</v>
      </c>
      <c r="U175" s="11">
        <f t="shared" ca="1" si="71"/>
        <v>0.99371248613224339</v>
      </c>
      <c r="V175" s="11">
        <f t="shared" ca="1" si="72"/>
        <v>1.4782074235712997E-2</v>
      </c>
      <c r="W175" s="11">
        <f ca="1">G175*T175-'Scenarios &amp; Pics'!$H$5*EXP(-'Scenarios &amp; Pics'!$J$5*'Scenarios &amp; Pics'!P175)*'Scenarios &amp; Pics'!U175</f>
        <v>19.842436054187473</v>
      </c>
      <c r="Y175" s="12">
        <f>LN(G175/'Scenarios &amp; Pics'!$H$6)</f>
        <v>0.17814618538347404</v>
      </c>
      <c r="Z175" s="14">
        <f ca="1">'Scenarios &amp; Pics'!$T$6</f>
        <v>8.2191780821917804E-2</v>
      </c>
      <c r="AA175" s="12">
        <f>'Scenarios &amp; Pics'!$F$6*'Scenarios &amp; Pics'!$F$6/2</f>
        <v>3.125E-2</v>
      </c>
      <c r="AB175" s="17">
        <f ca="1">(Y175+Z175*('Scenarios &amp; Pics'!$J$6+$AA175))/(H176*SQRT(Z175))</f>
        <v>2.5672559277925315</v>
      </c>
      <c r="AC175" s="17">
        <f t="shared" ca="1" si="65"/>
        <v>2.4955831554074068</v>
      </c>
      <c r="AD175" s="12">
        <f t="shared" ca="1" si="73"/>
        <v>0.9948746537657297</v>
      </c>
      <c r="AE175" s="12">
        <f t="shared" ca="1" si="74"/>
        <v>0.99371248613224339</v>
      </c>
      <c r="AF175" s="12">
        <f ca="1">G176*AD175-'Scenarios &amp; Pics'!$H$6*EXP(-'Scenarios &amp; Pics'!$J$6*'Scenarios &amp; Pics'!Z175)*'Scenarios &amp; Pics'!AE175</f>
        <v>20.339873381070348</v>
      </c>
      <c r="AG175" s="7">
        <f ca="1">AF175+'Scenarios &amp; Pics'!$H$5*EXP(-'Scenarios &amp; Pics'!$J$5*'Scenarios &amp; Pics'!$T$5)-G175</f>
        <v>0.51164610511388275</v>
      </c>
      <c r="AI175" s="7">
        <f t="shared" si="66"/>
        <v>119.5</v>
      </c>
      <c r="AJ175">
        <f t="shared" ca="1" si="67"/>
        <v>19.842436054187473</v>
      </c>
      <c r="AK175" s="7">
        <f t="shared" ca="1" si="68"/>
        <v>0.51164610511388275</v>
      </c>
      <c r="AM175" s="7">
        <f t="shared" si="75"/>
        <v>119.5</v>
      </c>
      <c r="AN175" s="7">
        <f t="shared" ca="1" si="76"/>
        <v>10.128554634249147</v>
      </c>
      <c r="AO175" s="7">
        <f t="shared" ca="1" si="77"/>
        <v>3.4517812517296629</v>
      </c>
      <c r="AQ175">
        <f t="shared" si="93"/>
        <v>0.43835616438356045</v>
      </c>
      <c r="AR175">
        <f t="shared" si="78"/>
        <v>101.76888739126773</v>
      </c>
      <c r="AS175">
        <f t="shared" si="79"/>
        <v>-1.7534246575342433E-2</v>
      </c>
      <c r="AT175">
        <f t="shared" si="80"/>
        <v>0.43835616438356045</v>
      </c>
      <c r="AU175">
        <f t="shared" si="81"/>
        <v>3.125E-2</v>
      </c>
      <c r="AV175">
        <f t="shared" si="82"/>
        <v>4.1380294430118245E-2</v>
      </c>
      <c r="AW175">
        <f t="shared" si="83"/>
        <v>-0.12414088329035512</v>
      </c>
      <c r="AX175" s="11">
        <f t="shared" si="84"/>
        <v>0.51650363894665641</v>
      </c>
      <c r="AY175" s="11">
        <f t="shared" si="85"/>
        <v>0.45060186415989562</v>
      </c>
      <c r="AZ175" s="11">
        <f t="shared" si="86"/>
        <v>0.39860086640396369</v>
      </c>
      <c r="BA175">
        <f t="shared" si="87"/>
        <v>6.5901774786760754</v>
      </c>
      <c r="BB175">
        <f t="shared" si="88"/>
        <v>1033.0072778933129</v>
      </c>
      <c r="BC175">
        <f t="shared" si="94"/>
        <v>160</v>
      </c>
      <c r="BD175">
        <f t="shared" si="89"/>
        <v>12.040781484684322</v>
      </c>
      <c r="BE175">
        <f t="shared" si="90"/>
        <v>527.81507878068112</v>
      </c>
    </row>
    <row r="176" spans="1:57" x14ac:dyDescent="0.3">
      <c r="A176" s="8"/>
      <c r="F176" s="6"/>
      <c r="G176" s="6">
        <f t="shared" si="91"/>
        <v>120</v>
      </c>
      <c r="H176" s="6">
        <f>'Scenarios &amp; Pics'!$F$5</f>
        <v>0.25</v>
      </c>
      <c r="I176" s="6">
        <f>'Scenarios &amp; Pics'!$F$6</f>
        <v>0.25</v>
      </c>
      <c r="K176" s="7">
        <f ca="1">'Scenarios &amp; Pics'!$E$4*'Scenarios &amp; Pics'!G176+'Scenarios &amp; Pics'!$E$5*W175+'Scenarios &amp; Pics'!$E$6*'Scenarios &amp; Pics'!AF175</f>
        <v>239005.12534623424</v>
      </c>
      <c r="L176" s="7">
        <f t="shared" ca="1" si="92"/>
        <v>39005.125346234243</v>
      </c>
      <c r="O176" s="11">
        <f>LN(G176/'Scenarios &amp; Pics'!$H$5)</f>
        <v>0.18232155679395459</v>
      </c>
      <c r="P176" s="13">
        <f ca="1">'Scenarios &amp; Pics'!$T$5</f>
        <v>8.2191780821917804E-2</v>
      </c>
      <c r="Q176" s="11">
        <f>'Scenarios &amp; Pics'!$F$5*'Scenarios &amp; Pics'!$F$5/2</f>
        <v>3.125E-2</v>
      </c>
      <c r="R176" s="16">
        <f ca="1">(O176+P176*('Scenarios &amp; Pics'!$J$5+$Q176))/(I177*SQRT(P176))</f>
        <v>2.625511961032668</v>
      </c>
      <c r="S176" s="16">
        <f t="shared" ca="1" si="69"/>
        <v>2.5538391886475438</v>
      </c>
      <c r="T176" s="11">
        <f t="shared" ca="1" si="70"/>
        <v>0.99567406154654714</v>
      </c>
      <c r="U176" s="11">
        <f t="shared" ca="1" si="71"/>
        <v>0.99467287746967692</v>
      </c>
      <c r="V176" s="11">
        <f t="shared" ca="1" si="72"/>
        <v>1.2707091418200641E-2</v>
      </c>
      <c r="W176" s="11">
        <f ca="1">G176*T176-'Scenarios &amp; Pics'!$H$5*EXP(-'Scenarios &amp; Pics'!$J$5*'Scenarios &amp; Pics'!P176)*'Scenarios &amp; Pics'!U176</f>
        <v>20.340078407657614</v>
      </c>
      <c r="Y176" s="12">
        <f>LN(G176/'Scenarios &amp; Pics'!$H$6)</f>
        <v>0.18232155679395459</v>
      </c>
      <c r="Z176" s="14">
        <f ca="1">'Scenarios &amp; Pics'!$T$6</f>
        <v>8.2191780821917804E-2</v>
      </c>
      <c r="AA176" s="12">
        <f>'Scenarios &amp; Pics'!$F$6*'Scenarios &amp; Pics'!$F$6/2</f>
        <v>3.125E-2</v>
      </c>
      <c r="AB176" s="17">
        <f ca="1">(Y176+Z176*('Scenarios &amp; Pics'!$J$6+$AA176))/(H177*SQRT(Z176))</f>
        <v>2.625511961032668</v>
      </c>
      <c r="AC176" s="17">
        <f t="shared" ca="1" si="65"/>
        <v>2.5538391886475438</v>
      </c>
      <c r="AD176" s="12">
        <f t="shared" ca="1" si="73"/>
        <v>0.99567406154654714</v>
      </c>
      <c r="AE176" s="12">
        <f t="shared" ca="1" si="74"/>
        <v>0.99467287746967692</v>
      </c>
      <c r="AF176" s="12">
        <f ca="1">G177*AD176-'Scenarios &amp; Pics'!$H$6*EXP(-'Scenarios &amp; Pics'!$J$6*'Scenarios &amp; Pics'!Z176)*'Scenarios &amp; Pics'!AE176</f>
        <v>20.837915438430883</v>
      </c>
      <c r="AG176" s="7">
        <f ca="1">AF176+'Scenarios &amp; Pics'!$H$5*EXP(-'Scenarios &amp; Pics'!$J$5*'Scenarios &amp; Pics'!$T$5)-G176</f>
        <v>0.5096881624744185</v>
      </c>
      <c r="AI176" s="7">
        <f t="shared" si="66"/>
        <v>120</v>
      </c>
      <c r="AJ176">
        <f t="shared" ca="1" si="67"/>
        <v>20.340078407657614</v>
      </c>
      <c r="AK176" s="7">
        <f t="shared" ca="1" si="68"/>
        <v>0.5096881624744185</v>
      </c>
      <c r="AM176" s="7">
        <f t="shared" si="75"/>
        <v>120</v>
      </c>
      <c r="AN176" s="7">
        <f t="shared" ca="1" si="76"/>
        <v>8.7432237205791665</v>
      </c>
      <c r="AO176" s="7">
        <f t="shared" ca="1" si="77"/>
        <v>2.9548857944549964</v>
      </c>
      <c r="AQ176">
        <f t="shared" si="93"/>
        <v>0.4410958904109577</v>
      </c>
      <c r="AR176">
        <f t="shared" si="78"/>
        <v>101.7800407571825</v>
      </c>
      <c r="AS176">
        <f t="shared" si="79"/>
        <v>-1.7643835616438275E-2</v>
      </c>
      <c r="AT176">
        <f t="shared" si="80"/>
        <v>0.4410958904109577</v>
      </c>
      <c r="AU176">
        <f t="shared" si="81"/>
        <v>3.125E-2</v>
      </c>
      <c r="AV176">
        <f t="shared" si="82"/>
        <v>4.1509406426951237E-2</v>
      </c>
      <c r="AW176">
        <f t="shared" si="83"/>
        <v>-0.12452821928085288</v>
      </c>
      <c r="AX176" s="11">
        <f t="shared" si="84"/>
        <v>0.51655510296283591</v>
      </c>
      <c r="AY176" s="11">
        <f t="shared" si="85"/>
        <v>0.45044852925820367</v>
      </c>
      <c r="AZ176" s="11">
        <f t="shared" si="86"/>
        <v>0.39859873348551361</v>
      </c>
      <c r="BA176">
        <f t="shared" si="87"/>
        <v>6.6106573704632297</v>
      </c>
      <c r="BB176">
        <f t="shared" si="88"/>
        <v>1033.1102059256718</v>
      </c>
      <c r="BC176">
        <f t="shared" si="94"/>
        <v>161</v>
      </c>
      <c r="BD176">
        <f t="shared" si="89"/>
        <v>12.003265277563489</v>
      </c>
      <c r="BE176">
        <f t="shared" si="90"/>
        <v>529.45909854457989</v>
      </c>
    </row>
    <row r="177" spans="1:57" x14ac:dyDescent="0.3">
      <c r="A177" s="8"/>
      <c r="F177" s="6"/>
      <c r="G177" s="6">
        <f t="shared" si="91"/>
        <v>120.5</v>
      </c>
      <c r="H177" s="6">
        <f>'Scenarios &amp; Pics'!$F$5</f>
        <v>0.25</v>
      </c>
      <c r="I177" s="6">
        <f>'Scenarios &amp; Pics'!$F$6</f>
        <v>0.25</v>
      </c>
      <c r="K177" s="7">
        <f ca="1">'Scenarios &amp; Pics'!$E$4*'Scenarios &amp; Pics'!G177+'Scenarios &amp; Pics'!$E$5*W176+'Scenarios &amp; Pics'!$E$6*'Scenarios &amp; Pics'!AF176</f>
        <v>240004.32593845349</v>
      </c>
      <c r="L177" s="7">
        <f t="shared" ca="1" si="92"/>
        <v>40004.32593845349</v>
      </c>
      <c r="O177" s="11">
        <f>LN(G177/'Scenarios &amp; Pics'!$H$5)</f>
        <v>0.18647956694261839</v>
      </c>
      <c r="P177" s="13">
        <f ca="1">'Scenarios &amp; Pics'!$T$5</f>
        <v>8.2191780821917804E-2</v>
      </c>
      <c r="Q177" s="11">
        <f>'Scenarios &amp; Pics'!$F$5*'Scenarios &amp; Pics'!$F$5/2</f>
        <v>3.125E-2</v>
      </c>
      <c r="R177" s="16">
        <f ca="1">(O177+P177*('Scenarios &amp; Pics'!$J$5+$Q177))/(I178*SQRT(P177))</f>
        <v>2.6835257647449238</v>
      </c>
      <c r="S177" s="16">
        <f t="shared" ca="1" si="69"/>
        <v>2.6118529923597995</v>
      </c>
      <c r="T177" s="11">
        <f t="shared" ca="1" si="70"/>
        <v>0.99635748191597451</v>
      </c>
      <c r="U177" s="11">
        <f t="shared" ca="1" si="71"/>
        <v>0.99549735159906494</v>
      </c>
      <c r="V177" s="11">
        <f t="shared" ca="1" si="72"/>
        <v>1.0893447707712122E-2</v>
      </c>
      <c r="W177" s="11">
        <f ca="1">G177*T177-'Scenarios &amp; Pics'!$H$5*EXP(-'Scenarios &amp; Pics'!$J$5*'Scenarios &amp; Pics'!P177)*'Scenarios &amp; Pics'!U177</f>
        <v>20.838090794905668</v>
      </c>
      <c r="Y177" s="12">
        <f>LN(G177/'Scenarios &amp; Pics'!$H$6)</f>
        <v>0.18647956694261839</v>
      </c>
      <c r="Z177" s="14">
        <f ca="1">'Scenarios &amp; Pics'!$T$6</f>
        <v>8.2191780821917804E-2</v>
      </c>
      <c r="AA177" s="12">
        <f>'Scenarios &amp; Pics'!$F$6*'Scenarios &amp; Pics'!$F$6/2</f>
        <v>3.125E-2</v>
      </c>
      <c r="AB177" s="17">
        <f ca="1">(Y177+Z177*('Scenarios &amp; Pics'!$J$6+$AA177))/(H178*SQRT(Z177))</f>
        <v>2.6835257647449238</v>
      </c>
      <c r="AC177" s="17">
        <f t="shared" ca="1" si="65"/>
        <v>2.6118529923597995</v>
      </c>
      <c r="AD177" s="12">
        <f t="shared" ca="1" si="73"/>
        <v>0.99635748191597451</v>
      </c>
      <c r="AE177" s="12">
        <f t="shared" ca="1" si="74"/>
        <v>0.99549735159906494</v>
      </c>
      <c r="AF177" s="12">
        <f ca="1">G178*AD177-'Scenarios &amp; Pics'!$H$6*EXP(-'Scenarios &amp; Pics'!$J$6*'Scenarios &amp; Pics'!Z177)*'Scenarios &amp; Pics'!AE177</f>
        <v>21.33626953586365</v>
      </c>
      <c r="AG177" s="7">
        <f ca="1">AF177+'Scenarios &amp; Pics'!$H$5*EXP(-'Scenarios &amp; Pics'!$J$5*'Scenarios &amp; Pics'!$T$5)-G177</f>
        <v>0.50804225990718521</v>
      </c>
      <c r="AI177" s="7">
        <f t="shared" si="66"/>
        <v>120.5</v>
      </c>
      <c r="AJ177">
        <f t="shared" ca="1" si="67"/>
        <v>20.838090794905668</v>
      </c>
      <c r="AK177" s="7">
        <f t="shared" ca="1" si="68"/>
        <v>0.50804225990718521</v>
      </c>
      <c r="AM177" s="7">
        <f t="shared" si="75"/>
        <v>120.5</v>
      </c>
      <c r="AN177" s="7">
        <f t="shared" ca="1" si="76"/>
        <v>7.5265610851451923</v>
      </c>
      <c r="AO177" s="7">
        <f t="shared" ca="1" si="77"/>
        <v>2.5226331466542655</v>
      </c>
      <c r="AQ177">
        <f t="shared" si="93"/>
        <v>0.44383561643835495</v>
      </c>
      <c r="AR177">
        <f t="shared" si="78"/>
        <v>101.79119534545093</v>
      </c>
      <c r="AS177">
        <f t="shared" si="79"/>
        <v>-1.7753424657534062E-2</v>
      </c>
      <c r="AT177">
        <f t="shared" si="80"/>
        <v>0.44383561643835495</v>
      </c>
      <c r="AU177">
        <f t="shared" si="81"/>
        <v>3.125E-2</v>
      </c>
      <c r="AV177">
        <f t="shared" si="82"/>
        <v>4.1638118073616052E-2</v>
      </c>
      <c r="AW177">
        <f t="shared" si="83"/>
        <v>-0.1249143542208449</v>
      </c>
      <c r="AX177" s="11">
        <f t="shared" si="84"/>
        <v>0.51660640712498695</v>
      </c>
      <c r="AY177" s="11">
        <f t="shared" si="85"/>
        <v>0.45029567717843538</v>
      </c>
      <c r="AZ177" s="11">
        <f t="shared" si="86"/>
        <v>0.39859660057847685</v>
      </c>
      <c r="BA177">
        <f t="shared" si="87"/>
        <v>6.6310729946551632</v>
      </c>
      <c r="BB177">
        <f t="shared" si="88"/>
        <v>1033.2128142499739</v>
      </c>
      <c r="BC177">
        <f t="shared" si="94"/>
        <v>162</v>
      </c>
      <c r="BD177">
        <f t="shared" si="89"/>
        <v>11.966096782813501</v>
      </c>
      <c r="BE177">
        <f t="shared" si="90"/>
        <v>531.09799419610465</v>
      </c>
    </row>
    <row r="178" spans="1:57" x14ac:dyDescent="0.3">
      <c r="A178" s="8"/>
      <c r="F178" s="6"/>
      <c r="G178" s="6">
        <f t="shared" si="91"/>
        <v>121</v>
      </c>
      <c r="H178" s="6">
        <f>'Scenarios &amp; Pics'!$F$5</f>
        <v>0.25</v>
      </c>
      <c r="I178" s="6">
        <f>'Scenarios &amp; Pics'!$F$6</f>
        <v>0.25</v>
      </c>
      <c r="K178" s="7">
        <f ca="1">'Scenarios &amp; Pics'!$E$4*'Scenarios &amp; Pics'!G178+'Scenarios &amp; Pics'!$E$5*W177+'Scenarios &amp; Pics'!$E$6*'Scenarios &amp; Pics'!AF177</f>
        <v>241003.64251808403</v>
      </c>
      <c r="L178" s="7">
        <f t="shared" ca="1" si="92"/>
        <v>41003.642518084031</v>
      </c>
      <c r="O178" s="11">
        <f>LN(G178/'Scenarios &amp; Pics'!$H$5)</f>
        <v>0.1906203596086497</v>
      </c>
      <c r="P178" s="13">
        <f ca="1">'Scenarios &amp; Pics'!$T$5</f>
        <v>8.2191780821917804E-2</v>
      </c>
      <c r="Q178" s="11">
        <f>'Scenarios &amp; Pics'!$F$5*'Scenarios &amp; Pics'!$F$5/2</f>
        <v>3.125E-2</v>
      </c>
      <c r="R178" s="16">
        <f ca="1">(O178+P178*('Scenarios &amp; Pics'!$J$5+$Q178))/(I179*SQRT(P178))</f>
        <v>2.7412993449795673</v>
      </c>
      <c r="S178" s="16">
        <f t="shared" ca="1" si="69"/>
        <v>2.669626572594443</v>
      </c>
      <c r="T178" s="11">
        <f t="shared" ca="1" si="70"/>
        <v>0.99694016369274285</v>
      </c>
      <c r="U178" s="11">
        <f t="shared" ca="1" si="71"/>
        <v>0.99620321765862108</v>
      </c>
      <c r="V178" s="11">
        <f t="shared" ca="1" si="72"/>
        <v>9.3134137191469551E-3</v>
      </c>
      <c r="W178" s="11">
        <f ca="1">G178*T178-'Scenarios &amp; Pics'!$H$5*EXP(-'Scenarios &amp; Pics'!$J$5*'Scenarios &amp; Pics'!P178)*'Scenarios &amp; Pics'!U178</f>
        <v>21.336419109390931</v>
      </c>
      <c r="Y178" s="12">
        <f>LN(G178/'Scenarios &amp; Pics'!$H$6)</f>
        <v>0.1906203596086497</v>
      </c>
      <c r="Z178" s="14">
        <f ca="1">'Scenarios &amp; Pics'!$T$6</f>
        <v>8.2191780821917804E-2</v>
      </c>
      <c r="AA178" s="12">
        <f>'Scenarios &amp; Pics'!$F$6*'Scenarios &amp; Pics'!$F$6/2</f>
        <v>3.125E-2</v>
      </c>
      <c r="AB178" s="17">
        <f ca="1">(Y178+Z178*('Scenarios &amp; Pics'!$J$6+$AA178))/(H179*SQRT(Z178))</f>
        <v>2.7412993449795673</v>
      </c>
      <c r="AC178" s="17">
        <f t="shared" ca="1" si="65"/>
        <v>2.669626572594443</v>
      </c>
      <c r="AD178" s="12">
        <f t="shared" ca="1" si="73"/>
        <v>0.99694016369274285</v>
      </c>
      <c r="AE178" s="12">
        <f t="shared" ca="1" si="74"/>
        <v>0.99620321765862108</v>
      </c>
      <c r="AF178" s="12">
        <f ca="1">G179*AD178-'Scenarios &amp; Pics'!$H$6*EXP(-'Scenarios &amp; Pics'!$J$6*'Scenarios &amp; Pics'!Z178)*'Scenarios &amp; Pics'!AE178</f>
        <v>21.834889191237309</v>
      </c>
      <c r="AG178" s="7">
        <f ca="1">AF178+'Scenarios &amp; Pics'!$H$5*EXP(-'Scenarios &amp; Pics'!$J$5*'Scenarios &amp; Pics'!$T$5)-G178</f>
        <v>0.50666191528084425</v>
      </c>
      <c r="AI178" s="7">
        <f t="shared" si="66"/>
        <v>121</v>
      </c>
      <c r="AJ178">
        <f t="shared" ca="1" si="67"/>
        <v>21.336419109390931</v>
      </c>
      <c r="AK178" s="7">
        <f t="shared" ca="1" si="68"/>
        <v>0.50666191528084425</v>
      </c>
      <c r="AM178" s="7">
        <f t="shared" si="75"/>
        <v>121</v>
      </c>
      <c r="AN178" s="7">
        <f t="shared" ca="1" si="76"/>
        <v>6.4615759980904608</v>
      </c>
      <c r="AO178" s="7">
        <f t="shared" ca="1" si="77"/>
        <v>2.1478270967857553</v>
      </c>
      <c r="AQ178">
        <f t="shared" si="93"/>
        <v>0.4465753424657522</v>
      </c>
      <c r="AR178">
        <f t="shared" si="78"/>
        <v>101.802351156207</v>
      </c>
      <c r="AS178">
        <f t="shared" si="79"/>
        <v>-1.7863013698630158E-2</v>
      </c>
      <c r="AT178">
        <f t="shared" si="80"/>
        <v>0.4465753424657522</v>
      </c>
      <c r="AU178">
        <f t="shared" si="81"/>
        <v>3.125E-2</v>
      </c>
      <c r="AV178">
        <f t="shared" si="82"/>
        <v>4.1766433071388914E-2</v>
      </c>
      <c r="AW178">
        <f t="shared" si="83"/>
        <v>-0.12529929921416841</v>
      </c>
      <c r="AX178" s="11">
        <f t="shared" si="84"/>
        <v>0.51665755291013138</v>
      </c>
      <c r="AY178" s="11">
        <f t="shared" si="85"/>
        <v>0.45014330347918413</v>
      </c>
      <c r="AZ178" s="11">
        <f t="shared" si="86"/>
        <v>0.39859446768285334</v>
      </c>
      <c r="BA178">
        <f t="shared" si="87"/>
        <v>6.6514249430947245</v>
      </c>
      <c r="BB178">
        <f t="shared" si="88"/>
        <v>1033.3151058202627</v>
      </c>
      <c r="BC178">
        <f t="shared" si="94"/>
        <v>163</v>
      </c>
      <c r="BD178">
        <f t="shared" si="89"/>
        <v>11.929270659812966</v>
      </c>
      <c r="BE178">
        <f t="shared" si="90"/>
        <v>532.73181302726243</v>
      </c>
    </row>
    <row r="179" spans="1:57" x14ac:dyDescent="0.3">
      <c r="A179" s="8"/>
      <c r="F179" s="6"/>
      <c r="G179" s="6">
        <f t="shared" si="91"/>
        <v>121.5</v>
      </c>
      <c r="H179" s="6">
        <f>'Scenarios &amp; Pics'!$F$5</f>
        <v>0.25</v>
      </c>
      <c r="I179" s="6">
        <f>'Scenarios &amp; Pics'!$F$6</f>
        <v>0.25</v>
      </c>
      <c r="K179" s="7">
        <f ca="1">'Scenarios &amp; Pics'!$E$4*'Scenarios &amp; Pics'!G179+'Scenarios &amp; Pics'!$E$5*W178+'Scenarios &amp; Pics'!$E$6*'Scenarios &amp; Pics'!AF178</f>
        <v>242003.05983630725</v>
      </c>
      <c r="L179" s="7">
        <f t="shared" ca="1" si="92"/>
        <v>42003.059836307249</v>
      </c>
      <c r="O179" s="11">
        <f>LN(G179/'Scenarios &amp; Pics'!$H$5)</f>
        <v>0.19474407679251185</v>
      </c>
      <c r="P179" s="13">
        <f ca="1">'Scenarios &amp; Pics'!$T$5</f>
        <v>8.2191780821917804E-2</v>
      </c>
      <c r="Q179" s="11">
        <f>'Scenarios &amp; Pics'!$F$5*'Scenarios &amp; Pics'!$F$5/2</f>
        <v>3.125E-2</v>
      </c>
      <c r="R179" s="16">
        <f ca="1">(O179+P179*('Scenarios &amp; Pics'!$J$5+$Q179))/(I180*SQRT(P179))</f>
        <v>2.7988346829696185</v>
      </c>
      <c r="S179" s="16">
        <f t="shared" ca="1" si="69"/>
        <v>2.7271619105844938</v>
      </c>
      <c r="T179" s="11">
        <f t="shared" ca="1" si="70"/>
        <v>0.99743563059629636</v>
      </c>
      <c r="U179" s="11">
        <f t="shared" ca="1" si="71"/>
        <v>0.99680591576284139</v>
      </c>
      <c r="V179" s="11">
        <f t="shared" ca="1" si="72"/>
        <v>7.9413156020004348E-3</v>
      </c>
      <c r="W179" s="11">
        <f ca="1">G179*T179-'Scenarios &amp; Pics'!$H$5*EXP(-'Scenarios &amp; Pics'!$J$5*'Scenarios &amp; Pics'!P179)*'Scenarios &amp; Pics'!U179</f>
        <v>21.835016431553996</v>
      </c>
      <c r="Y179" s="12">
        <f>LN(G179/'Scenarios &amp; Pics'!$H$6)</f>
        <v>0.19474407679251185</v>
      </c>
      <c r="Z179" s="14">
        <f ca="1">'Scenarios &amp; Pics'!$T$6</f>
        <v>8.2191780821917804E-2</v>
      </c>
      <c r="AA179" s="12">
        <f>'Scenarios &amp; Pics'!$F$6*'Scenarios &amp; Pics'!$F$6/2</f>
        <v>3.125E-2</v>
      </c>
      <c r="AB179" s="17">
        <f ca="1">(Y179+Z179*('Scenarios &amp; Pics'!$J$6+$AA179))/(H180*SQRT(Z179))</f>
        <v>2.7988346829696185</v>
      </c>
      <c r="AC179" s="17">
        <f t="shared" ca="1" si="65"/>
        <v>2.7271619105844938</v>
      </c>
      <c r="AD179" s="12">
        <f t="shared" ca="1" si="73"/>
        <v>0.99743563059629636</v>
      </c>
      <c r="AE179" s="12">
        <f t="shared" ca="1" si="74"/>
        <v>0.99680591576284139</v>
      </c>
      <c r="AF179" s="12">
        <f ca="1">G180*AD179-'Scenarios &amp; Pics'!$H$6*EXP(-'Scenarios &amp; Pics'!$J$6*'Scenarios &amp; Pics'!Z179)*'Scenarios &amp; Pics'!AE179</f>
        <v>22.333734246852146</v>
      </c>
      <c r="AG179" s="7">
        <f ca="1">AF179+'Scenarios &amp; Pics'!$H$5*EXP(-'Scenarios &amp; Pics'!$J$5*'Scenarios &amp; Pics'!$T$5)-G179</f>
        <v>0.50550697089568075</v>
      </c>
      <c r="AI179" s="7">
        <f t="shared" si="66"/>
        <v>121.5</v>
      </c>
      <c r="AJ179">
        <f t="shared" ca="1" si="67"/>
        <v>21.835016431553996</v>
      </c>
      <c r="AK179" s="7">
        <f t="shared" ca="1" si="68"/>
        <v>0.50550697089568075</v>
      </c>
      <c r="AM179" s="7">
        <f t="shared" si="75"/>
        <v>121.5</v>
      </c>
      <c r="AN179" s="7">
        <f t="shared" ca="1" si="76"/>
        <v>5.5323917462435777</v>
      </c>
      <c r="AO179" s="7">
        <f t="shared" ca="1" si="77"/>
        <v>1.8238619789249886</v>
      </c>
      <c r="AQ179">
        <f t="shared" si="93"/>
        <v>0.44931506849314945</v>
      </c>
      <c r="AR179">
        <f t="shared" si="78"/>
        <v>101.81350818958464</v>
      </c>
      <c r="AS179">
        <f t="shared" si="79"/>
        <v>-1.7972602739726062E-2</v>
      </c>
      <c r="AT179">
        <f t="shared" si="80"/>
        <v>0.44931506849314945</v>
      </c>
      <c r="AU179">
        <f t="shared" si="81"/>
        <v>3.125E-2</v>
      </c>
      <c r="AV179">
        <f t="shared" si="82"/>
        <v>4.1894355064869111E-2</v>
      </c>
      <c r="AW179">
        <f t="shared" si="83"/>
        <v>-0.12568306519460928</v>
      </c>
      <c r="AX179" s="11">
        <f t="shared" si="84"/>
        <v>0.51670854177267556</v>
      </c>
      <c r="AY179" s="11">
        <f t="shared" si="85"/>
        <v>0.44999140378699021</v>
      </c>
      <c r="AZ179" s="11">
        <f t="shared" si="86"/>
        <v>0.39859233479864292</v>
      </c>
      <c r="BA179">
        <f t="shared" si="87"/>
        <v>6.6717137985685326</v>
      </c>
      <c r="BB179">
        <f t="shared" si="88"/>
        <v>1033.417083545351</v>
      </c>
      <c r="BC179">
        <f t="shared" si="94"/>
        <v>164</v>
      </c>
      <c r="BD179">
        <f t="shared" si="89"/>
        <v>11.892781682086374</v>
      </c>
      <c r="BE179">
        <f t="shared" si="90"/>
        <v>534.36060160607121</v>
      </c>
    </row>
    <row r="180" spans="1:57" x14ac:dyDescent="0.3">
      <c r="A180" s="8"/>
      <c r="F180" s="6"/>
      <c r="G180" s="6">
        <f t="shared" si="91"/>
        <v>122</v>
      </c>
      <c r="H180" s="6">
        <f>'Scenarios &amp; Pics'!$F$5</f>
        <v>0.25</v>
      </c>
      <c r="I180" s="6">
        <f>'Scenarios &amp; Pics'!$F$6</f>
        <v>0.25</v>
      </c>
      <c r="K180" s="7">
        <f ca="1">'Scenarios &amp; Pics'!$E$4*'Scenarios &amp; Pics'!G180+'Scenarios &amp; Pics'!$E$5*W179+'Scenarios &amp; Pics'!$E$6*'Scenarios &amp; Pics'!AF179</f>
        <v>243002.5643694037</v>
      </c>
      <c r="L180" s="7">
        <f t="shared" ca="1" si="92"/>
        <v>43002.564369403699</v>
      </c>
      <c r="O180" s="11">
        <f>LN(G180/'Scenarios &amp; Pics'!$H$5)</f>
        <v>0.19885085874516517</v>
      </c>
      <c r="P180" s="13">
        <f ca="1">'Scenarios &amp; Pics'!$T$5</f>
        <v>8.2191780821917804E-2</v>
      </c>
      <c r="Q180" s="11">
        <f>'Scenarios &amp; Pics'!$F$5*'Scenarios &amp; Pics'!$F$5/2</f>
        <v>3.125E-2</v>
      </c>
      <c r="R180" s="16">
        <f ca="1">(O180+P180*('Scenarios &amp; Pics'!$J$5+$Q180))/(I181*SQRT(P180))</f>
        <v>2.8561337355385081</v>
      </c>
      <c r="S180" s="16">
        <f t="shared" ca="1" si="69"/>
        <v>2.7844609631533839</v>
      </c>
      <c r="T180" s="11">
        <f t="shared" ca="1" si="70"/>
        <v>0.99785582768993664</v>
      </c>
      <c r="U180" s="11">
        <f t="shared" ca="1" si="71"/>
        <v>0.99731916126741371</v>
      </c>
      <c r="V180" s="11">
        <f t="shared" ca="1" si="72"/>
        <v>6.7535398398123128E-3</v>
      </c>
      <c r="W180" s="11">
        <f ca="1">G180*T180-'Scenarios &amp; Pics'!$H$5*EXP(-'Scenarios &amp; Pics'!$J$5*'Scenarios &amp; Pics'!P180)*'Scenarios &amp; Pics'!U180</f>
        <v>22.333842202992884</v>
      </c>
      <c r="Y180" s="12">
        <f>LN(G180/'Scenarios &amp; Pics'!$H$6)</f>
        <v>0.19885085874516517</v>
      </c>
      <c r="Z180" s="14">
        <f ca="1">'Scenarios &amp; Pics'!$T$6</f>
        <v>8.2191780821917804E-2</v>
      </c>
      <c r="AA180" s="12">
        <f>'Scenarios &amp; Pics'!$F$6*'Scenarios &amp; Pics'!$F$6/2</f>
        <v>3.125E-2</v>
      </c>
      <c r="AB180" s="17">
        <f ca="1">(Y180+Z180*('Scenarios &amp; Pics'!$J$6+$AA180))/(H181*SQRT(Z180))</f>
        <v>2.8561337355385081</v>
      </c>
      <c r="AC180" s="17">
        <f t="shared" ca="1" si="65"/>
        <v>2.7844609631533839</v>
      </c>
      <c r="AD180" s="12">
        <f t="shared" ca="1" si="73"/>
        <v>0.99785582768993664</v>
      </c>
      <c r="AE180" s="12">
        <f t="shared" ca="1" si="74"/>
        <v>0.99731916126741371</v>
      </c>
      <c r="AF180" s="12">
        <f ca="1">G181*AD180-'Scenarios &amp; Pics'!$H$6*EXP(-'Scenarios &amp; Pics'!$J$6*'Scenarios &amp; Pics'!Z180)*'Scenarios &amp; Pics'!AE180</f>
        <v>22.83277011683785</v>
      </c>
      <c r="AG180" s="7">
        <f ca="1">AF180+'Scenarios &amp; Pics'!$H$5*EXP(-'Scenarios &amp; Pics'!$J$5*'Scenarios &amp; Pics'!$T$5)-G180</f>
        <v>0.50454284088138479</v>
      </c>
      <c r="AI180" s="7">
        <f t="shared" si="66"/>
        <v>122</v>
      </c>
      <c r="AJ180">
        <f t="shared" ca="1" si="67"/>
        <v>22.333842202992884</v>
      </c>
      <c r="AK180" s="7">
        <f t="shared" ca="1" si="68"/>
        <v>0.50454284088138479</v>
      </c>
      <c r="AM180" s="7">
        <f t="shared" si="75"/>
        <v>122</v>
      </c>
      <c r="AN180" s="7">
        <f t="shared" ca="1" si="76"/>
        <v>4.7242784556315227</v>
      </c>
      <c r="AO180" s="7">
        <f t="shared" ca="1" si="77"/>
        <v>1.5447116691798852</v>
      </c>
      <c r="AQ180">
        <f t="shared" si="93"/>
        <v>0.4520547945205467</v>
      </c>
      <c r="AR180">
        <f t="shared" si="78"/>
        <v>101.82466644571787</v>
      </c>
      <c r="AS180">
        <f t="shared" si="79"/>
        <v>-1.8082191780821863E-2</v>
      </c>
      <c r="AT180">
        <f t="shared" si="80"/>
        <v>0.4520547945205467</v>
      </c>
      <c r="AU180">
        <f t="shared" si="81"/>
        <v>3.125E-2</v>
      </c>
      <c r="AV180">
        <f t="shared" si="82"/>
        <v>4.202188764317815E-2</v>
      </c>
      <c r="AW180">
        <f t="shared" si="83"/>
        <v>-0.12606566292953431</v>
      </c>
      <c r="AX180" s="11">
        <f t="shared" si="84"/>
        <v>0.51675937514489001</v>
      </c>
      <c r="AY180" s="11">
        <f t="shared" si="85"/>
        <v>0.44983997379488999</v>
      </c>
      <c r="AZ180" s="11">
        <f t="shared" si="86"/>
        <v>0.3985902019258456</v>
      </c>
      <c r="BA180">
        <f t="shared" si="87"/>
        <v>6.691940135000003</v>
      </c>
      <c r="BB180">
        <f t="shared" si="88"/>
        <v>1033.51875028978</v>
      </c>
      <c r="BC180">
        <f t="shared" si="94"/>
        <v>165</v>
      </c>
      <c r="BD180">
        <f t="shared" si="89"/>
        <v>11.856624734186388</v>
      </c>
      <c r="BE180">
        <f t="shared" si="90"/>
        <v>535.98440579198598</v>
      </c>
    </row>
    <row r="181" spans="1:57" x14ac:dyDescent="0.3">
      <c r="A181" s="8"/>
      <c r="F181" s="6"/>
      <c r="G181" s="6">
        <f t="shared" si="91"/>
        <v>122.5</v>
      </c>
      <c r="H181" s="6">
        <f>'Scenarios &amp; Pics'!$F$5</f>
        <v>0.25</v>
      </c>
      <c r="I181" s="6">
        <f>'Scenarios &amp; Pics'!$F$6</f>
        <v>0.25</v>
      </c>
      <c r="K181" s="7">
        <f ca="1">'Scenarios &amp; Pics'!$E$4*'Scenarios &amp; Pics'!G181+'Scenarios &amp; Pics'!$E$5*W180+'Scenarios &amp; Pics'!$E$6*'Scenarios &amp; Pics'!AF180</f>
        <v>244002.14417231007</v>
      </c>
      <c r="L181" s="7">
        <f t="shared" ca="1" si="92"/>
        <v>44002.144172310072</v>
      </c>
      <c r="O181" s="11">
        <f>LN(G181/'Scenarios &amp; Pics'!$H$5)</f>
        <v>0.20294084399669038</v>
      </c>
      <c r="P181" s="13">
        <f ca="1">'Scenarios &amp; Pics'!$T$5</f>
        <v>8.2191780821917804E-2</v>
      </c>
      <c r="Q181" s="11">
        <f>'Scenarios &amp; Pics'!$F$5*'Scenarios &amp; Pics'!$F$5/2</f>
        <v>3.125E-2</v>
      </c>
      <c r="R181" s="16">
        <f ca="1">(O181+P181*('Scenarios &amp; Pics'!$J$5+$Q181))/(I182*SQRT(P181))</f>
        <v>2.9131984354994387</v>
      </c>
      <c r="S181" s="16">
        <f t="shared" ca="1" si="69"/>
        <v>2.8415256631143144</v>
      </c>
      <c r="T181" s="11">
        <f t="shared" ca="1" si="70"/>
        <v>0.99821126406018057</v>
      </c>
      <c r="U181" s="11">
        <f t="shared" ca="1" si="71"/>
        <v>0.99775508809006674</v>
      </c>
      <c r="V181" s="11">
        <f t="shared" ca="1" si="72"/>
        <v>5.7285026759418389E-3</v>
      </c>
      <c r="W181" s="11">
        <f ca="1">G181*T181-'Scenarios &amp; Pics'!$H$5*EXP(-'Scenarios &amp; Pics'!$J$5*'Scenarios &amp; Pics'!P181)*'Scenarios &amp; Pics'!U181</f>
        <v>22.832861473000946</v>
      </c>
      <c r="Y181" s="12">
        <f>LN(G181/'Scenarios &amp; Pics'!$H$6)</f>
        <v>0.20294084399669038</v>
      </c>
      <c r="Z181" s="14">
        <f ca="1">'Scenarios &amp; Pics'!$T$6</f>
        <v>8.2191780821917804E-2</v>
      </c>
      <c r="AA181" s="12">
        <f>'Scenarios &amp; Pics'!$F$6*'Scenarios &amp; Pics'!$F$6/2</f>
        <v>3.125E-2</v>
      </c>
      <c r="AB181" s="17">
        <f ca="1">(Y181+Z181*('Scenarios &amp; Pics'!$J$6+$AA181))/(H182*SQRT(Z181))</f>
        <v>2.9131984354994387</v>
      </c>
      <c r="AC181" s="17">
        <f t="shared" ca="1" si="65"/>
        <v>2.8415256631143144</v>
      </c>
      <c r="AD181" s="12">
        <f t="shared" ca="1" si="73"/>
        <v>0.99821126406018057</v>
      </c>
      <c r="AE181" s="12">
        <f t="shared" ca="1" si="74"/>
        <v>0.99775508809006674</v>
      </c>
      <c r="AF181" s="12">
        <f ca="1">G182*AD181-'Scenarios &amp; Pics'!$H$6*EXP(-'Scenarios &amp; Pics'!$J$6*'Scenarios &amp; Pics'!Z181)*'Scenarios &amp; Pics'!AE181</f>
        <v>23.33196710503104</v>
      </c>
      <c r="AG181" s="7">
        <f ca="1">AF181+'Scenarios &amp; Pics'!$H$5*EXP(-'Scenarios &amp; Pics'!$J$5*'Scenarios &amp; Pics'!$T$5)-G181</f>
        <v>0.5037398290745756</v>
      </c>
      <c r="AI181" s="7">
        <f t="shared" si="66"/>
        <v>122.5</v>
      </c>
      <c r="AJ181">
        <f t="shared" ca="1" si="67"/>
        <v>22.832861473000946</v>
      </c>
      <c r="AK181" s="7">
        <f t="shared" ca="1" si="68"/>
        <v>0.5037398290745756</v>
      </c>
      <c r="AM181" s="7">
        <f t="shared" si="75"/>
        <v>122.5</v>
      </c>
      <c r="AN181" s="7">
        <f t="shared" ca="1" si="76"/>
        <v>4.0236611503234885</v>
      </c>
      <c r="AO181" s="7">
        <f t="shared" ca="1" si="77"/>
        <v>1.3049107937186823</v>
      </c>
      <c r="AQ181">
        <f t="shared" si="93"/>
        <v>0.45479452054794395</v>
      </c>
      <c r="AR181">
        <f t="shared" si="78"/>
        <v>101.8358259247407</v>
      </c>
      <c r="AS181">
        <f t="shared" si="79"/>
        <v>-1.8191780821917795E-2</v>
      </c>
      <c r="AT181">
        <f t="shared" si="80"/>
        <v>0.45479452054794395</v>
      </c>
      <c r="AU181">
        <f t="shared" si="81"/>
        <v>3.125E-2</v>
      </c>
      <c r="AV181">
        <f t="shared" si="82"/>
        <v>4.2149034341137488E-2</v>
      </c>
      <c r="AW181">
        <f t="shared" si="83"/>
        <v>-0.12644710302341336</v>
      </c>
      <c r="AX181" s="11">
        <f t="shared" si="84"/>
        <v>0.51681005443737882</v>
      </c>
      <c r="AY181" s="11">
        <f t="shared" si="85"/>
        <v>0.44968900926100963</v>
      </c>
      <c r="AZ181" s="11">
        <f t="shared" si="86"/>
        <v>0.39858806906446131</v>
      </c>
      <c r="BA181">
        <f t="shared" si="87"/>
        <v>6.7121045176369165</v>
      </c>
      <c r="BB181">
        <f t="shared" si="88"/>
        <v>1033.6201088747575</v>
      </c>
      <c r="BC181">
        <f t="shared" si="94"/>
        <v>166</v>
      </c>
      <c r="BD181">
        <f t="shared" si="89"/>
        <v>11.820794808679548</v>
      </c>
      <c r="BE181">
        <f t="shared" si="90"/>
        <v>537.6032707509039</v>
      </c>
    </row>
    <row r="182" spans="1:57" x14ac:dyDescent="0.3">
      <c r="A182" s="8"/>
      <c r="F182" s="6"/>
      <c r="G182" s="6">
        <f t="shared" si="91"/>
        <v>123</v>
      </c>
      <c r="H182" s="6">
        <f>'Scenarios &amp; Pics'!$F$5</f>
        <v>0.25</v>
      </c>
      <c r="I182" s="6">
        <f>'Scenarios &amp; Pics'!$F$6</f>
        <v>0.25</v>
      </c>
      <c r="K182" s="7">
        <f ca="1">'Scenarios &amp; Pics'!$E$4*'Scenarios &amp; Pics'!G182+'Scenarios &amp; Pics'!$E$5*W181+'Scenarios &amp; Pics'!$E$6*'Scenarios &amp; Pics'!AF181</f>
        <v>245001.78873593983</v>
      </c>
      <c r="L182" s="7">
        <f t="shared" ca="1" si="92"/>
        <v>45001.78873593983</v>
      </c>
      <c r="O182" s="11">
        <f>LN(G182/'Scenarios &amp; Pics'!$H$5)</f>
        <v>0.20701416938432612</v>
      </c>
      <c r="P182" s="13">
        <f ca="1">'Scenarios &amp; Pics'!$T$5</f>
        <v>8.2191780821917804E-2</v>
      </c>
      <c r="Q182" s="11">
        <f>'Scenarios &amp; Pics'!$F$5*'Scenarios &amp; Pics'!$F$5/2</f>
        <v>3.125E-2</v>
      </c>
      <c r="R182" s="16">
        <f ca="1">(O182+P182*('Scenarios &amp; Pics'!$J$5+$Q182))/(I183*SQRT(P182))</f>
        <v>2.9700306920465729</v>
      </c>
      <c r="S182" s="16">
        <f t="shared" ca="1" si="69"/>
        <v>2.8983579196614482</v>
      </c>
      <c r="T182" s="11">
        <f t="shared" ca="1" si="70"/>
        <v>0.99851115001334201</v>
      </c>
      <c r="U182" s="11">
        <f t="shared" ca="1" si="71"/>
        <v>0.99812438885725396</v>
      </c>
      <c r="V182" s="11">
        <f t="shared" ca="1" si="72"/>
        <v>4.8465910907150404E-3</v>
      </c>
      <c r="W182" s="11">
        <f ca="1">G182*T182-'Scenarios &amp; Pics'!$H$5*EXP(-'Scenarios &amp; Pics'!$J$5*'Scenarios &amp; Pics'!P182)*'Scenarios &amp; Pics'!U182</f>
        <v>23.332044215135994</v>
      </c>
      <c r="Y182" s="12">
        <f>LN(G182/'Scenarios &amp; Pics'!$H$6)</f>
        <v>0.20701416938432612</v>
      </c>
      <c r="Z182" s="14">
        <f ca="1">'Scenarios &amp; Pics'!$T$6</f>
        <v>8.2191780821917804E-2</v>
      </c>
      <c r="AA182" s="12">
        <f>'Scenarios &amp; Pics'!$F$6*'Scenarios &amp; Pics'!$F$6/2</f>
        <v>3.125E-2</v>
      </c>
      <c r="AB182" s="17">
        <f ca="1">(Y182+Z182*('Scenarios &amp; Pics'!$J$6+$AA182))/(H183*SQRT(Z182))</f>
        <v>2.9700306920465729</v>
      </c>
      <c r="AC182" s="17">
        <f t="shared" ca="1" si="65"/>
        <v>2.8983579196614482</v>
      </c>
      <c r="AD182" s="12">
        <f t="shared" ca="1" si="73"/>
        <v>0.99851115001334201</v>
      </c>
      <c r="AE182" s="12">
        <f t="shared" ca="1" si="74"/>
        <v>0.99812438885725396</v>
      </c>
      <c r="AF182" s="12">
        <f ca="1">G183*AD182-'Scenarios &amp; Pics'!$H$6*EXP(-'Scenarios &amp; Pics'!$J$6*'Scenarios &amp; Pics'!Z182)*'Scenarios &amp; Pics'!AE182</f>
        <v>23.831299790142666</v>
      </c>
      <c r="AG182" s="7">
        <f ca="1">AF182+'Scenarios &amp; Pics'!$H$5*EXP(-'Scenarios &amp; Pics'!$J$5*'Scenarios &amp; Pics'!$T$5)-G182</f>
        <v>0.50307251418620069</v>
      </c>
      <c r="AI182" s="7">
        <f t="shared" si="66"/>
        <v>123</v>
      </c>
      <c r="AJ182">
        <f t="shared" ca="1" si="67"/>
        <v>23.332044215135994</v>
      </c>
      <c r="AK182" s="7">
        <f t="shared" ca="1" si="68"/>
        <v>0.50307251418620069</v>
      </c>
      <c r="AM182" s="7">
        <f t="shared" si="75"/>
        <v>123</v>
      </c>
      <c r="AN182" s="7">
        <f t="shared" ca="1" si="76"/>
        <v>3.4181072216717387</v>
      </c>
      <c r="AO182" s="7">
        <f t="shared" ca="1" si="77"/>
        <v>1.0995299410934272</v>
      </c>
      <c r="AQ182">
        <f t="shared" si="93"/>
        <v>0.4575342465753412</v>
      </c>
      <c r="AR182">
        <f t="shared" si="78"/>
        <v>101.84698662678716</v>
      </c>
      <c r="AS182">
        <f t="shared" si="79"/>
        <v>-1.830136986301379E-2</v>
      </c>
      <c r="AT182">
        <f t="shared" si="80"/>
        <v>0.4575342465753412</v>
      </c>
      <c r="AU182">
        <f t="shared" si="81"/>
        <v>3.125E-2</v>
      </c>
      <c r="AV182">
        <f t="shared" si="82"/>
        <v>4.2275798640414294E-2</v>
      </c>
      <c r="AW182">
        <f t="shared" si="83"/>
        <v>-0.12682739592124626</v>
      </c>
      <c r="AX182" s="11">
        <f t="shared" si="84"/>
        <v>0.5168605810395368</v>
      </c>
      <c r="AY182" s="11">
        <f t="shared" si="85"/>
        <v>0.44953850600719603</v>
      </c>
      <c r="AZ182" s="11">
        <f t="shared" si="86"/>
        <v>0.39858593621449007</v>
      </c>
      <c r="BA182">
        <f t="shared" si="87"/>
        <v>6.732207503234072</v>
      </c>
      <c r="BB182">
        <f t="shared" si="88"/>
        <v>1033.7211620790736</v>
      </c>
      <c r="BC182">
        <f t="shared" si="94"/>
        <v>167</v>
      </c>
      <c r="BD182">
        <f t="shared" si="89"/>
        <v>11.785287003231407</v>
      </c>
      <c r="BE182">
        <f t="shared" si="90"/>
        <v>539.21724096976436</v>
      </c>
    </row>
    <row r="183" spans="1:57" x14ac:dyDescent="0.3">
      <c r="A183" s="8"/>
      <c r="F183" s="6"/>
      <c r="G183" s="6">
        <f t="shared" si="91"/>
        <v>123.5</v>
      </c>
      <c r="H183" s="6">
        <f>'Scenarios &amp; Pics'!$F$5</f>
        <v>0.25</v>
      </c>
      <c r="I183" s="6">
        <f>'Scenarios &amp; Pics'!$F$6</f>
        <v>0.25</v>
      </c>
      <c r="K183" s="7">
        <f ca="1">'Scenarios &amp; Pics'!$E$4*'Scenarios &amp; Pics'!G183+'Scenarios &amp; Pics'!$E$5*W182+'Scenarios &amp; Pics'!$E$6*'Scenarios &amp; Pics'!AF182</f>
        <v>246001.48884998669</v>
      </c>
      <c r="L183" s="7">
        <f t="shared" ca="1" si="92"/>
        <v>46001.488849986694</v>
      </c>
      <c r="O183" s="11">
        <f>LN(G183/'Scenarios &amp; Pics'!$H$5)</f>
        <v>0.21107097007994061</v>
      </c>
      <c r="P183" s="13">
        <f ca="1">'Scenarios &amp; Pics'!$T$5</f>
        <v>8.2191780821917804E-2</v>
      </c>
      <c r="Q183" s="11">
        <f>'Scenarios &amp; Pics'!$F$5*'Scenarios &amp; Pics'!$F$5/2</f>
        <v>3.125E-2</v>
      </c>
      <c r="R183" s="16">
        <f ca="1">(O183+P183*('Scenarios &amp; Pics'!$J$5+$Q183))/(I184*SQRT(P183))</f>
        <v>3.0266323911383255</v>
      </c>
      <c r="S183" s="16">
        <f t="shared" ca="1" si="69"/>
        <v>2.9549596187532012</v>
      </c>
      <c r="T183" s="11">
        <f t="shared" ca="1" si="70"/>
        <v>0.99876352749399466</v>
      </c>
      <c r="U183" s="11">
        <f t="shared" ca="1" si="71"/>
        <v>0.99843645011004445</v>
      </c>
      <c r="V183" s="11">
        <f t="shared" ca="1" si="72"/>
        <v>4.0900816379464732E-3</v>
      </c>
      <c r="W183" s="11">
        <f ca="1">G183*T183-'Scenarios &amp; Pics'!$H$5*EXP(-'Scenarios &amp; Pics'!$J$5*'Scenarios &amp; Pics'!P183)*'Scenarios &amp; Pics'!U183</f>
        <v>23.831364710739152</v>
      </c>
      <c r="Y183" s="12">
        <f>LN(G183/'Scenarios &amp; Pics'!$H$6)</f>
        <v>0.21107097007994061</v>
      </c>
      <c r="Z183" s="14">
        <f ca="1">'Scenarios &amp; Pics'!$T$6</f>
        <v>8.2191780821917804E-2</v>
      </c>
      <c r="AA183" s="12">
        <f>'Scenarios &amp; Pics'!$F$6*'Scenarios &amp; Pics'!$F$6/2</f>
        <v>3.125E-2</v>
      </c>
      <c r="AB183" s="17">
        <f ca="1">(Y183+Z183*('Scenarios &amp; Pics'!$J$6+$AA183))/(H184*SQRT(Z183))</f>
        <v>3.0266323911383255</v>
      </c>
      <c r="AC183" s="17">
        <f t="shared" ca="1" si="65"/>
        <v>2.9549596187532012</v>
      </c>
      <c r="AD183" s="12">
        <f t="shared" ca="1" si="73"/>
        <v>0.99876352749399466</v>
      </c>
      <c r="AE183" s="12">
        <f t="shared" ca="1" si="74"/>
        <v>0.99843645011004445</v>
      </c>
      <c r="AF183" s="12">
        <f ca="1">G184*AD183-'Scenarios &amp; Pics'!$H$6*EXP(-'Scenarios &amp; Pics'!$J$6*'Scenarios &amp; Pics'!Z183)*'Scenarios &amp; Pics'!AE183</f>
        <v>24.330746474486148</v>
      </c>
      <c r="AG183" s="7">
        <f ca="1">AF183+'Scenarios &amp; Pics'!$H$5*EXP(-'Scenarios &amp; Pics'!$J$5*'Scenarios &amp; Pics'!$T$5)-G183</f>
        <v>0.50251919852968285</v>
      </c>
      <c r="AI183" s="7">
        <f t="shared" si="66"/>
        <v>123.5</v>
      </c>
      <c r="AJ183">
        <f t="shared" ca="1" si="67"/>
        <v>23.831364710739152</v>
      </c>
      <c r="AK183" s="7">
        <f t="shared" ca="1" si="68"/>
        <v>0.50251919852968285</v>
      </c>
      <c r="AM183" s="7">
        <f t="shared" si="75"/>
        <v>123.5</v>
      </c>
      <c r="AN183" s="7">
        <f t="shared" ca="1" si="76"/>
        <v>2.8962972038983734</v>
      </c>
      <c r="AO183" s="7">
        <f t="shared" ca="1" si="77"/>
        <v>0.92414647405937378</v>
      </c>
      <c r="AQ183">
        <f t="shared" si="93"/>
        <v>0.46027397260273845</v>
      </c>
      <c r="AR183">
        <f t="shared" si="78"/>
        <v>101.85814855199125</v>
      </c>
      <c r="AS183">
        <f t="shared" si="79"/>
        <v>-1.8410958904109574E-2</v>
      </c>
      <c r="AT183">
        <f t="shared" si="80"/>
        <v>0.46027397260273845</v>
      </c>
      <c r="AU183">
        <f t="shared" si="81"/>
        <v>3.125E-2</v>
      </c>
      <c r="AV183">
        <f t="shared" si="82"/>
        <v>4.2402183970633285E-2</v>
      </c>
      <c r="AW183">
        <f t="shared" si="83"/>
        <v>-0.12720655191190064</v>
      </c>
      <c r="AX183" s="11">
        <f t="shared" si="84"/>
        <v>0.51691095631999318</v>
      </c>
      <c r="AY183" s="11">
        <f t="shared" si="85"/>
        <v>0.44938845991768384</v>
      </c>
      <c r="AZ183" s="11">
        <f t="shared" si="86"/>
        <v>0.39858380337593158</v>
      </c>
      <c r="BA183">
        <f t="shared" si="87"/>
        <v>6.7522496402309358</v>
      </c>
      <c r="BB183">
        <f t="shared" si="88"/>
        <v>1033.8219126399863</v>
      </c>
      <c r="BC183">
        <f t="shared" si="94"/>
        <v>168</v>
      </c>
      <c r="BD183">
        <f t="shared" si="89"/>
        <v>11.750096517787242</v>
      </c>
      <c r="BE183">
        <f t="shared" si="90"/>
        <v>540.82636027075364</v>
      </c>
    </row>
    <row r="184" spans="1:57" x14ac:dyDescent="0.3">
      <c r="A184" s="8"/>
      <c r="F184" s="6"/>
      <c r="G184" s="6">
        <f t="shared" si="91"/>
        <v>124</v>
      </c>
      <c r="H184" s="6">
        <f>'Scenarios &amp; Pics'!$F$5</f>
        <v>0.25</v>
      </c>
      <c r="I184" s="6">
        <f>'Scenarios &amp; Pics'!$F$6</f>
        <v>0.25</v>
      </c>
      <c r="K184" s="7">
        <f ca="1">'Scenarios &amp; Pics'!$E$4*'Scenarios &amp; Pics'!G184+'Scenarios &amp; Pics'!$E$5*W183+'Scenarios &amp; Pics'!$E$6*'Scenarios &amp; Pics'!AF183</f>
        <v>247001.23647250599</v>
      </c>
      <c r="L184" s="7">
        <f t="shared" ca="1" si="92"/>
        <v>47001.236472505989</v>
      </c>
      <c r="O184" s="11">
        <f>LN(G184/'Scenarios &amp; Pics'!$H$5)</f>
        <v>0.21511137961694549</v>
      </c>
      <c r="P184" s="13">
        <f ca="1">'Scenarios &amp; Pics'!$T$5</f>
        <v>8.2191780821917804E-2</v>
      </c>
      <c r="Q184" s="11">
        <f>'Scenarios &amp; Pics'!$F$5*'Scenarios &amp; Pics'!$F$5/2</f>
        <v>3.125E-2</v>
      </c>
      <c r="R184" s="16">
        <f ca="1">(O184+P184*('Scenarios &amp; Pics'!$J$5+$Q184))/(I185*SQRT(P184))</f>
        <v>3.0830053958728745</v>
      </c>
      <c r="S184" s="16">
        <f t="shared" ca="1" si="69"/>
        <v>3.0113326234877498</v>
      </c>
      <c r="T184" s="11">
        <f t="shared" ca="1" si="70"/>
        <v>0.99897539280360892</v>
      </c>
      <c r="U184" s="11">
        <f t="shared" ca="1" si="71"/>
        <v>0.99869948122098584</v>
      </c>
      <c r="V184" s="11">
        <f t="shared" ca="1" si="72"/>
        <v>3.4430427827443393E-3</v>
      </c>
      <c r="W184" s="11">
        <f ca="1">G184*T184-'Scenarios &amp; Pics'!$H$5*EXP(-'Scenarios &amp; Pics'!$J$5*'Scenarios &amp; Pics'!P184)*'Scenarios &amp; Pics'!U184</f>
        <v>24.330800995769224</v>
      </c>
      <c r="Y184" s="12">
        <f>LN(G184/'Scenarios &amp; Pics'!$H$6)</f>
        <v>0.21511137961694549</v>
      </c>
      <c r="Z184" s="14">
        <f ca="1">'Scenarios &amp; Pics'!$T$6</f>
        <v>8.2191780821917804E-2</v>
      </c>
      <c r="AA184" s="12">
        <f>'Scenarios &amp; Pics'!$F$6*'Scenarios &amp; Pics'!$F$6/2</f>
        <v>3.125E-2</v>
      </c>
      <c r="AB184" s="17">
        <f ca="1">(Y184+Z184*('Scenarios &amp; Pics'!$J$6+$AA184))/(H185*SQRT(Z184))</f>
        <v>3.0830053958728745</v>
      </c>
      <c r="AC184" s="17">
        <f t="shared" ca="1" si="65"/>
        <v>3.0113326234877498</v>
      </c>
      <c r="AD184" s="12">
        <f t="shared" ca="1" si="73"/>
        <v>0.99897539280360892</v>
      </c>
      <c r="AE184" s="12">
        <f t="shared" ca="1" si="74"/>
        <v>0.99869948122098584</v>
      </c>
      <c r="AF184" s="12">
        <f ca="1">G185*AD184-'Scenarios &amp; Pics'!$H$6*EXP(-'Scenarios &amp; Pics'!$J$6*'Scenarios &amp; Pics'!Z184)*'Scenarios &amp; Pics'!AE184</f>
        <v>24.830288692171024</v>
      </c>
      <c r="AG184" s="7">
        <f ca="1">AF184+'Scenarios &amp; Pics'!$H$5*EXP(-'Scenarios &amp; Pics'!$J$5*'Scenarios &amp; Pics'!$T$5)-G184</f>
        <v>0.50206141621455913</v>
      </c>
      <c r="AI184" s="7">
        <f t="shared" si="66"/>
        <v>124</v>
      </c>
      <c r="AJ184">
        <f t="shared" ca="1" si="67"/>
        <v>24.330800995769224</v>
      </c>
      <c r="AK184" s="7">
        <f t="shared" ca="1" si="68"/>
        <v>0.50206141621455913</v>
      </c>
      <c r="AM184" s="7">
        <f t="shared" si="75"/>
        <v>124</v>
      </c>
      <c r="AN184" s="7">
        <f t="shared" ca="1" si="76"/>
        <v>2.4479824230644156</v>
      </c>
      <c r="AO184" s="7">
        <f t="shared" ca="1" si="77"/>
        <v>0.77481233473682942</v>
      </c>
      <c r="AQ184">
        <f t="shared" si="93"/>
        <v>0.46301369863013569</v>
      </c>
      <c r="AR184">
        <f t="shared" si="78"/>
        <v>101.86931170048706</v>
      </c>
      <c r="AS184">
        <f t="shared" si="79"/>
        <v>-1.8520547945205364E-2</v>
      </c>
      <c r="AT184">
        <f t="shared" si="80"/>
        <v>0.46301369863013569</v>
      </c>
      <c r="AU184">
        <f t="shared" si="81"/>
        <v>3.125E-2</v>
      </c>
      <c r="AV184">
        <f t="shared" si="82"/>
        <v>4.2528193710455187E-2</v>
      </c>
      <c r="AW184">
        <f t="shared" si="83"/>
        <v>-0.12758458113136403</v>
      </c>
      <c r="AX184" s="11">
        <f t="shared" si="84"/>
        <v>0.51696118162704163</v>
      </c>
      <c r="AY184" s="11">
        <f t="shared" si="85"/>
        <v>0.44923886693779652</v>
      </c>
      <c r="AZ184" s="11">
        <f t="shared" si="86"/>
        <v>0.39858167054878602</v>
      </c>
      <c r="BA184">
        <f t="shared" si="87"/>
        <v>6.7722314689245167</v>
      </c>
      <c r="BB184">
        <f t="shared" si="88"/>
        <v>1033.9223632540832</v>
      </c>
      <c r="BC184">
        <f t="shared" si="94"/>
        <v>169</v>
      </c>
      <c r="BD184">
        <f t="shared" si="89"/>
        <v>11.715218651844651</v>
      </c>
      <c r="BE184">
        <f t="shared" si="90"/>
        <v>542.43067182513448</v>
      </c>
    </row>
    <row r="185" spans="1:57" x14ac:dyDescent="0.3">
      <c r="A185" s="8"/>
      <c r="F185" s="6"/>
      <c r="G185" s="6">
        <f t="shared" si="91"/>
        <v>124.5</v>
      </c>
      <c r="H185" s="6">
        <f>'Scenarios &amp; Pics'!$F$5</f>
        <v>0.25</v>
      </c>
      <c r="I185" s="6">
        <f>'Scenarios &amp; Pics'!$F$6</f>
        <v>0.25</v>
      </c>
      <c r="K185" s="7">
        <f ca="1">'Scenarios &amp; Pics'!$E$4*'Scenarios &amp; Pics'!G185+'Scenarios &amp; Pics'!$E$5*W184+'Scenarios &amp; Pics'!$E$6*'Scenarios &amp; Pics'!AF184</f>
        <v>248001.02460719639</v>
      </c>
      <c r="L185" s="7">
        <f t="shared" ca="1" si="92"/>
        <v>48001.024607196392</v>
      </c>
      <c r="O185" s="11">
        <f>LN(G185/'Scenarios &amp; Pics'!$H$5)</f>
        <v>0.21913552991667101</v>
      </c>
      <c r="P185" s="13">
        <f ca="1">'Scenarios &amp; Pics'!$T$5</f>
        <v>8.2191780821917804E-2</v>
      </c>
      <c r="Q185" s="11">
        <f>'Scenarios &amp; Pics'!$F$5*'Scenarios &amp; Pics'!$F$5/2</f>
        <v>3.125E-2</v>
      </c>
      <c r="R185" s="16">
        <f ca="1">(O185+P185*('Scenarios &amp; Pics'!$J$5+$Q185))/(I186*SQRT(P185))</f>
        <v>3.1391515468561555</v>
      </c>
      <c r="S185" s="16">
        <f t="shared" ca="1" si="69"/>
        <v>3.0674787744710308</v>
      </c>
      <c r="T185" s="11">
        <f t="shared" ca="1" si="70"/>
        <v>0.99915281102118569</v>
      </c>
      <c r="U185" s="11">
        <f t="shared" ca="1" si="71"/>
        <v>0.99892063604462589</v>
      </c>
      <c r="V185" s="11">
        <f t="shared" ca="1" si="72"/>
        <v>2.8912256966861804E-3</v>
      </c>
      <c r="W185" s="11">
        <f ca="1">G185*T185-'Scenarios &amp; Pics'!$H$5*EXP(-'Scenarios &amp; Pics'!$J$5*'Scenarios &amp; Pics'!P185)*'Scenarios &amp; Pics'!U185</f>
        <v>24.830334366940662</v>
      </c>
      <c r="Y185" s="12">
        <f>LN(G185/'Scenarios &amp; Pics'!$H$6)</f>
        <v>0.21913552991667101</v>
      </c>
      <c r="Z185" s="14">
        <f ca="1">'Scenarios &amp; Pics'!$T$6</f>
        <v>8.2191780821917804E-2</v>
      </c>
      <c r="AA185" s="12">
        <f>'Scenarios &amp; Pics'!$F$6*'Scenarios &amp; Pics'!$F$6/2</f>
        <v>3.125E-2</v>
      </c>
      <c r="AB185" s="17">
        <f ca="1">(Y185+Z185*('Scenarios &amp; Pics'!$J$6+$AA185))/(H186*SQRT(Z185))</f>
        <v>3.1391515468561555</v>
      </c>
      <c r="AC185" s="17">
        <f t="shared" ca="1" si="65"/>
        <v>3.0674787744710308</v>
      </c>
      <c r="AD185" s="12">
        <f t="shared" ca="1" si="73"/>
        <v>0.99915281102118569</v>
      </c>
      <c r="AE185" s="12">
        <f t="shared" ca="1" si="74"/>
        <v>0.99892063604462589</v>
      </c>
      <c r="AF185" s="12">
        <f ca="1">G186*AD185-'Scenarios &amp; Pics'!$H$6*EXP(-'Scenarios &amp; Pics'!$J$6*'Scenarios &amp; Pics'!Z185)*'Scenarios &amp; Pics'!AE185</f>
        <v>25.329910772451257</v>
      </c>
      <c r="AG185" s="7">
        <f ca="1">AF185+'Scenarios &amp; Pics'!$H$5*EXP(-'Scenarios &amp; Pics'!$J$5*'Scenarios &amp; Pics'!$T$5)-G185</f>
        <v>0.50168349649479183</v>
      </c>
      <c r="AI185" s="7">
        <f t="shared" si="66"/>
        <v>124.5</v>
      </c>
      <c r="AJ185">
        <f t="shared" ca="1" si="67"/>
        <v>24.830334366940662</v>
      </c>
      <c r="AK185" s="7">
        <f t="shared" ca="1" si="68"/>
        <v>0.50168349649479183</v>
      </c>
      <c r="AM185" s="7">
        <f t="shared" si="75"/>
        <v>124.5</v>
      </c>
      <c r="AN185" s="7">
        <f t="shared" ca="1" si="76"/>
        <v>2.063932726275211</v>
      </c>
      <c r="AO185" s="7">
        <f t="shared" ca="1" si="77"/>
        <v>0.64802003846428458</v>
      </c>
      <c r="AQ185">
        <f t="shared" si="93"/>
        <v>0.46575342465753294</v>
      </c>
      <c r="AR185">
        <f t="shared" si="78"/>
        <v>101.88047607240864</v>
      </c>
      <c r="AS185">
        <f t="shared" si="79"/>
        <v>-1.8630136986301182E-2</v>
      </c>
      <c r="AT185">
        <f t="shared" si="80"/>
        <v>0.46575342465753294</v>
      </c>
      <c r="AU185">
        <f t="shared" si="81"/>
        <v>3.125E-2</v>
      </c>
      <c r="AV185">
        <f t="shared" si="82"/>
        <v>4.2653831188634819E-2</v>
      </c>
      <c r="AW185">
        <f t="shared" si="83"/>
        <v>-0.12796149356590125</v>
      </c>
      <c r="AX185" s="11">
        <f t="shared" si="84"/>
        <v>0.51701125828906291</v>
      </c>
      <c r="AY185" s="11">
        <f t="shared" si="85"/>
        <v>0.44908972307268524</v>
      </c>
      <c r="AZ185" s="11">
        <f t="shared" si="86"/>
        <v>0.39857953773305327</v>
      </c>
      <c r="BA185">
        <f t="shared" si="87"/>
        <v>6.7921535216377649</v>
      </c>
      <c r="BB185">
        <f t="shared" si="88"/>
        <v>1034.0225165781258</v>
      </c>
      <c r="BC185">
        <f t="shared" si="94"/>
        <v>170</v>
      </c>
      <c r="BD185">
        <f t="shared" si="89"/>
        <v>11.680648801814517</v>
      </c>
      <c r="BE185">
        <f t="shared" si="90"/>
        <v>544.03021816670196</v>
      </c>
    </row>
    <row r="186" spans="1:57" x14ac:dyDescent="0.3">
      <c r="A186" s="8"/>
      <c r="F186" s="6"/>
      <c r="G186" s="6">
        <f t="shared" si="91"/>
        <v>125</v>
      </c>
      <c r="H186" s="6">
        <f>'Scenarios &amp; Pics'!$F$5</f>
        <v>0.25</v>
      </c>
      <c r="I186" s="6">
        <f>'Scenarios &amp; Pics'!$F$6</f>
        <v>0.25</v>
      </c>
      <c r="K186" s="7">
        <f ca="1">'Scenarios &amp; Pics'!$E$4*'Scenarios &amp; Pics'!G186+'Scenarios &amp; Pics'!$E$5*W185+'Scenarios &amp; Pics'!$E$6*'Scenarios &amp; Pics'!AF185</f>
        <v>249000.84718897881</v>
      </c>
      <c r="L186" s="7">
        <f t="shared" ca="1" si="92"/>
        <v>49000.847188978805</v>
      </c>
      <c r="O186" s="11">
        <f>LN(G186/'Scenarios &amp; Pics'!$H$5)</f>
        <v>0.22314355131420976</v>
      </c>
      <c r="P186" s="13">
        <f ca="1">'Scenarios &amp; Pics'!$T$5</f>
        <v>8.2191780821917804E-2</v>
      </c>
      <c r="Q186" s="11">
        <f>'Scenarios &amp; Pics'!$F$5*'Scenarios &amp; Pics'!$F$5/2</f>
        <v>3.125E-2</v>
      </c>
      <c r="R186" s="16">
        <f ca="1">(O186+P186*('Scenarios &amp; Pics'!$J$5+$Q186))/(I187*SQRT(P186))</f>
        <v>3.1950726625624402</v>
      </c>
      <c r="S186" s="16">
        <f t="shared" ca="1" si="69"/>
        <v>3.1233998901773159</v>
      </c>
      <c r="T186" s="11">
        <f t="shared" ca="1" si="70"/>
        <v>0.99930102180253255</v>
      </c>
      <c r="U186" s="11">
        <f t="shared" ca="1" si="71"/>
        <v>0.99910612664732457</v>
      </c>
      <c r="V186" s="11">
        <f t="shared" ca="1" si="72"/>
        <v>2.4219477849546267E-3</v>
      </c>
      <c r="W186" s="11">
        <f ca="1">G186*T186-'Scenarios &amp; Pics'!$H$5*EXP(-'Scenarios &amp; Pics'!$J$5*'Scenarios &amp; Pics'!P186)*'Scenarios &amp; Pics'!U186</f>
        <v>25.329948942924972</v>
      </c>
      <c r="Y186" s="12">
        <f>LN(G186/'Scenarios &amp; Pics'!$H$6)</f>
        <v>0.22314355131420976</v>
      </c>
      <c r="Z186" s="14">
        <f ca="1">'Scenarios &amp; Pics'!$T$6</f>
        <v>8.2191780821917804E-2</v>
      </c>
      <c r="AA186" s="12">
        <f>'Scenarios &amp; Pics'!$F$6*'Scenarios &amp; Pics'!$F$6/2</f>
        <v>3.125E-2</v>
      </c>
      <c r="AB186" s="17">
        <f ca="1">(Y186+Z186*('Scenarios &amp; Pics'!$J$6+$AA186))/(H187*SQRT(Z186))</f>
        <v>3.1950726625624402</v>
      </c>
      <c r="AC186" s="17">
        <f t="shared" ca="1" si="65"/>
        <v>3.1233998901773159</v>
      </c>
      <c r="AD186" s="12">
        <f t="shared" ca="1" si="73"/>
        <v>0.99930102180253255</v>
      </c>
      <c r="AE186" s="12">
        <f t="shared" ca="1" si="74"/>
        <v>0.99910612664732457</v>
      </c>
      <c r="AF186" s="12">
        <f ca="1">G187*AD186-'Scenarios &amp; Pics'!$H$6*EXP(-'Scenarios &amp; Pics'!$J$6*'Scenarios &amp; Pics'!Z186)*'Scenarios &amp; Pics'!AE186</f>
        <v>25.829599453826233</v>
      </c>
      <c r="AG186" s="7">
        <f ca="1">AF186+'Scenarios &amp; Pics'!$H$5*EXP(-'Scenarios &amp; Pics'!$J$5*'Scenarios &amp; Pics'!$T$5)-G186</f>
        <v>0.50137217786976862</v>
      </c>
      <c r="AI186" s="7">
        <f t="shared" si="66"/>
        <v>125</v>
      </c>
      <c r="AJ186">
        <f t="shared" ca="1" si="67"/>
        <v>25.329948942924972</v>
      </c>
      <c r="AK186" s="7">
        <f t="shared" ca="1" si="68"/>
        <v>0.50137217786976862</v>
      </c>
      <c r="AM186" s="7">
        <f t="shared" si="75"/>
        <v>125</v>
      </c>
      <c r="AN186" s="7">
        <f t="shared" ca="1" si="76"/>
        <v>1.7358771231970938</v>
      </c>
      <c r="AO186" s="7">
        <f t="shared" ca="1" si="77"/>
        <v>0.54066786130512146</v>
      </c>
      <c r="AQ186">
        <f t="shared" si="93"/>
        <v>0.46849315068493019</v>
      </c>
      <c r="AR186">
        <f t="shared" si="78"/>
        <v>101.89164166789008</v>
      </c>
      <c r="AS186">
        <f t="shared" si="79"/>
        <v>-1.8739726027397079E-2</v>
      </c>
      <c r="AT186">
        <f t="shared" si="80"/>
        <v>0.46849315068493019</v>
      </c>
      <c r="AU186">
        <f t="shared" si="81"/>
        <v>3.125E-2</v>
      </c>
      <c r="AV186">
        <f t="shared" si="82"/>
        <v>4.2779099685045646E-2</v>
      </c>
      <c r="AW186">
        <f t="shared" si="83"/>
        <v>-0.12833729905513394</v>
      </c>
      <c r="AX186" s="11">
        <f t="shared" si="84"/>
        <v>0.51706118761493336</v>
      </c>
      <c r="AY186" s="11">
        <f t="shared" si="85"/>
        <v>0.44894102438609906</v>
      </c>
      <c r="AZ186" s="11">
        <f t="shared" si="86"/>
        <v>0.39857740492873323</v>
      </c>
      <c r="BA186">
        <f t="shared" si="87"/>
        <v>6.8120163228834301</v>
      </c>
      <c r="BB186">
        <f t="shared" si="88"/>
        <v>1034.1223752298667</v>
      </c>
      <c r="BC186">
        <f t="shared" si="94"/>
        <v>171</v>
      </c>
      <c r="BD186">
        <f t="shared" si="89"/>
        <v>11.646382458466963</v>
      </c>
      <c r="BE186">
        <f t="shared" si="90"/>
        <v>545.62504120488904</v>
      </c>
    </row>
    <row r="187" spans="1:57" x14ac:dyDescent="0.3">
      <c r="A187" s="8"/>
      <c r="F187" s="6"/>
      <c r="G187" s="6">
        <f t="shared" si="91"/>
        <v>125.5</v>
      </c>
      <c r="H187" s="6">
        <f>'Scenarios &amp; Pics'!$F$5</f>
        <v>0.25</v>
      </c>
      <c r="I187" s="6">
        <f>'Scenarios &amp; Pics'!$F$6</f>
        <v>0.25</v>
      </c>
      <c r="K187" s="7">
        <f ca="1">'Scenarios &amp; Pics'!$E$4*'Scenarios &amp; Pics'!G187+'Scenarios &amp; Pics'!$E$5*W186+'Scenarios &amp; Pics'!$E$6*'Scenarios &amp; Pics'!AF186</f>
        <v>250000.69897819747</v>
      </c>
      <c r="L187" s="7">
        <f t="shared" ca="1" si="92"/>
        <v>50000.69897819747</v>
      </c>
      <c r="O187" s="11">
        <f>LN(G187/'Scenarios &amp; Pics'!$H$5)</f>
        <v>0.22713557258374711</v>
      </c>
      <c r="P187" s="13">
        <f ca="1">'Scenarios &amp; Pics'!$T$5</f>
        <v>8.2191780821917804E-2</v>
      </c>
      <c r="Q187" s="11">
        <f>'Scenarios &amp; Pics'!$F$5*'Scenarios &amp; Pics'!$F$5/2</f>
        <v>3.125E-2</v>
      </c>
      <c r="R187" s="16">
        <f ca="1">(O187+P187*('Scenarios &amp; Pics'!$J$5+$Q187))/(I188*SQRT(P187))</f>
        <v>3.2507705396877555</v>
      </c>
      <c r="S187" s="16">
        <f t="shared" ca="1" si="69"/>
        <v>3.1790977673026308</v>
      </c>
      <c r="T187" s="11">
        <f t="shared" ca="1" si="70"/>
        <v>0.99942453646349139</v>
      </c>
      <c r="U187" s="11">
        <f t="shared" ca="1" si="71"/>
        <v>0.99926132873796003</v>
      </c>
      <c r="V187" s="11">
        <f t="shared" ca="1" si="72"/>
        <v>2.0239725618326843E-3</v>
      </c>
      <c r="W187" s="11">
        <f ca="1">G187*T187-'Scenarios &amp; Pics'!$H$5*EXP(-'Scenarios &amp; Pics'!$J$5*'Scenarios &amp; Pics'!P187)*'Scenarios &amp; Pics'!U187</f>
        <v>25.829631276272465</v>
      </c>
      <c r="Y187" s="12">
        <f>LN(G187/'Scenarios &amp; Pics'!$H$6)</f>
        <v>0.22713557258374711</v>
      </c>
      <c r="Z187" s="14">
        <f ca="1">'Scenarios &amp; Pics'!$T$6</f>
        <v>8.2191780821917804E-2</v>
      </c>
      <c r="AA187" s="12">
        <f>'Scenarios &amp; Pics'!$F$6*'Scenarios &amp; Pics'!$F$6/2</f>
        <v>3.125E-2</v>
      </c>
      <c r="AB187" s="17">
        <f ca="1">(Y187+Z187*('Scenarios &amp; Pics'!$J$6+$AA187))/(H188*SQRT(Z187))</f>
        <v>3.2507705396877555</v>
      </c>
      <c r="AC187" s="17">
        <f t="shared" ca="1" si="65"/>
        <v>3.1790977673026308</v>
      </c>
      <c r="AD187" s="12">
        <f t="shared" ca="1" si="73"/>
        <v>0.99942453646349139</v>
      </c>
      <c r="AE187" s="12">
        <f t="shared" ca="1" si="74"/>
        <v>0.99926132873796003</v>
      </c>
      <c r="AF187" s="12">
        <f ca="1">G188*AD187-'Scenarios &amp; Pics'!$H$6*EXP(-'Scenarios &amp; Pics'!$J$6*'Scenarios &amp; Pics'!Z187)*'Scenarios &amp; Pics'!AE187</f>
        <v>26.329343544504212</v>
      </c>
      <c r="AG187" s="7">
        <f ca="1">AF187+'Scenarios &amp; Pics'!$H$5*EXP(-'Scenarios &amp; Pics'!$J$5*'Scenarios &amp; Pics'!$T$5)-G187</f>
        <v>0.50111626854774727</v>
      </c>
      <c r="AI187" s="7">
        <f t="shared" si="66"/>
        <v>125.5</v>
      </c>
      <c r="AJ187">
        <f t="shared" ca="1" si="67"/>
        <v>25.829631276272465</v>
      </c>
      <c r="AK187" s="7">
        <f t="shared" ca="1" si="68"/>
        <v>0.50111626854774727</v>
      </c>
      <c r="AM187" s="7">
        <f t="shared" si="75"/>
        <v>125.5</v>
      </c>
      <c r="AN187" s="7">
        <f t="shared" ca="1" si="76"/>
        <v>1.4564397963692315</v>
      </c>
      <c r="AO187" s="7">
        <f t="shared" ca="1" si="77"/>
        <v>0.45002504779269703</v>
      </c>
      <c r="AQ187">
        <f t="shared" si="93"/>
        <v>0.47123287671232744</v>
      </c>
      <c r="AR187">
        <f t="shared" si="78"/>
        <v>101.9028084870655</v>
      </c>
      <c r="AS187">
        <f t="shared" si="79"/>
        <v>-1.8849315068493137E-2</v>
      </c>
      <c r="AT187">
        <f t="shared" si="80"/>
        <v>0.47123287671232744</v>
      </c>
      <c r="AU187">
        <f t="shared" si="81"/>
        <v>3.125E-2</v>
      </c>
      <c r="AV187">
        <f t="shared" si="82"/>
        <v>4.2904002431678918E-2</v>
      </c>
      <c r="AW187">
        <f t="shared" si="83"/>
        <v>-0.12871200729503762</v>
      </c>
      <c r="AX187" s="11">
        <f t="shared" si="84"/>
        <v>0.5171109708944237</v>
      </c>
      <c r="AY187" s="11">
        <f t="shared" si="85"/>
        <v>0.44879276699918769</v>
      </c>
      <c r="AZ187" s="11">
        <f t="shared" si="86"/>
        <v>0.39857527213582589</v>
      </c>
      <c r="BA187">
        <f t="shared" si="87"/>
        <v>6.8318203895235996</v>
      </c>
      <c r="BB187">
        <f t="shared" si="88"/>
        <v>1034.2219417888475</v>
      </c>
      <c r="BC187">
        <f t="shared" si="94"/>
        <v>172</v>
      </c>
      <c r="BD187">
        <f t="shared" si="89"/>
        <v>11.612415204459133</v>
      </c>
      <c r="BE187">
        <f t="shared" si="90"/>
        <v>547.21518223752469</v>
      </c>
    </row>
    <row r="188" spans="1:57" x14ac:dyDescent="0.3">
      <c r="A188" s="8"/>
      <c r="F188" s="6"/>
      <c r="G188" s="6">
        <f t="shared" si="91"/>
        <v>126</v>
      </c>
      <c r="H188" s="6">
        <f>'Scenarios &amp; Pics'!$F$5</f>
        <v>0.25</v>
      </c>
      <c r="I188" s="6">
        <f>'Scenarios &amp; Pics'!$F$6</f>
        <v>0.25</v>
      </c>
      <c r="K188" s="7">
        <f ca="1">'Scenarios &amp; Pics'!$E$4*'Scenarios &amp; Pics'!G188+'Scenarios &amp; Pics'!$E$5*W187+'Scenarios &amp; Pics'!$E$6*'Scenarios &amp; Pics'!AF187</f>
        <v>251000.57546353652</v>
      </c>
      <c r="L188" s="7">
        <f t="shared" ca="1" si="92"/>
        <v>51000.575463536516</v>
      </c>
      <c r="O188" s="11">
        <f>LN(G188/'Scenarios &amp; Pics'!$H$5)</f>
        <v>0.23111172096338664</v>
      </c>
      <c r="P188" s="13">
        <f ca="1">'Scenarios &amp; Pics'!$T$5</f>
        <v>8.2191780821917804E-2</v>
      </c>
      <c r="Q188" s="11">
        <f>'Scenarios &amp; Pics'!$F$5*'Scenarios &amp; Pics'!$F$5/2</f>
        <v>3.125E-2</v>
      </c>
      <c r="R188" s="16">
        <f ca="1">(O188+P188*('Scenarios &amp; Pics'!$J$5+$Q188))/(I189*SQRT(P188))</f>
        <v>3.3062469534962542</v>
      </c>
      <c r="S188" s="16">
        <f t="shared" ca="1" si="69"/>
        <v>3.2345741811111299</v>
      </c>
      <c r="T188" s="11">
        <f t="shared" ca="1" si="70"/>
        <v>0.99952722643828473</v>
      </c>
      <c r="U188" s="11">
        <f t="shared" ca="1" si="71"/>
        <v>0.99939087865227472</v>
      </c>
      <c r="V188" s="11">
        <f t="shared" ca="1" si="72"/>
        <v>1.6873888704127757E-3</v>
      </c>
      <c r="W188" s="11">
        <f ca="1">G188*T188-'Scenarios &amp; Pics'!$H$5*EXP(-'Scenarios &amp; Pics'!$J$5*'Scenarios &amp; Pics'!P188)*'Scenarios &amp; Pics'!U188</f>
        <v>26.329370011712186</v>
      </c>
      <c r="Y188" s="12">
        <f>LN(G188/'Scenarios &amp; Pics'!$H$6)</f>
        <v>0.23111172096338664</v>
      </c>
      <c r="Z188" s="14">
        <f ca="1">'Scenarios &amp; Pics'!$T$6</f>
        <v>8.2191780821917804E-2</v>
      </c>
      <c r="AA188" s="12">
        <f>'Scenarios &amp; Pics'!$F$6*'Scenarios &amp; Pics'!$F$6/2</f>
        <v>3.125E-2</v>
      </c>
      <c r="AB188" s="17">
        <f ca="1">(Y188+Z188*('Scenarios &amp; Pics'!$J$6+$AA188))/(H189*SQRT(Z188))</f>
        <v>3.3062469534962542</v>
      </c>
      <c r="AC188" s="17">
        <f t="shared" ca="1" si="65"/>
        <v>3.2345741811111299</v>
      </c>
      <c r="AD188" s="12">
        <f t="shared" ca="1" si="73"/>
        <v>0.99952722643828473</v>
      </c>
      <c r="AE188" s="12">
        <f t="shared" ca="1" si="74"/>
        <v>0.99939087865227472</v>
      </c>
      <c r="AF188" s="12">
        <f ca="1">G189*AD188-'Scenarios &amp; Pics'!$H$6*EXP(-'Scenarios &amp; Pics'!$J$6*'Scenarios &amp; Pics'!Z188)*'Scenarios &amp; Pics'!AE188</f>
        <v>26.829133624931316</v>
      </c>
      <c r="AG188" s="7">
        <f ca="1">AF188+'Scenarios &amp; Pics'!$H$5*EXP(-'Scenarios &amp; Pics'!$J$5*'Scenarios &amp; Pics'!$T$5)-G188</f>
        <v>0.50090634897485131</v>
      </c>
      <c r="AI188" s="7">
        <f t="shared" si="66"/>
        <v>126</v>
      </c>
      <c r="AJ188">
        <f t="shared" ca="1" si="67"/>
        <v>26.329370011712186</v>
      </c>
      <c r="AK188" s="7">
        <f t="shared" ca="1" si="68"/>
        <v>0.50090634897485131</v>
      </c>
      <c r="AM188" s="7">
        <f t="shared" si="75"/>
        <v>126</v>
      </c>
      <c r="AN188" s="7">
        <f t="shared" ca="1" si="76"/>
        <v>1.2190735714176149</v>
      </c>
      <c r="AO188" s="7">
        <f t="shared" ca="1" si="77"/>
        <v>0.37369770182869694</v>
      </c>
      <c r="AQ188">
        <f t="shared" si="93"/>
        <v>0.47397260273972469</v>
      </c>
      <c r="AR188">
        <f t="shared" si="78"/>
        <v>101.91397653006895</v>
      </c>
      <c r="AS188">
        <f t="shared" si="79"/>
        <v>-1.8958904109589017E-2</v>
      </c>
      <c r="AT188">
        <f t="shared" si="80"/>
        <v>0.47397260273972469</v>
      </c>
      <c r="AU188">
        <f t="shared" si="81"/>
        <v>3.125E-2</v>
      </c>
      <c r="AV188">
        <f t="shared" si="82"/>
        <v>4.302854261361911E-2</v>
      </c>
      <c r="AW188">
        <f t="shared" si="83"/>
        <v>-0.12908562784085797</v>
      </c>
      <c r="AX188" s="11">
        <f t="shared" si="84"/>
        <v>0.51716060939858788</v>
      </c>
      <c r="AY188" s="11">
        <f t="shared" si="85"/>
        <v>0.44864494708933689</v>
      </c>
      <c r="AZ188" s="11">
        <f t="shared" si="86"/>
        <v>0.39857313935433109</v>
      </c>
      <c r="BA188">
        <f t="shared" si="87"/>
        <v>6.8515662309250942</v>
      </c>
      <c r="BB188">
        <f t="shared" si="88"/>
        <v>1034.3212187971758</v>
      </c>
      <c r="BC188">
        <f t="shared" si="94"/>
        <v>173</v>
      </c>
      <c r="BD188">
        <f t="shared" si="89"/>
        <v>11.578742711941628</v>
      </c>
      <c r="BE188">
        <f t="shared" si="90"/>
        <v>548.80068196325908</v>
      </c>
    </row>
    <row r="189" spans="1:57" x14ac:dyDescent="0.3">
      <c r="A189" s="8"/>
      <c r="F189" s="6"/>
      <c r="G189" s="6">
        <f t="shared" si="91"/>
        <v>126.5</v>
      </c>
      <c r="H189" s="6">
        <f>'Scenarios &amp; Pics'!$F$5</f>
        <v>0.25</v>
      </c>
      <c r="I189" s="6">
        <f>'Scenarios &amp; Pics'!$F$6</f>
        <v>0.25</v>
      </c>
      <c r="K189" s="7">
        <f ca="1">'Scenarios &amp; Pics'!$E$4*'Scenarios &amp; Pics'!G189+'Scenarios &amp; Pics'!$E$5*W188+'Scenarios &amp; Pics'!$E$6*'Scenarios &amp; Pics'!AF188</f>
        <v>252000.47277356175</v>
      </c>
      <c r="L189" s="7">
        <f t="shared" ca="1" si="92"/>
        <v>52000.472773561749</v>
      </c>
      <c r="O189" s="11">
        <f>LN(G189/'Scenarios &amp; Pics'!$H$5)</f>
        <v>0.23507212217948348</v>
      </c>
      <c r="P189" s="13">
        <f ca="1">'Scenarios &amp; Pics'!$T$5</f>
        <v>8.2191780821917804E-2</v>
      </c>
      <c r="Q189" s="11">
        <f>'Scenarios &amp; Pics'!$F$5*'Scenarios &amp; Pics'!$F$5/2</f>
        <v>3.125E-2</v>
      </c>
      <c r="R189" s="16">
        <f ca="1">(O189+P189*('Scenarios &amp; Pics'!$J$5+$Q189))/(I190*SQRT(P189))</f>
        <v>3.3615036581597231</v>
      </c>
      <c r="S189" s="16">
        <f t="shared" ca="1" si="69"/>
        <v>3.2898308857745988</v>
      </c>
      <c r="T189" s="11">
        <f t="shared" ca="1" si="70"/>
        <v>0.99961240335111201</v>
      </c>
      <c r="U189" s="11">
        <f t="shared" ca="1" si="71"/>
        <v>0.99949876193294862</v>
      </c>
      <c r="V189" s="11">
        <f t="shared" ca="1" si="72"/>
        <v>1.403491869614104E-3</v>
      </c>
      <c r="W189" s="11">
        <f ca="1">G189*T189-'Scenarios &amp; Pics'!$H$5*EXP(-'Scenarios &amp; Pics'!$J$5*'Scenarios &amp; Pics'!P189)*'Scenarios &amp; Pics'!U189</f>
        <v>26.829155586571929</v>
      </c>
      <c r="Y189" s="12">
        <f>LN(G189/'Scenarios &amp; Pics'!$H$6)</f>
        <v>0.23507212217948348</v>
      </c>
      <c r="Z189" s="14">
        <f ca="1">'Scenarios &amp; Pics'!$T$6</f>
        <v>8.2191780821917804E-2</v>
      </c>
      <c r="AA189" s="12">
        <f>'Scenarios &amp; Pics'!$F$6*'Scenarios &amp; Pics'!$F$6/2</f>
        <v>3.125E-2</v>
      </c>
      <c r="AB189" s="17">
        <f ca="1">(Y189+Z189*('Scenarios &amp; Pics'!$J$6+$AA189))/(H190*SQRT(Z189))</f>
        <v>3.3615036581597231</v>
      </c>
      <c r="AC189" s="17">
        <f t="shared" ca="1" si="65"/>
        <v>3.2898308857745988</v>
      </c>
      <c r="AD189" s="12">
        <f t="shared" ca="1" si="73"/>
        <v>0.99961240335111201</v>
      </c>
      <c r="AE189" s="12">
        <f t="shared" ca="1" si="74"/>
        <v>0.99949876193294862</v>
      </c>
      <c r="AF189" s="12">
        <f ca="1">G190*AD189-'Scenarios &amp; Pics'!$H$6*EXP(-'Scenarios &amp; Pics'!$J$6*'Scenarios &amp; Pics'!Z189)*'Scenarios &amp; Pics'!AE189</f>
        <v>27.328961788247483</v>
      </c>
      <c r="AG189" s="7">
        <f ca="1">AF189+'Scenarios &amp; Pics'!$H$5*EXP(-'Scenarios &amp; Pics'!$J$5*'Scenarios &amp; Pics'!$T$5)-G189</f>
        <v>0.50073451229101806</v>
      </c>
      <c r="AI189" s="7">
        <f t="shared" si="66"/>
        <v>126.5</v>
      </c>
      <c r="AJ189">
        <f t="shared" ca="1" si="67"/>
        <v>26.829155586571929</v>
      </c>
      <c r="AK189" s="7">
        <f t="shared" ca="1" si="68"/>
        <v>0.50073451229101806</v>
      </c>
      <c r="AM189" s="7">
        <f t="shared" si="75"/>
        <v>126.5</v>
      </c>
      <c r="AN189" s="7">
        <f t="shared" ca="1" si="76"/>
        <v>1.0179925915500718</v>
      </c>
      <c r="AO189" s="7">
        <f t="shared" ca="1" si="77"/>
        <v>0.30959587634303609</v>
      </c>
      <c r="AQ189">
        <f t="shared" si="93"/>
        <v>0.47671232876712194</v>
      </c>
      <c r="AR189">
        <f t="shared" si="78"/>
        <v>101.9251457970346</v>
      </c>
      <c r="AS189">
        <f t="shared" si="79"/>
        <v>-1.906849315068487E-2</v>
      </c>
      <c r="AT189">
        <f t="shared" si="80"/>
        <v>0.47671232876712194</v>
      </c>
      <c r="AU189">
        <f t="shared" si="81"/>
        <v>3.125E-2</v>
      </c>
      <c r="AV189">
        <f t="shared" si="82"/>
        <v>4.3152723369986441E-2</v>
      </c>
      <c r="AW189">
        <f t="shared" si="83"/>
        <v>-0.12945817010995916</v>
      </c>
      <c r="AX189" s="11">
        <f t="shared" si="84"/>
        <v>0.51721010438013959</v>
      </c>
      <c r="AY189" s="11">
        <f t="shared" si="85"/>
        <v>0.44849756088903053</v>
      </c>
      <c r="AZ189" s="11">
        <f t="shared" si="86"/>
        <v>0.39857100658424888</v>
      </c>
      <c r="BA189">
        <f t="shared" si="87"/>
        <v>6.8712543491109059</v>
      </c>
      <c r="BB189">
        <f t="shared" si="88"/>
        <v>1034.4202087602791</v>
      </c>
      <c r="BC189">
        <f t="shared" si="94"/>
        <v>174</v>
      </c>
      <c r="BD189">
        <f t="shared" si="89"/>
        <v>11.545360740240765</v>
      </c>
      <c r="BE189">
        <f t="shared" si="90"/>
        <v>550.3815804936678</v>
      </c>
    </row>
    <row r="190" spans="1:57" x14ac:dyDescent="0.3">
      <c r="A190" s="8"/>
      <c r="F190" s="6"/>
      <c r="G190" s="6">
        <f t="shared" si="91"/>
        <v>127</v>
      </c>
      <c r="H190" s="6">
        <f>'Scenarios &amp; Pics'!$F$5</f>
        <v>0.25</v>
      </c>
      <c r="I190" s="6">
        <f>'Scenarios &amp; Pics'!$F$6</f>
        <v>0.25</v>
      </c>
      <c r="K190" s="7">
        <f ca="1">'Scenarios &amp; Pics'!$E$4*'Scenarios &amp; Pics'!G190+'Scenarios &amp; Pics'!$E$5*W189+'Scenarios &amp; Pics'!$E$6*'Scenarios &amp; Pics'!AF189</f>
        <v>253000.38759664888</v>
      </c>
      <c r="L190" s="7">
        <f t="shared" ca="1" si="92"/>
        <v>53000.387596648885</v>
      </c>
      <c r="O190" s="11">
        <f>LN(G190/'Scenarios &amp; Pics'!$H$5)</f>
        <v>0.23901690047049992</v>
      </c>
      <c r="P190" s="13">
        <f ca="1">'Scenarios &amp; Pics'!$T$5</f>
        <v>8.2191780821917804E-2</v>
      </c>
      <c r="Q190" s="11">
        <f>'Scenarios &amp; Pics'!$F$5*'Scenarios &amp; Pics'!$F$5/2</f>
        <v>3.125E-2</v>
      </c>
      <c r="R190" s="16">
        <f ca="1">(O190+P190*('Scenarios &amp; Pics'!$J$5+$Q190))/(I191*SQRT(P190))</f>
        <v>3.4165423870904204</v>
      </c>
      <c r="S190" s="16">
        <f t="shared" ca="1" si="69"/>
        <v>3.3448696147052956</v>
      </c>
      <c r="T190" s="11">
        <f t="shared" ca="1" si="70"/>
        <v>0.99968289105139863</v>
      </c>
      <c r="U190" s="11">
        <f t="shared" ca="1" si="71"/>
        <v>0.99958839369860619</v>
      </c>
      <c r="V190" s="11">
        <f t="shared" ca="1" si="72"/>
        <v>1.1646676931355514E-3</v>
      </c>
      <c r="W190" s="11">
        <f ca="1">G190*T190-'Scenarios &amp; Pics'!$H$5*EXP(-'Scenarios &amp; Pics'!$J$5*'Scenarios &amp; Pics'!P190)*'Scenarios &amp; Pics'!U190</f>
        <v>27.328979969208405</v>
      </c>
      <c r="Y190" s="12">
        <f>LN(G190/'Scenarios &amp; Pics'!$H$6)</f>
        <v>0.23901690047049992</v>
      </c>
      <c r="Z190" s="14">
        <f ca="1">'Scenarios &amp; Pics'!$T$6</f>
        <v>8.2191780821917804E-2</v>
      </c>
      <c r="AA190" s="12">
        <f>'Scenarios &amp; Pics'!$F$6*'Scenarios &amp; Pics'!$F$6/2</f>
        <v>3.125E-2</v>
      </c>
      <c r="AB190" s="17">
        <f ca="1">(Y190+Z190*('Scenarios &amp; Pics'!$J$6+$AA190))/(H191*SQRT(Z190))</f>
        <v>3.4165423870904204</v>
      </c>
      <c r="AC190" s="17">
        <f t="shared" ca="1" si="65"/>
        <v>3.3448696147052956</v>
      </c>
      <c r="AD190" s="12">
        <f t="shared" ca="1" si="73"/>
        <v>0.99968289105139863</v>
      </c>
      <c r="AE190" s="12">
        <f t="shared" ca="1" si="74"/>
        <v>0.99958839369860619</v>
      </c>
      <c r="AF190" s="12">
        <f ca="1">G191*AD190-'Scenarios &amp; Pics'!$H$6*EXP(-'Scenarios &amp; Pics'!$J$6*'Scenarios &amp; Pics'!Z190)*'Scenarios &amp; Pics'!AE190</f>
        <v>27.828821414734094</v>
      </c>
      <c r="AG190" s="7">
        <f ca="1">AF190+'Scenarios &amp; Pics'!$H$5*EXP(-'Scenarios &amp; Pics'!$J$5*'Scenarios &amp; Pics'!$T$5)-G190</f>
        <v>0.50059413877762893</v>
      </c>
      <c r="AI190" s="7">
        <f t="shared" si="66"/>
        <v>127</v>
      </c>
      <c r="AJ190">
        <f t="shared" ca="1" si="67"/>
        <v>27.328979969208405</v>
      </c>
      <c r="AK190" s="7">
        <f t="shared" ca="1" si="68"/>
        <v>0.50059413877762893</v>
      </c>
      <c r="AM190" s="7">
        <f t="shared" si="75"/>
        <v>127</v>
      </c>
      <c r="AN190" s="7">
        <f t="shared" ca="1" si="76"/>
        <v>0.84810561874002977</v>
      </c>
      <c r="AO190" s="7">
        <f t="shared" ca="1" si="77"/>
        <v>0.25590224716565263</v>
      </c>
      <c r="AQ190">
        <f t="shared" si="93"/>
        <v>0.47945205479451919</v>
      </c>
      <c r="AR190">
        <f t="shared" si="78"/>
        <v>101.93631628809658</v>
      </c>
      <c r="AS190">
        <f t="shared" si="79"/>
        <v>-1.917808219178075E-2</v>
      </c>
      <c r="AT190">
        <f t="shared" si="80"/>
        <v>0.47945205479451919</v>
      </c>
      <c r="AU190">
        <f t="shared" si="81"/>
        <v>3.125E-2</v>
      </c>
      <c r="AV190">
        <f t="shared" si="82"/>
        <v>4.3276547794863431E-2</v>
      </c>
      <c r="AW190">
        <f t="shared" si="83"/>
        <v>-0.12982964338458991</v>
      </c>
      <c r="AX190" s="11">
        <f t="shared" si="84"/>
        <v>0.5172594570738217</v>
      </c>
      <c r="AY190" s="11">
        <f t="shared" si="85"/>
        <v>0.44835060468474608</v>
      </c>
      <c r="AZ190" s="11">
        <f t="shared" si="86"/>
        <v>0.3985688738255791</v>
      </c>
      <c r="BA190">
        <f t="shared" si="87"/>
        <v>6.8908852389075648</v>
      </c>
      <c r="BB190">
        <f t="shared" si="88"/>
        <v>1034.5189141476435</v>
      </c>
      <c r="BC190">
        <f t="shared" si="94"/>
        <v>175</v>
      </c>
      <c r="BD190">
        <f t="shared" si="89"/>
        <v>11.512265133613743</v>
      </c>
      <c r="BE190">
        <f t="shared" si="90"/>
        <v>551.95791736504088</v>
      </c>
    </row>
    <row r="191" spans="1:57" x14ac:dyDescent="0.3">
      <c r="A191" s="8"/>
      <c r="F191" s="6"/>
      <c r="G191" s="6">
        <f t="shared" si="91"/>
        <v>127.5</v>
      </c>
      <c r="H191" s="6">
        <f>'Scenarios &amp; Pics'!$F$5</f>
        <v>0.25</v>
      </c>
      <c r="I191" s="6">
        <f>'Scenarios &amp; Pics'!$F$6</f>
        <v>0.25</v>
      </c>
      <c r="K191" s="7">
        <f ca="1">'Scenarios &amp; Pics'!$E$4*'Scenarios &amp; Pics'!G191+'Scenarios &amp; Pics'!$E$5*W190+'Scenarios &amp; Pics'!$E$6*'Scenarios &amp; Pics'!AF190</f>
        <v>254000.31710894866</v>
      </c>
      <c r="L191" s="7">
        <f t="shared" ca="1" si="92"/>
        <v>54000.317108948657</v>
      </c>
      <c r="O191" s="11">
        <f>LN(G191/'Scenarios &amp; Pics'!$H$5)</f>
        <v>0.24294617861038939</v>
      </c>
      <c r="P191" s="13">
        <f ca="1">'Scenarios &amp; Pics'!$T$5</f>
        <v>8.2191780821917804E-2</v>
      </c>
      <c r="Q191" s="11">
        <f>'Scenarios &amp; Pics'!$F$5*'Scenarios &amp; Pics'!$F$5/2</f>
        <v>3.125E-2</v>
      </c>
      <c r="R191" s="16">
        <f ca="1">(O191+P191*('Scenarios &amp; Pics'!$J$5+$Q191))/(I192*SQRT(P191))</f>
        <v>3.4713648532673389</v>
      </c>
      <c r="S191" s="16">
        <f t="shared" ca="1" si="69"/>
        <v>3.3996920808822146</v>
      </c>
      <c r="T191" s="11">
        <f t="shared" ca="1" si="70"/>
        <v>0.99974109004499101</v>
      </c>
      <c r="U191" s="11">
        <f t="shared" ca="1" si="71"/>
        <v>0.99966269111180639</v>
      </c>
      <c r="V191" s="11">
        <f t="shared" ca="1" si="72"/>
        <v>9.6428322421243727E-4</v>
      </c>
      <c r="W191" s="11">
        <f ca="1">G191*T191-'Scenarios &amp; Pics'!$H$5*EXP(-'Scenarios &amp; Pics'!$J$5*'Scenarios &amp; Pics'!P191)*'Scenarios &amp; Pics'!U191</f>
        <v>27.828836431534654</v>
      </c>
      <c r="Y191" s="12">
        <f>LN(G191/'Scenarios &amp; Pics'!$H$6)</f>
        <v>0.24294617861038939</v>
      </c>
      <c r="Z191" s="14">
        <f ca="1">'Scenarios &amp; Pics'!$T$6</f>
        <v>8.2191780821917804E-2</v>
      </c>
      <c r="AA191" s="12">
        <f>'Scenarios &amp; Pics'!$F$6*'Scenarios &amp; Pics'!$F$6/2</f>
        <v>3.125E-2</v>
      </c>
      <c r="AB191" s="17">
        <f ca="1">(Y191+Z191*('Scenarios &amp; Pics'!$J$6+$AA191))/(H192*SQRT(Z191))</f>
        <v>3.4713648532673389</v>
      </c>
      <c r="AC191" s="17">
        <f t="shared" ca="1" si="65"/>
        <v>3.3996920808822146</v>
      </c>
      <c r="AD191" s="12">
        <f t="shared" ca="1" si="73"/>
        <v>0.99974109004499101</v>
      </c>
      <c r="AE191" s="12">
        <f t="shared" ca="1" si="74"/>
        <v>0.99966269111180639</v>
      </c>
      <c r="AF191" s="12">
        <f ca="1">G192*AD191-'Scenarios &amp; Pics'!$H$6*EXP(-'Scenarios &amp; Pics'!$J$6*'Scenarios &amp; Pics'!Z191)*'Scenarios &amp; Pics'!AE191</f>
        <v>28.328706976557143</v>
      </c>
      <c r="AG191" s="7">
        <f ca="1">AF191+'Scenarios &amp; Pics'!$H$5*EXP(-'Scenarios &amp; Pics'!$J$5*'Scenarios &amp; Pics'!$T$5)-G191</f>
        <v>0.50047970060069247</v>
      </c>
      <c r="AI191" s="7">
        <f t="shared" si="66"/>
        <v>127.5</v>
      </c>
      <c r="AJ191">
        <f t="shared" ca="1" si="67"/>
        <v>27.828836431534654</v>
      </c>
      <c r="AK191" s="7">
        <f t="shared" ca="1" si="68"/>
        <v>0.50047970060069247</v>
      </c>
      <c r="AM191" s="7">
        <f t="shared" si="75"/>
        <v>127.5</v>
      </c>
      <c r="AN191" s="7">
        <f t="shared" ca="1" si="76"/>
        <v>0.70495109084647412</v>
      </c>
      <c r="AO191" s="7">
        <f t="shared" ca="1" si="77"/>
        <v>0.21104264362647235</v>
      </c>
      <c r="AQ191">
        <f t="shared" si="93"/>
        <v>0.48219178082191644</v>
      </c>
      <c r="AR191">
        <f t="shared" si="78"/>
        <v>101.94748800338904</v>
      </c>
      <c r="AS191">
        <f t="shared" si="79"/>
        <v>-1.9287671232876644E-2</v>
      </c>
      <c r="AT191">
        <f t="shared" si="80"/>
        <v>0.48219178082191644</v>
      </c>
      <c r="AU191">
        <f t="shared" si="81"/>
        <v>3.125E-2</v>
      </c>
      <c r="AV191">
        <f t="shared" si="82"/>
        <v>4.3400018938194236E-2</v>
      </c>
      <c r="AW191">
        <f t="shared" si="83"/>
        <v>-0.13020005681458238</v>
      </c>
      <c r="AX191" s="11">
        <f t="shared" si="84"/>
        <v>0.51730866869676506</v>
      </c>
      <c r="AY191" s="11">
        <f t="shared" si="85"/>
        <v>0.44820407481587632</v>
      </c>
      <c r="AZ191" s="11">
        <f t="shared" si="86"/>
        <v>0.39856674107832174</v>
      </c>
      <c r="BA191">
        <f t="shared" si="87"/>
        <v>6.9104593880888743</v>
      </c>
      <c r="BB191">
        <f t="shared" si="88"/>
        <v>1034.6173373935301</v>
      </c>
      <c r="BC191">
        <f t="shared" si="94"/>
        <v>176</v>
      </c>
      <c r="BD191">
        <f t="shared" si="89"/>
        <v>11.479451819074075</v>
      </c>
      <c r="BE191">
        <f t="shared" si="90"/>
        <v>553.5297315498716</v>
      </c>
    </row>
    <row r="192" spans="1:57" x14ac:dyDescent="0.3">
      <c r="A192" s="8"/>
      <c r="F192" s="6"/>
      <c r="G192" s="6">
        <f t="shared" si="91"/>
        <v>128</v>
      </c>
      <c r="H192" s="6">
        <f>'Scenarios &amp; Pics'!$F$5</f>
        <v>0.25</v>
      </c>
      <c r="I192" s="6">
        <f>'Scenarios &amp; Pics'!$F$6</f>
        <v>0.25</v>
      </c>
      <c r="K192" s="7">
        <f ca="1">'Scenarios &amp; Pics'!$E$4*'Scenarios &amp; Pics'!G192+'Scenarios &amp; Pics'!$E$5*W191+'Scenarios &amp; Pics'!$E$6*'Scenarios &amp; Pics'!AF191</f>
        <v>255000.25890995504</v>
      </c>
      <c r="L192" s="7">
        <f t="shared" ca="1" si="92"/>
        <v>55000.258909955039</v>
      </c>
      <c r="O192" s="11">
        <f>LN(G192/'Scenarios &amp; Pics'!$H$5)</f>
        <v>0.24686007793152581</v>
      </c>
      <c r="P192" s="13">
        <f ca="1">'Scenarios &amp; Pics'!$T$5</f>
        <v>8.2191780821917804E-2</v>
      </c>
      <c r="Q192" s="11">
        <f>'Scenarios &amp; Pics'!$F$5*'Scenarios &amp; Pics'!$F$5/2</f>
        <v>3.125E-2</v>
      </c>
      <c r="R192" s="16">
        <f ca="1">(O192+P192*('Scenarios &amp; Pics'!$J$5+$Q192))/(I193*SQRT(P192))</f>
        <v>3.5259727495561215</v>
      </c>
      <c r="S192" s="16">
        <f t="shared" ca="1" si="69"/>
        <v>3.4542999771709972</v>
      </c>
      <c r="T192" s="11">
        <f t="shared" ca="1" si="70"/>
        <v>0.99978903480935577</v>
      </c>
      <c r="U192" s="11">
        <f t="shared" ca="1" si="71"/>
        <v>0.99972413834270801</v>
      </c>
      <c r="V192" s="11">
        <f t="shared" ca="1" si="72"/>
        <v>7.9658202787584204E-4</v>
      </c>
      <c r="W192" s="11">
        <f ca="1">G192*T192-'Scenarios &amp; Pics'!$H$5*EXP(-'Scenarios &amp; Pics'!$J$5*'Scenarios &amp; Pics'!P192)*'Scenarios &amp; Pics'!U192</f>
        <v>28.328719351962889</v>
      </c>
      <c r="Y192" s="12">
        <f>LN(G192/'Scenarios &amp; Pics'!$H$6)</f>
        <v>0.24686007793152581</v>
      </c>
      <c r="Z192" s="14">
        <f ca="1">'Scenarios &amp; Pics'!$T$6</f>
        <v>8.2191780821917804E-2</v>
      </c>
      <c r="AA192" s="12">
        <f>'Scenarios &amp; Pics'!$F$6*'Scenarios &amp; Pics'!$F$6/2</f>
        <v>3.125E-2</v>
      </c>
      <c r="AB192" s="17">
        <f ca="1">(Y192+Z192*('Scenarios &amp; Pics'!$J$6+$AA192))/(H193*SQRT(Z192))</f>
        <v>3.5259727495561215</v>
      </c>
      <c r="AC192" s="17">
        <f t="shared" ca="1" si="65"/>
        <v>3.4542999771709972</v>
      </c>
      <c r="AD192" s="12">
        <f t="shared" ca="1" si="73"/>
        <v>0.99978903480935577</v>
      </c>
      <c r="AE192" s="12">
        <f t="shared" ca="1" si="74"/>
        <v>0.99972413834270801</v>
      </c>
      <c r="AF192" s="12">
        <f ca="1">G193*AD192-'Scenarios &amp; Pics'!$H$6*EXP(-'Scenarios &amp; Pics'!$J$6*'Scenarios &amp; Pics'!Z192)*'Scenarios &amp; Pics'!AE192</f>
        <v>28.828613869367572</v>
      </c>
      <c r="AG192" s="7">
        <f ca="1">AF192+'Scenarios &amp; Pics'!$H$5*EXP(-'Scenarios &amp; Pics'!$J$5*'Scenarios &amp; Pics'!$T$5)-G192</f>
        <v>0.50038659341112179</v>
      </c>
      <c r="AI192" s="7">
        <f t="shared" si="66"/>
        <v>128</v>
      </c>
      <c r="AJ192">
        <f t="shared" ca="1" si="67"/>
        <v>28.328719351962889</v>
      </c>
      <c r="AK192" s="7">
        <f t="shared" ca="1" si="68"/>
        <v>0.50038659341112179</v>
      </c>
      <c r="AM192" s="7">
        <f t="shared" si="75"/>
        <v>128</v>
      </c>
      <c r="AN192" s="7">
        <f t="shared" ca="1" si="76"/>
        <v>0.58463480186906736</v>
      </c>
      <c r="AO192" s="7">
        <f t="shared" ca="1" si="77"/>
        <v>0.17365861220882944</v>
      </c>
      <c r="AQ192">
        <f t="shared" si="93"/>
        <v>0.48493150684931369</v>
      </c>
      <c r="AR192">
        <f t="shared" si="78"/>
        <v>101.95866094304616</v>
      </c>
      <c r="AS192">
        <f t="shared" si="79"/>
        <v>-1.9397260273972559E-2</v>
      </c>
      <c r="AT192">
        <f t="shared" si="80"/>
        <v>0.48493150684931369</v>
      </c>
      <c r="AU192">
        <f t="shared" si="81"/>
        <v>3.125E-2</v>
      </c>
      <c r="AV192">
        <f t="shared" si="82"/>
        <v>4.3523139806660623E-2</v>
      </c>
      <c r="AW192">
        <f t="shared" si="83"/>
        <v>-0.1305694194199821</v>
      </c>
      <c r="AX192" s="11">
        <f t="shared" si="84"/>
        <v>0.5173577404488382</v>
      </c>
      <c r="AY192" s="11">
        <f t="shared" si="85"/>
        <v>0.44805796767367928</v>
      </c>
      <c r="AZ192" s="11">
        <f t="shared" si="86"/>
        <v>0.39856460834247676</v>
      </c>
      <c r="BA192">
        <f t="shared" si="87"/>
        <v>6.9299772775158885</v>
      </c>
      <c r="BB192">
        <f t="shared" si="88"/>
        <v>1034.7154808976763</v>
      </c>
      <c r="BC192">
        <f t="shared" si="94"/>
        <v>177</v>
      </c>
      <c r="BD192">
        <f t="shared" si="89"/>
        <v>11.446916804284687</v>
      </c>
      <c r="BE192">
        <f t="shared" si="90"/>
        <v>555.09706146805036</v>
      </c>
    </row>
    <row r="193" spans="1:57" x14ac:dyDescent="0.3">
      <c r="A193" s="8"/>
      <c r="F193" s="6"/>
      <c r="G193" s="6">
        <f t="shared" si="91"/>
        <v>128.5</v>
      </c>
      <c r="H193" s="6">
        <f>'Scenarios &amp; Pics'!$F$5</f>
        <v>0.25</v>
      </c>
      <c r="I193" s="6">
        <f>'Scenarios &amp; Pics'!$F$6</f>
        <v>0.25</v>
      </c>
      <c r="K193" s="7">
        <f ca="1">'Scenarios &amp; Pics'!$E$4*'Scenarios &amp; Pics'!G193+'Scenarios &amp; Pics'!$E$5*W192+'Scenarios &amp; Pics'!$E$6*'Scenarios &amp; Pics'!AF192</f>
        <v>256000.21096519061</v>
      </c>
      <c r="L193" s="7">
        <f t="shared" ca="1" si="92"/>
        <v>56000.210965190607</v>
      </c>
      <c r="O193" s="11">
        <f>LN(G193/'Scenarios &amp; Pics'!$H$5)</f>
        <v>0.25075871834718305</v>
      </c>
      <c r="P193" s="13">
        <f ca="1">'Scenarios &amp; Pics'!$T$5</f>
        <v>8.2191780821917804E-2</v>
      </c>
      <c r="Q193" s="11">
        <f>'Scenarios &amp; Pics'!$F$5*'Scenarios &amp; Pics'!$F$5/2</f>
        <v>3.125E-2</v>
      </c>
      <c r="R193" s="16">
        <f ca="1">(O193+P193*('Scenarios &amp; Pics'!$J$5+$Q193))/(I194*SQRT(P193))</f>
        <v>3.5803677490227028</v>
      </c>
      <c r="S193" s="16">
        <f t="shared" ca="1" si="69"/>
        <v>3.5086949766375781</v>
      </c>
      <c r="T193" s="11">
        <f t="shared" ca="1" si="70"/>
        <v>0.99982844451455855</v>
      </c>
      <c r="U193" s="11">
        <f t="shared" ca="1" si="71"/>
        <v>0.99977484448562004</v>
      </c>
      <c r="V193" s="11">
        <f t="shared" ca="1" si="72"/>
        <v>6.5658713770700707E-4</v>
      </c>
      <c r="W193" s="11">
        <f ca="1">G193*T193-'Scenarios &amp; Pics'!$H$5*EXP(-'Scenarios &amp; Pics'!$J$5*'Scenarios &amp; Pics'!P193)*'Scenarios &amp; Pics'!U193</f>
        <v>28.828624045334095</v>
      </c>
      <c r="Y193" s="12">
        <f>LN(G193/'Scenarios &amp; Pics'!$H$6)</f>
        <v>0.25075871834718305</v>
      </c>
      <c r="Z193" s="14">
        <f ca="1">'Scenarios &amp; Pics'!$T$6</f>
        <v>8.2191780821917804E-2</v>
      </c>
      <c r="AA193" s="12">
        <f>'Scenarios &amp; Pics'!$F$6*'Scenarios &amp; Pics'!$F$6/2</f>
        <v>3.125E-2</v>
      </c>
      <c r="AB193" s="17">
        <f ca="1">(Y193+Z193*('Scenarios &amp; Pics'!$J$6+$AA193))/(H194*SQRT(Z193))</f>
        <v>3.5803677490227028</v>
      </c>
      <c r="AC193" s="17">
        <f t="shared" ca="1" si="65"/>
        <v>3.5086949766375781</v>
      </c>
      <c r="AD193" s="12">
        <f t="shared" ca="1" si="73"/>
        <v>0.99982844451455855</v>
      </c>
      <c r="AE193" s="12">
        <f t="shared" ca="1" si="74"/>
        <v>0.99977484448562004</v>
      </c>
      <c r="AF193" s="12">
        <f ca="1">G194*AD193-'Scenarios &amp; Pics'!$H$6*EXP(-'Scenarios &amp; Pics'!$J$6*'Scenarios &amp; Pics'!Z193)*'Scenarios &amp; Pics'!AE193</f>
        <v>29.32853826759137</v>
      </c>
      <c r="AG193" s="7">
        <f ca="1">AF193+'Scenarios &amp; Pics'!$H$5*EXP(-'Scenarios &amp; Pics'!$J$5*'Scenarios &amp; Pics'!$T$5)-G193</f>
        <v>0.50031099163490467</v>
      </c>
      <c r="AI193" s="7">
        <f t="shared" si="66"/>
        <v>128.5</v>
      </c>
      <c r="AJ193">
        <f t="shared" ca="1" si="67"/>
        <v>28.828624045334095</v>
      </c>
      <c r="AK193" s="7">
        <f t="shared" ca="1" si="68"/>
        <v>0.50031099163490467</v>
      </c>
      <c r="AM193" s="7">
        <f t="shared" si="75"/>
        <v>128.5</v>
      </c>
      <c r="AN193" s="7">
        <f t="shared" ca="1" si="76"/>
        <v>0.48377084245087199</v>
      </c>
      <c r="AO193" s="7">
        <f t="shared" ca="1" si="77"/>
        <v>0.14258210923774228</v>
      </c>
      <c r="AQ193">
        <f t="shared" si="93"/>
        <v>0.48767123287671094</v>
      </c>
      <c r="AR193">
        <f t="shared" si="78"/>
        <v>101.9698351072021</v>
      </c>
      <c r="AS193">
        <f t="shared" si="79"/>
        <v>-1.9506849315068318E-2</v>
      </c>
      <c r="AT193">
        <f t="shared" si="80"/>
        <v>0.48767123287671094</v>
      </c>
      <c r="AU193">
        <f t="shared" si="81"/>
        <v>3.125E-2</v>
      </c>
      <c r="AV193">
        <f t="shared" si="82"/>
        <v>4.3645913364537485E-2</v>
      </c>
      <c r="AW193">
        <f t="shared" si="83"/>
        <v>-0.1309377400936097</v>
      </c>
      <c r="AX193" s="11">
        <f t="shared" si="84"/>
        <v>0.51740667351298841</v>
      </c>
      <c r="AY193" s="11">
        <f t="shared" si="85"/>
        <v>0.44791227970025455</v>
      </c>
      <c r="AZ193" s="11">
        <f t="shared" si="86"/>
        <v>0.39856247561804409</v>
      </c>
      <c r="BA193">
        <f t="shared" si="87"/>
        <v>6.9494393812733932</v>
      </c>
      <c r="BB193">
        <f t="shared" si="88"/>
        <v>1034.8133470259768</v>
      </c>
      <c r="BC193">
        <f t="shared" si="94"/>
        <v>178</v>
      </c>
      <c r="BD193">
        <f t="shared" si="89"/>
        <v>11.414656175516201</v>
      </c>
      <c r="BE193">
        <f t="shared" si="90"/>
        <v>556.6599449977748</v>
      </c>
    </row>
    <row r="194" spans="1:57" x14ac:dyDescent="0.3">
      <c r="A194" s="8"/>
      <c r="F194" s="6"/>
      <c r="G194" s="6">
        <f t="shared" si="91"/>
        <v>129</v>
      </c>
      <c r="H194" s="6">
        <f>'Scenarios &amp; Pics'!$F$5</f>
        <v>0.25</v>
      </c>
      <c r="I194" s="6">
        <f>'Scenarios &amp; Pics'!$F$6</f>
        <v>0.25</v>
      </c>
      <c r="K194" s="7">
        <f ca="1">'Scenarios &amp; Pics'!$E$4*'Scenarios &amp; Pics'!G194+'Scenarios &amp; Pics'!$E$5*W193+'Scenarios &amp; Pics'!$E$6*'Scenarios &amp; Pics'!AF193</f>
        <v>257000.17155548543</v>
      </c>
      <c r="L194" s="7">
        <f t="shared" ca="1" si="92"/>
        <v>57000.171555485431</v>
      </c>
      <c r="O194" s="11">
        <f>LN(G194/'Scenarios &amp; Pics'!$H$5)</f>
        <v>0.25464221837358075</v>
      </c>
      <c r="P194" s="13">
        <f ca="1">'Scenarios &amp; Pics'!$T$5</f>
        <v>8.2191780821917804E-2</v>
      </c>
      <c r="Q194" s="11">
        <f>'Scenarios &amp; Pics'!$F$5*'Scenarios &amp; Pics'!$F$5/2</f>
        <v>3.125E-2</v>
      </c>
      <c r="R194" s="16">
        <f ca="1">(O194+P194*('Scenarios &amp; Pics'!$J$5+$Q194))/(I195*SQRT(P194))</f>
        <v>3.6345515052408968</v>
      </c>
      <c r="S194" s="16">
        <f t="shared" ca="1" si="69"/>
        <v>3.5628787328557721</v>
      </c>
      <c r="T194" s="11">
        <f t="shared" ca="1" si="70"/>
        <v>0.99986076768729504</v>
      </c>
      <c r="U194" s="11">
        <f t="shared" ca="1" si="71"/>
        <v>0.99981659492397523</v>
      </c>
      <c r="V194" s="11">
        <f t="shared" ca="1" si="72"/>
        <v>5.4001110417566502E-4</v>
      </c>
      <c r="W194" s="11">
        <f ca="1">G194*T194-'Scenarios &amp; Pics'!$H$5*EXP(-'Scenarios &amp; Pics'!$J$5*'Scenarios &amp; Pics'!P194)*'Scenarios &amp; Pics'!U194</f>
        <v>29.328546616671503</v>
      </c>
      <c r="Y194" s="12">
        <f>LN(G194/'Scenarios &amp; Pics'!$H$6)</f>
        <v>0.25464221837358075</v>
      </c>
      <c r="Z194" s="14">
        <f ca="1">'Scenarios &amp; Pics'!$T$6</f>
        <v>8.2191780821917804E-2</v>
      </c>
      <c r="AA194" s="12">
        <f>'Scenarios &amp; Pics'!$F$6*'Scenarios &amp; Pics'!$F$6/2</f>
        <v>3.125E-2</v>
      </c>
      <c r="AB194" s="17">
        <f ca="1">(Y194+Z194*('Scenarios &amp; Pics'!$J$6+$AA194))/(H195*SQRT(Z194))</f>
        <v>3.6345515052408968</v>
      </c>
      <c r="AC194" s="17">
        <f t="shared" ca="1" si="65"/>
        <v>3.5628787328557721</v>
      </c>
      <c r="AD194" s="12">
        <f t="shared" ca="1" si="73"/>
        <v>0.99986076768729504</v>
      </c>
      <c r="AE194" s="12">
        <f t="shared" ca="1" si="74"/>
        <v>0.99981659492397523</v>
      </c>
      <c r="AF194" s="12">
        <f ca="1">G195*AD194-'Scenarios &amp; Pics'!$H$6*EXP(-'Scenarios &amp; Pics'!$J$6*'Scenarios &amp; Pics'!Z194)*'Scenarios &amp; Pics'!AE194</f>
        <v>29.828477000515136</v>
      </c>
      <c r="AG194" s="7">
        <f ca="1">AF194+'Scenarios &amp; Pics'!$H$5*EXP(-'Scenarios &amp; Pics'!$J$5*'Scenarios &amp; Pics'!$T$5)-G194</f>
        <v>0.50024972455867101</v>
      </c>
      <c r="AI194" s="7">
        <f t="shared" si="66"/>
        <v>129</v>
      </c>
      <c r="AJ194">
        <f t="shared" ca="1" si="67"/>
        <v>29.328546616671503</v>
      </c>
      <c r="AK194" s="7">
        <f t="shared" ca="1" si="68"/>
        <v>0.50024972455867101</v>
      </c>
      <c r="AM194" s="7">
        <f t="shared" si="75"/>
        <v>129</v>
      </c>
      <c r="AN194" s="7">
        <f t="shared" ca="1" si="76"/>
        <v>0.39942623929582899</v>
      </c>
      <c r="AO194" s="7">
        <f t="shared" ca="1" si="77"/>
        <v>0.11681235289784474</v>
      </c>
      <c r="AQ194">
        <f t="shared" si="93"/>
        <v>0.49041095890410819</v>
      </c>
      <c r="AR194">
        <f t="shared" si="78"/>
        <v>101.98101049599111</v>
      </c>
      <c r="AS194">
        <f t="shared" si="79"/>
        <v>-1.9616438356164445E-2</v>
      </c>
      <c r="AT194">
        <f t="shared" si="80"/>
        <v>0.49041095890410819</v>
      </c>
      <c r="AU194">
        <f t="shared" si="81"/>
        <v>3.125E-2</v>
      </c>
      <c r="AV194">
        <f t="shared" si="82"/>
        <v>4.3768342534520464E-2</v>
      </c>
      <c r="AW194">
        <f t="shared" si="83"/>
        <v>-0.13130502760356411</v>
      </c>
      <c r="AX194" s="11">
        <f t="shared" si="84"/>
        <v>0.51745546905557238</v>
      </c>
      <c r="AY194" s="11">
        <f t="shared" si="85"/>
        <v>0.44776700738754388</v>
      </c>
      <c r="AZ194" s="11">
        <f t="shared" si="86"/>
        <v>0.39856034290502368</v>
      </c>
      <c r="BA194">
        <f t="shared" si="87"/>
        <v>6.9688461668028481</v>
      </c>
      <c r="BB194">
        <f t="shared" si="88"/>
        <v>1034.9109381111448</v>
      </c>
      <c r="BC194">
        <f t="shared" si="94"/>
        <v>179</v>
      </c>
      <c r="BD194">
        <f t="shared" si="89"/>
        <v>11.38266609566805</v>
      </c>
      <c r="BE194">
        <f t="shared" si="90"/>
        <v>558.21841948618498</v>
      </c>
    </row>
    <row r="195" spans="1:57" x14ac:dyDescent="0.3">
      <c r="A195" s="8"/>
      <c r="F195" s="6"/>
      <c r="G195" s="6">
        <f t="shared" si="91"/>
        <v>129.5</v>
      </c>
      <c r="H195" s="6">
        <f>'Scenarios &amp; Pics'!$F$5</f>
        <v>0.25</v>
      </c>
      <c r="I195" s="6">
        <f>'Scenarios &amp; Pics'!$F$6</f>
        <v>0.25</v>
      </c>
      <c r="K195" s="7">
        <f ca="1">'Scenarios &amp; Pics'!$E$4*'Scenarios &amp; Pics'!G195+'Scenarios &amp; Pics'!$E$5*W194+'Scenarios &amp; Pics'!$E$6*'Scenarios &amp; Pics'!AF194</f>
        <v>258000.13923231271</v>
      </c>
      <c r="L195" s="7">
        <f t="shared" ca="1" si="92"/>
        <v>58000.139232312707</v>
      </c>
      <c r="O195" s="11">
        <f>LN(G195/'Scenarios &amp; Pics'!$H$5)</f>
        <v>0.25851069515150099</v>
      </c>
      <c r="P195" s="13">
        <f ca="1">'Scenarios &amp; Pics'!$T$5</f>
        <v>8.2191780821917804E-2</v>
      </c>
      <c r="Q195" s="11">
        <f>'Scenarios &amp; Pics'!$F$5*'Scenarios &amp; Pics'!$F$5/2</f>
        <v>3.125E-2</v>
      </c>
      <c r="R195" s="16">
        <f ca="1">(O195+P195*('Scenarios &amp; Pics'!$J$5+$Q195))/(I196*SQRT(P195))</f>
        <v>3.6885256525940013</v>
      </c>
      <c r="S195" s="16">
        <f t="shared" ca="1" si="69"/>
        <v>3.6168528802088771</v>
      </c>
      <c r="T195" s="11">
        <f t="shared" ca="1" si="70"/>
        <v>0.99988722135600416</v>
      </c>
      <c r="U195" s="11">
        <f t="shared" ca="1" si="71"/>
        <v>0.99985089665911497</v>
      </c>
      <c r="V195" s="11">
        <f t="shared" ca="1" si="72"/>
        <v>4.4317347279399449E-4</v>
      </c>
      <c r="W195" s="11">
        <f ca="1">G195*T195-'Scenarios &amp; Pics'!$H$5*EXP(-'Scenarios &amp; Pics'!$J$5*'Scenarios &amp; Pics'!P195)*'Scenarios &amp; Pics'!U195</f>
        <v>29.828483835864091</v>
      </c>
      <c r="Y195" s="12">
        <f>LN(G195/'Scenarios &amp; Pics'!$H$6)</f>
        <v>0.25851069515150099</v>
      </c>
      <c r="Z195" s="14">
        <f ca="1">'Scenarios &amp; Pics'!$T$6</f>
        <v>8.2191780821917804E-2</v>
      </c>
      <c r="AA195" s="12">
        <f>'Scenarios &amp; Pics'!$F$6*'Scenarios &amp; Pics'!$F$6/2</f>
        <v>3.125E-2</v>
      </c>
      <c r="AB195" s="17">
        <f ca="1">(Y195+Z195*('Scenarios &amp; Pics'!$J$6+$AA195))/(H196*SQRT(Z195))</f>
        <v>3.6885256525940013</v>
      </c>
      <c r="AC195" s="17">
        <f t="shared" ca="1" si="65"/>
        <v>3.6168528802088771</v>
      </c>
      <c r="AD195" s="12">
        <f t="shared" ca="1" si="73"/>
        <v>0.99988722135600416</v>
      </c>
      <c r="AE195" s="12">
        <f t="shared" ca="1" si="74"/>
        <v>0.99985089665911497</v>
      </c>
      <c r="AF195" s="12">
        <f ca="1">G196*AD195-'Scenarios &amp; Pics'!$H$6*EXP(-'Scenarios &amp; Pics'!$J$6*'Scenarios &amp; Pics'!Z195)*'Scenarios &amp; Pics'!AE195</f>
        <v>30.328427446542094</v>
      </c>
      <c r="AG195" s="7">
        <f ca="1">AF195+'Scenarios &amp; Pics'!$H$5*EXP(-'Scenarios &amp; Pics'!$J$5*'Scenarios &amp; Pics'!$T$5)-G195</f>
        <v>0.50020017058562871</v>
      </c>
      <c r="AI195" s="7">
        <f t="shared" si="66"/>
        <v>129.5</v>
      </c>
      <c r="AJ195">
        <f t="shared" ca="1" si="67"/>
        <v>29.828483835864091</v>
      </c>
      <c r="AK195" s="7">
        <f t="shared" ca="1" si="68"/>
        <v>0.50020017058562871</v>
      </c>
      <c r="AM195" s="7">
        <f t="shared" si="75"/>
        <v>129.5</v>
      </c>
      <c r="AN195" s="7">
        <f t="shared" ca="1" si="76"/>
        <v>0.32906956414625932</v>
      </c>
      <c r="AO195" s="7">
        <f t="shared" ca="1" si="77"/>
        <v>9.5494812471199217E-2</v>
      </c>
      <c r="AQ195">
        <f t="shared" si="93"/>
        <v>0.49315068493150543</v>
      </c>
      <c r="AR195">
        <f t="shared" si="78"/>
        <v>101.99218710954734</v>
      </c>
      <c r="AS195">
        <f t="shared" si="79"/>
        <v>-1.9726027397260253E-2</v>
      </c>
      <c r="AT195">
        <f t="shared" si="80"/>
        <v>0.49315068493150543</v>
      </c>
      <c r="AU195">
        <f t="shared" si="81"/>
        <v>3.125E-2</v>
      </c>
      <c r="AV195">
        <f t="shared" si="82"/>
        <v>4.3890430198548706E-2</v>
      </c>
      <c r="AW195">
        <f t="shared" si="83"/>
        <v>-0.13167129059564689</v>
      </c>
      <c r="AX195" s="11">
        <f t="shared" si="84"/>
        <v>0.51750412822668401</v>
      </c>
      <c r="AY195" s="11">
        <f t="shared" si="85"/>
        <v>0.44762214727636246</v>
      </c>
      <c r="AZ195" s="11">
        <f t="shared" si="86"/>
        <v>0.39855821020341542</v>
      </c>
      <c r="BA195">
        <f t="shared" si="87"/>
        <v>6.9881980950321534</v>
      </c>
      <c r="BB195">
        <f t="shared" si="88"/>
        <v>1035.0082564533679</v>
      </c>
      <c r="BC195">
        <f t="shared" si="94"/>
        <v>180</v>
      </c>
      <c r="BD195">
        <f t="shared" si="89"/>
        <v>11.350942802350126</v>
      </c>
      <c r="BE195">
        <f t="shared" si="90"/>
        <v>559.77252175973069</v>
      </c>
    </row>
    <row r="196" spans="1:57" x14ac:dyDescent="0.3">
      <c r="A196" s="8"/>
      <c r="F196" s="6"/>
      <c r="G196" s="6">
        <f t="shared" si="91"/>
        <v>130</v>
      </c>
      <c r="H196" s="6">
        <f>'Scenarios &amp; Pics'!$F$5</f>
        <v>0.25</v>
      </c>
      <c r="I196" s="6">
        <f>'Scenarios &amp; Pics'!$F$6</f>
        <v>0.25</v>
      </c>
      <c r="K196" s="7">
        <f ca="1">'Scenarios &amp; Pics'!$E$4*'Scenarios &amp; Pics'!G196+'Scenarios &amp; Pics'!$E$5*W195+'Scenarios &amp; Pics'!$E$6*'Scenarios &amp; Pics'!AF195</f>
        <v>259000.11277864399</v>
      </c>
      <c r="L196" s="7">
        <f t="shared" ca="1" si="92"/>
        <v>59000.11277864399</v>
      </c>
      <c r="O196" s="11">
        <f>LN(G196/'Scenarios &amp; Pics'!$H$5)</f>
        <v>0.26236426446749106</v>
      </c>
      <c r="P196" s="13">
        <f ca="1">'Scenarios &amp; Pics'!$T$5</f>
        <v>8.2191780821917804E-2</v>
      </c>
      <c r="Q196" s="11">
        <f>'Scenarios &amp; Pics'!$F$5*'Scenarios &amp; Pics'!$F$5/2</f>
        <v>3.125E-2</v>
      </c>
      <c r="R196" s="16">
        <f ca="1">(O196+P196*('Scenarios &amp; Pics'!$J$5+$Q196))/(I197*SQRT(P196))</f>
        <v>3.7422918065706248</v>
      </c>
      <c r="S196" s="16">
        <f t="shared" ca="1" si="69"/>
        <v>3.6706190341855001</v>
      </c>
      <c r="T196" s="11">
        <f t="shared" ca="1" si="70"/>
        <v>0.99990882520426316</v>
      </c>
      <c r="U196" s="11">
        <f t="shared" ca="1" si="71"/>
        <v>0.99987901812305791</v>
      </c>
      <c r="V196" s="11">
        <f t="shared" ca="1" si="72"/>
        <v>3.6292566801825979E-4</v>
      </c>
      <c r="W196" s="11">
        <f ca="1">G196*T196-'Scenarios &amp; Pics'!$H$5*EXP(-'Scenarios &amp; Pics'!$J$5*'Scenarios &amp; Pics'!P196)*'Scenarios &amp; Pics'!U196</f>
        <v>30.328433030652974</v>
      </c>
      <c r="Y196" s="12">
        <f>LN(G196/'Scenarios &amp; Pics'!$H$6)</f>
        <v>0.26236426446749106</v>
      </c>
      <c r="Z196" s="14">
        <f ca="1">'Scenarios &amp; Pics'!$T$6</f>
        <v>8.2191780821917804E-2</v>
      </c>
      <c r="AA196" s="12">
        <f>'Scenarios &amp; Pics'!$F$6*'Scenarios &amp; Pics'!$F$6/2</f>
        <v>3.125E-2</v>
      </c>
      <c r="AB196" s="17">
        <f ca="1">(Y196+Z196*('Scenarios &amp; Pics'!$J$6+$AA196))/(H197*SQRT(Z196))</f>
        <v>3.7422918065706248</v>
      </c>
      <c r="AC196" s="17">
        <f t="shared" ca="1" si="65"/>
        <v>3.6706190341855001</v>
      </c>
      <c r="AD196" s="12">
        <f t="shared" ca="1" si="73"/>
        <v>0.99990882520426316</v>
      </c>
      <c r="AE196" s="12">
        <f t="shared" ca="1" si="74"/>
        <v>0.99987901812305791</v>
      </c>
      <c r="AF196" s="12">
        <f ca="1">G197*AD196-'Scenarios &amp; Pics'!$H$6*EXP(-'Scenarios &amp; Pics'!$J$6*'Scenarios &amp; Pics'!Z196)*'Scenarios &amp; Pics'!AE196</f>
        <v>30.82838744325511</v>
      </c>
      <c r="AG196" s="7">
        <f ca="1">AF196+'Scenarios &amp; Pics'!$H$5*EXP(-'Scenarios &amp; Pics'!$J$5*'Scenarios &amp; Pics'!$T$5)-G196</f>
        <v>0.50016016729864532</v>
      </c>
      <c r="AI196" s="7">
        <f t="shared" si="66"/>
        <v>130</v>
      </c>
      <c r="AJ196">
        <f t="shared" ca="1" si="67"/>
        <v>30.328433030652974</v>
      </c>
      <c r="AK196" s="7">
        <f t="shared" ca="1" si="68"/>
        <v>0.50016016729864532</v>
      </c>
      <c r="AM196" s="7">
        <f t="shared" si="75"/>
        <v>130</v>
      </c>
      <c r="AN196" s="7">
        <f t="shared" ca="1" si="76"/>
        <v>0.27052364348455665</v>
      </c>
      <c r="AO196" s="7">
        <f t="shared" ca="1" si="77"/>
        <v>7.7902272088254995E-2</v>
      </c>
      <c r="AQ196">
        <f t="shared" si="93"/>
        <v>0.49589041095890268</v>
      </c>
      <c r="AR196">
        <f t="shared" si="78"/>
        <v>102.00336494800506</v>
      </c>
      <c r="AS196">
        <f t="shared" si="79"/>
        <v>-1.9835616438356102E-2</v>
      </c>
      <c r="AT196">
        <f t="shared" si="80"/>
        <v>0.49589041095890268</v>
      </c>
      <c r="AU196">
        <f t="shared" si="81"/>
        <v>3.125E-2</v>
      </c>
      <c r="AV196">
        <f t="shared" si="82"/>
        <v>4.4012179198583391E-2</v>
      </c>
      <c r="AW196">
        <f t="shared" si="83"/>
        <v>-0.13203653759575004</v>
      </c>
      <c r="AX196" s="11">
        <f t="shared" si="84"/>
        <v>0.5175526521604652</v>
      </c>
      <c r="AY196" s="11">
        <f t="shared" si="85"/>
        <v>0.44747769595544534</v>
      </c>
      <c r="AZ196" s="11">
        <f t="shared" si="86"/>
        <v>0.39855607751321925</v>
      </c>
      <c r="BA196">
        <f t="shared" si="87"/>
        <v>7.0074956205019845</v>
      </c>
      <c r="BB196">
        <f t="shared" si="88"/>
        <v>1035.1053043209304</v>
      </c>
      <c r="BC196">
        <f t="shared" si="94"/>
        <v>181</v>
      </c>
      <c r="BD196">
        <f t="shared" si="89"/>
        <v>11.319482606022827</v>
      </c>
      <c r="BE196">
        <f t="shared" si="90"/>
        <v>561.32228813428105</v>
      </c>
    </row>
    <row r="197" spans="1:57" x14ac:dyDescent="0.3">
      <c r="A197" s="8"/>
      <c r="F197" s="6"/>
      <c r="G197" s="6">
        <f t="shared" si="91"/>
        <v>130.5</v>
      </c>
      <c r="H197" s="6">
        <f>'Scenarios &amp; Pics'!$F$5</f>
        <v>0.25</v>
      </c>
      <c r="I197" s="6">
        <f>'Scenarios &amp; Pics'!$F$6</f>
        <v>0.25</v>
      </c>
      <c r="K197" s="7">
        <f ca="1">'Scenarios &amp; Pics'!$E$4*'Scenarios &amp; Pics'!G197+'Scenarios &amp; Pics'!$E$5*W196+'Scenarios &amp; Pics'!$E$6*'Scenarios &amp; Pics'!AF196</f>
        <v>260000.09117479576</v>
      </c>
      <c r="L197" s="7">
        <f t="shared" ca="1" si="92"/>
        <v>60000.091174795758</v>
      </c>
      <c r="O197" s="11">
        <f>LN(G197/'Scenarios &amp; Pics'!$H$5)</f>
        <v>0.26620304077465667</v>
      </c>
      <c r="P197" s="13">
        <f ca="1">'Scenarios &amp; Pics'!$T$5</f>
        <v>8.2191780821917804E-2</v>
      </c>
      <c r="Q197" s="11">
        <f>'Scenarios &amp; Pics'!$F$5*'Scenarios &amp; Pics'!$F$5/2</f>
        <v>3.125E-2</v>
      </c>
      <c r="R197" s="16">
        <f ca="1">(O197+P197*('Scenarios &amp; Pics'!$J$5+$Q197))/(I198*SQRT(P197))</f>
        <v>3.7958515640547978</v>
      </c>
      <c r="S197" s="16">
        <f t="shared" ca="1" si="69"/>
        <v>3.7241787916696731</v>
      </c>
      <c r="T197" s="11">
        <f t="shared" ca="1" si="70"/>
        <v>0.99992643124000213</v>
      </c>
      <c r="U197" s="11">
        <f t="shared" ca="1" si="71"/>
        <v>0.99990202398824424</v>
      </c>
      <c r="V197" s="11">
        <f t="shared" ca="1" si="72"/>
        <v>2.9658310818775146E-4</v>
      </c>
      <c r="W197" s="11">
        <f ca="1">G197*T197-'Scenarios &amp; Pics'!$H$5*EXP(-'Scenarios &amp; Pics'!$J$5*'Scenarios &amp; Pics'!P197)*'Scenarios &amp; Pics'!U197</f>
        <v>30.828391995552877</v>
      </c>
      <c r="Y197" s="12">
        <f>LN(G197/'Scenarios &amp; Pics'!$H$6)</f>
        <v>0.26620304077465667</v>
      </c>
      <c r="Z197" s="14">
        <f ca="1">'Scenarios &amp; Pics'!$T$6</f>
        <v>8.2191780821917804E-2</v>
      </c>
      <c r="AA197" s="12">
        <f>'Scenarios &amp; Pics'!$F$6*'Scenarios &amp; Pics'!$F$6/2</f>
        <v>3.125E-2</v>
      </c>
      <c r="AB197" s="17">
        <f ca="1">(Y197+Z197*('Scenarios &amp; Pics'!$J$6+$AA197))/(H198*SQRT(Z197))</f>
        <v>3.7958515640547978</v>
      </c>
      <c r="AC197" s="17">
        <f t="shared" ca="1" si="65"/>
        <v>3.7241787916696731</v>
      </c>
      <c r="AD197" s="12">
        <f t="shared" ca="1" si="73"/>
        <v>0.99992643124000213</v>
      </c>
      <c r="AE197" s="12">
        <f t="shared" ca="1" si="74"/>
        <v>0.99990202398824424</v>
      </c>
      <c r="AF197" s="12">
        <f ca="1">G198*AD197-'Scenarios &amp; Pics'!$H$6*EXP(-'Scenarios &amp; Pics'!$J$6*'Scenarios &amp; Pics'!Z197)*'Scenarios &amp; Pics'!AE197</f>
        <v>31.328355211172877</v>
      </c>
      <c r="AG197" s="7">
        <f ca="1">AF197+'Scenarios &amp; Pics'!$H$5*EXP(-'Scenarios &amp; Pics'!$J$5*'Scenarios &amp; Pics'!$T$5)-G197</f>
        <v>0.50012793521642607</v>
      </c>
      <c r="AI197" s="7">
        <f t="shared" si="66"/>
        <v>130.5</v>
      </c>
      <c r="AJ197">
        <f t="shared" ca="1" si="67"/>
        <v>30.828391995552877</v>
      </c>
      <c r="AK197" s="7">
        <f t="shared" ca="1" si="68"/>
        <v>0.50012793521642607</v>
      </c>
      <c r="AM197" s="7">
        <f t="shared" si="75"/>
        <v>130.5</v>
      </c>
      <c r="AN197" s="7">
        <f t="shared" ca="1" si="76"/>
        <v>0.22192238685095653</v>
      </c>
      <c r="AO197" s="7">
        <f t="shared" ca="1" si="77"/>
        <v>6.3417875995634546E-2</v>
      </c>
      <c r="AQ197">
        <f t="shared" si="93"/>
        <v>0.49863013698629993</v>
      </c>
      <c r="AR197">
        <f t="shared" si="78"/>
        <v>102.0145440114985</v>
      </c>
      <c r="AS197">
        <f t="shared" si="79"/>
        <v>-1.9945205479451934E-2</v>
      </c>
      <c r="AT197">
        <f t="shared" si="80"/>
        <v>0.49863013698629993</v>
      </c>
      <c r="AU197">
        <f t="shared" si="81"/>
        <v>3.125E-2</v>
      </c>
      <c r="AV197">
        <f t="shared" si="82"/>
        <v>4.4133592337388144E-2</v>
      </c>
      <c r="AW197">
        <f t="shared" si="83"/>
        <v>-0.13240077701216302</v>
      </c>
      <c r="AX197" s="11">
        <f t="shared" si="84"/>
        <v>0.51760104197541756</v>
      </c>
      <c r="AY197" s="11">
        <f t="shared" si="85"/>
        <v>0.447333650060526</v>
      </c>
      <c r="AZ197" s="11">
        <f t="shared" si="86"/>
        <v>0.39855394483443513</v>
      </c>
      <c r="BA197">
        <f t="shared" si="87"/>
        <v>7.0267391914891633</v>
      </c>
      <c r="BB197">
        <f t="shared" si="88"/>
        <v>1035.2020839508352</v>
      </c>
      <c r="BC197">
        <f t="shared" si="94"/>
        <v>182</v>
      </c>
      <c r="BD197">
        <f t="shared" si="89"/>
        <v>11.28828188819336</v>
      </c>
      <c r="BE197">
        <f t="shared" si="90"/>
        <v>562.86775442498242</v>
      </c>
    </row>
    <row r="198" spans="1:57" x14ac:dyDescent="0.3">
      <c r="A198" s="8"/>
      <c r="F198" s="6"/>
      <c r="G198" s="6">
        <f t="shared" si="91"/>
        <v>131</v>
      </c>
      <c r="H198" s="6">
        <f>'Scenarios &amp; Pics'!$F$5</f>
        <v>0.25</v>
      </c>
      <c r="I198" s="6">
        <f>'Scenarios &amp; Pics'!$F$6</f>
        <v>0.25</v>
      </c>
      <c r="K198" s="7">
        <f ca="1">'Scenarios &amp; Pics'!$E$4*'Scenarios &amp; Pics'!G198+'Scenarios &amp; Pics'!$E$5*W197+'Scenarios &amp; Pics'!$E$6*'Scenarios &amp; Pics'!AF197</f>
        <v>261000.07356875998</v>
      </c>
      <c r="L198" s="7">
        <f t="shared" ca="1" si="92"/>
        <v>61000.073568759981</v>
      </c>
      <c r="O198" s="11">
        <f>LN(G198/'Scenarios &amp; Pics'!$H$5)</f>
        <v>0.27002713721306021</v>
      </c>
      <c r="P198" s="13">
        <f ca="1">'Scenarios &amp; Pics'!$T$5</f>
        <v>8.2191780821917804E-2</v>
      </c>
      <c r="Q198" s="11">
        <f>'Scenarios &amp; Pics'!$F$5*'Scenarios &amp; Pics'!$F$5/2</f>
        <v>3.125E-2</v>
      </c>
      <c r="R198" s="16">
        <f ca="1">(O198+P198*('Scenarios &amp; Pics'!$J$5+$Q198))/(I199*SQRT(P198))</f>
        <v>3.8492065036105783</v>
      </c>
      <c r="S198" s="16">
        <f t="shared" ca="1" si="69"/>
        <v>3.7775337312254536</v>
      </c>
      <c r="T198" s="11">
        <f t="shared" ca="1" si="70"/>
        <v>0.99994074946197498</v>
      </c>
      <c r="U198" s="11">
        <f t="shared" ca="1" si="71"/>
        <v>0.99992080547082574</v>
      </c>
      <c r="V198" s="11">
        <f t="shared" ca="1" si="72"/>
        <v>2.4186426274351241E-4</v>
      </c>
      <c r="W198" s="11">
        <f ca="1">G198*T198-'Scenarios &amp; Pics'!$H$5*EXP(-'Scenarios &amp; Pics'!$J$5*'Scenarios &amp; Pics'!P198)*'Scenarios &amp; Pics'!U198</f>
        <v>31.328358914588037</v>
      </c>
      <c r="Y198" s="12">
        <f>LN(G198/'Scenarios &amp; Pics'!$H$6)</f>
        <v>0.27002713721306021</v>
      </c>
      <c r="Z198" s="14">
        <f ca="1">'Scenarios &amp; Pics'!$T$6</f>
        <v>8.2191780821917804E-2</v>
      </c>
      <c r="AA198" s="12">
        <f>'Scenarios &amp; Pics'!$F$6*'Scenarios &amp; Pics'!$F$6/2</f>
        <v>3.125E-2</v>
      </c>
      <c r="AB198" s="17">
        <f ca="1">(Y198+Z198*('Scenarios &amp; Pics'!$J$6+$AA198))/(H199*SQRT(Z198))</f>
        <v>3.8492065036105783</v>
      </c>
      <c r="AC198" s="17">
        <f t="shared" ca="1" si="65"/>
        <v>3.7775337312254536</v>
      </c>
      <c r="AD198" s="12">
        <f t="shared" ca="1" si="73"/>
        <v>0.99994074946197498</v>
      </c>
      <c r="AE198" s="12">
        <f t="shared" ca="1" si="74"/>
        <v>0.99992080547082574</v>
      </c>
      <c r="AF198" s="12">
        <f ca="1">G199*AD198-'Scenarios &amp; Pics'!$H$6*EXP(-'Scenarios &amp; Pics'!$J$6*'Scenarios &amp; Pics'!Z198)*'Scenarios &amp; Pics'!AE198</f>
        <v>31.828329289319029</v>
      </c>
      <c r="AG198" s="7">
        <f ca="1">AF198+'Scenarios &amp; Pics'!$H$5*EXP(-'Scenarios &amp; Pics'!$J$5*'Scenarios &amp; Pics'!$T$5)-G198</f>
        <v>0.50010201336255022</v>
      </c>
      <c r="AI198" s="7">
        <f t="shared" si="66"/>
        <v>131</v>
      </c>
      <c r="AJ198">
        <f t="shared" ca="1" si="67"/>
        <v>31.328358914588037</v>
      </c>
      <c r="AK198" s="7">
        <f t="shared" ca="1" si="68"/>
        <v>0.50010201336255022</v>
      </c>
      <c r="AM198" s="7">
        <f t="shared" si="75"/>
        <v>131</v>
      </c>
      <c r="AN198" s="7">
        <f t="shared" ca="1" si="76"/>
        <v>0.18167166199793872</v>
      </c>
      <c r="AO198" s="7">
        <f t="shared" ca="1" si="77"/>
        <v>5.1520040890583409E-2</v>
      </c>
      <c r="AQ198">
        <f t="shared" si="93"/>
        <v>0.50136986301369724</v>
      </c>
      <c r="AR198">
        <f t="shared" si="78"/>
        <v>102.02572430016193</v>
      </c>
      <c r="AS198">
        <f t="shared" si="79"/>
        <v>-2.0054794520547838E-2</v>
      </c>
      <c r="AT198">
        <f t="shared" si="80"/>
        <v>0.50136986301369724</v>
      </c>
      <c r="AU198">
        <f t="shared" si="81"/>
        <v>3.125E-2</v>
      </c>
      <c r="AV198">
        <f t="shared" si="82"/>
        <v>4.4254672379278548E-2</v>
      </c>
      <c r="AW198">
        <f t="shared" si="83"/>
        <v>-0.13276401713783453</v>
      </c>
      <c r="AX198" s="11">
        <f t="shared" si="84"/>
        <v>0.51764929877470078</v>
      </c>
      <c r="AY198" s="11">
        <f t="shared" si="85"/>
        <v>0.44719000627343264</v>
      </c>
      <c r="AZ198" s="11">
        <f t="shared" si="86"/>
        <v>0.39855181216706298</v>
      </c>
      <c r="BA198">
        <f t="shared" si="87"/>
        <v>7.045929250126818</v>
      </c>
      <c r="BB198">
        <f t="shared" si="88"/>
        <v>1035.2985975494016</v>
      </c>
      <c r="BC198">
        <f t="shared" si="94"/>
        <v>183</v>
      </c>
      <c r="BD198">
        <f t="shared" si="89"/>
        <v>11.257337099666344</v>
      </c>
      <c r="BE198">
        <f t="shared" si="90"/>
        <v>564.40895595587267</v>
      </c>
    </row>
    <row r="199" spans="1:57" x14ac:dyDescent="0.3">
      <c r="A199" s="8"/>
      <c r="F199" s="6"/>
      <c r="G199" s="6">
        <f t="shared" si="91"/>
        <v>131.5</v>
      </c>
      <c r="H199" s="6">
        <f>'Scenarios &amp; Pics'!$F$5</f>
        <v>0.25</v>
      </c>
      <c r="I199" s="6">
        <f>'Scenarios &amp; Pics'!$F$6</f>
        <v>0.25</v>
      </c>
      <c r="K199" s="7">
        <f ca="1">'Scenarios &amp; Pics'!$E$4*'Scenarios &amp; Pics'!G199+'Scenarios &amp; Pics'!$E$5*W198+'Scenarios &amp; Pics'!$E$6*'Scenarios &amp; Pics'!AF198</f>
        <v>262000.059250538</v>
      </c>
      <c r="L199" s="7">
        <f t="shared" ca="1" si="92"/>
        <v>62000.059250538005</v>
      </c>
      <c r="O199" s="11">
        <f>LN(G199/'Scenarios &amp; Pics'!$H$5)</f>
        <v>0.27383666562972786</v>
      </c>
      <c r="P199" s="13">
        <f ca="1">'Scenarios &amp; Pics'!$T$5</f>
        <v>8.2191780821917804E-2</v>
      </c>
      <c r="Q199" s="11">
        <f>'Scenarios &amp; Pics'!$F$5*'Scenarios &amp; Pics'!$F$5/2</f>
        <v>3.125E-2</v>
      </c>
      <c r="R199" s="16">
        <f ca="1">(O199+P199*('Scenarios &amp; Pics'!$J$5+$Q199))/(I200*SQRT(P199))</f>
        <v>3.9023581857611953</v>
      </c>
      <c r="S199" s="16">
        <f t="shared" ca="1" si="69"/>
        <v>3.830685413376071</v>
      </c>
      <c r="T199" s="11">
        <f t="shared" ca="1" si="70"/>
        <v>0.99995236997441861</v>
      </c>
      <c r="U199" s="11">
        <f t="shared" ca="1" si="71"/>
        <v>0.99993610660080734</v>
      </c>
      <c r="V199" s="11">
        <f t="shared" ca="1" si="72"/>
        <v>1.9683628050184328E-4</v>
      </c>
      <c r="W199" s="11">
        <f ca="1">G199*T199-'Scenarios &amp; Pics'!$H$5*EXP(-'Scenarios &amp; Pics'!$J$5*'Scenarios &amp; Pics'!P199)*'Scenarios &amp; Pics'!U199</f>
        <v>31.82833229595542</v>
      </c>
      <c r="Y199" s="12">
        <f>LN(G199/'Scenarios &amp; Pics'!$H$6)</f>
        <v>0.27383666562972786</v>
      </c>
      <c r="Z199" s="14">
        <f ca="1">'Scenarios &amp; Pics'!$T$6</f>
        <v>8.2191780821917804E-2</v>
      </c>
      <c r="AA199" s="12">
        <f>'Scenarios &amp; Pics'!$F$6*'Scenarios &amp; Pics'!$F$6/2</f>
        <v>3.125E-2</v>
      </c>
      <c r="AB199" s="17">
        <f ca="1">(Y199+Z199*('Scenarios &amp; Pics'!$J$6+$AA199))/(H200*SQRT(Z199))</f>
        <v>3.9023581857611953</v>
      </c>
      <c r="AC199" s="17">
        <f t="shared" ca="1" si="65"/>
        <v>3.830685413376071</v>
      </c>
      <c r="AD199" s="12">
        <f t="shared" ca="1" si="73"/>
        <v>0.99995236997441861</v>
      </c>
      <c r="AE199" s="12">
        <f t="shared" ca="1" si="74"/>
        <v>0.99993610660080734</v>
      </c>
      <c r="AF199" s="12">
        <f ca="1">G200*AD199-'Scenarios &amp; Pics'!$H$6*EXP(-'Scenarios &amp; Pics'!$J$6*'Scenarios &amp; Pics'!Z199)*'Scenarios &amp; Pics'!AE199</f>
        <v>32.32830848094261</v>
      </c>
      <c r="AG199" s="7">
        <f ca="1">AF199+'Scenarios &amp; Pics'!$H$5*EXP(-'Scenarios &amp; Pics'!$J$5*'Scenarios &amp; Pics'!$T$5)-G199</f>
        <v>0.50008120498614517</v>
      </c>
      <c r="AI199" s="7">
        <f t="shared" si="66"/>
        <v>131.5</v>
      </c>
      <c r="AJ199">
        <f t="shared" ca="1" si="67"/>
        <v>31.82833229595542</v>
      </c>
      <c r="AK199" s="7">
        <f t="shared" ca="1" si="68"/>
        <v>0.50008120498614517</v>
      </c>
      <c r="AM199" s="7">
        <f t="shared" si="75"/>
        <v>131.5</v>
      </c>
      <c r="AN199" s="7">
        <f t="shared" ca="1" si="76"/>
        <v>0.14841407629879372</v>
      </c>
      <c r="AO199" s="7">
        <f t="shared" ca="1" si="77"/>
        <v>4.1769106853501589E-2</v>
      </c>
      <c r="AQ199">
        <f t="shared" si="93"/>
        <v>0.50410958904109449</v>
      </c>
      <c r="AR199">
        <f t="shared" si="78"/>
        <v>102.03690581412961</v>
      </c>
      <c r="AS199">
        <f t="shared" si="79"/>
        <v>-2.0164383561643923E-2</v>
      </c>
      <c r="AT199">
        <f t="shared" si="80"/>
        <v>0.50410958904109449</v>
      </c>
      <c r="AU199">
        <f t="shared" si="81"/>
        <v>3.125E-2</v>
      </c>
      <c r="AV199">
        <f t="shared" si="82"/>
        <v>4.4375422050857212E-2</v>
      </c>
      <c r="AW199">
        <f t="shared" si="83"/>
        <v>-0.13312626615257483</v>
      </c>
      <c r="AX199" s="11">
        <f t="shared" si="84"/>
        <v>0.51769742364642668</v>
      </c>
      <c r="AY199" s="11">
        <f t="shared" si="85"/>
        <v>0.4470467613212088</v>
      </c>
      <c r="AZ199" s="11">
        <f t="shared" si="86"/>
        <v>0.39854967951110287</v>
      </c>
      <c r="BA199">
        <f t="shared" si="87"/>
        <v>7.0650662325217795</v>
      </c>
      <c r="BB199">
        <f t="shared" si="88"/>
        <v>1035.3948472928535</v>
      </c>
      <c r="BC199">
        <f t="shared" si="94"/>
        <v>184</v>
      </c>
      <c r="BD199">
        <f t="shared" si="89"/>
        <v>11.226644758846771</v>
      </c>
      <c r="BE199">
        <f t="shared" si="90"/>
        <v>565.94592756926045</v>
      </c>
    </row>
    <row r="200" spans="1:57" x14ac:dyDescent="0.3">
      <c r="A200" s="8"/>
      <c r="F200" s="6"/>
      <c r="G200" s="6">
        <f t="shared" si="91"/>
        <v>132</v>
      </c>
      <c r="H200" s="6">
        <f>'Scenarios &amp; Pics'!$F$5</f>
        <v>0.25</v>
      </c>
      <c r="I200" s="6">
        <f>'Scenarios &amp; Pics'!$F$6</f>
        <v>0.25</v>
      </c>
      <c r="K200" s="7">
        <f ca="1">'Scenarios &amp; Pics'!$E$4*'Scenarios &amp; Pics'!G200+'Scenarios &amp; Pics'!$E$5*W199+'Scenarios &amp; Pics'!$E$6*'Scenarios &amp; Pics'!AF199</f>
        <v>263000.0476300256</v>
      </c>
      <c r="L200" s="7">
        <f t="shared" ca="1" si="92"/>
        <v>63000.047630025598</v>
      </c>
      <c r="O200" s="11">
        <f>LN(G200/'Scenarios &amp; Pics'!$H$5)</f>
        <v>0.27763173659827955</v>
      </c>
      <c r="P200" s="13">
        <f ca="1">'Scenarios &amp; Pics'!$T$5</f>
        <v>8.2191780821917804E-2</v>
      </c>
      <c r="Q200" s="11">
        <f>'Scenarios &amp; Pics'!$F$5*'Scenarios &amp; Pics'!$F$5/2</f>
        <v>3.125E-2</v>
      </c>
      <c r="R200" s="16">
        <f ca="1">(O200+P200*('Scenarios &amp; Pics'!$J$5+$Q200))/(I201*SQRT(P200))</f>
        <v>3.9553081532629317</v>
      </c>
      <c r="S200" s="16">
        <f t="shared" ca="1" si="69"/>
        <v>3.8836353808778075</v>
      </c>
      <c r="T200" s="11">
        <f t="shared" ca="1" si="70"/>
        <v>0.99996178196761343</v>
      </c>
      <c r="U200" s="11">
        <f t="shared" ca="1" si="71"/>
        <v>0.99994854690427193</v>
      </c>
      <c r="V200" s="11">
        <f t="shared" ca="1" si="72"/>
        <v>1.5986676204958147E-4</v>
      </c>
      <c r="W200" s="11">
        <f ca="1">G200*T200-'Scenarios &amp; Pics'!$H$5*EXP(-'Scenarios &amp; Pics'!$J$5*'Scenarios &amp; Pics'!P200)*'Scenarios &amp; Pics'!U200</f>
        <v>32.328310916944787</v>
      </c>
      <c r="Y200" s="12">
        <f>LN(G200/'Scenarios &amp; Pics'!$H$6)</f>
        <v>0.27763173659827955</v>
      </c>
      <c r="Z200" s="14">
        <f ca="1">'Scenarios &amp; Pics'!$T$6</f>
        <v>8.2191780821917804E-2</v>
      </c>
      <c r="AA200" s="12">
        <f>'Scenarios &amp; Pics'!$F$6*'Scenarios &amp; Pics'!$F$6/2</f>
        <v>3.125E-2</v>
      </c>
      <c r="AB200" s="17">
        <f ca="1">(Y200+Z200*('Scenarios &amp; Pics'!$J$6+$AA200))/(H201*SQRT(Z200))</f>
        <v>3.9553081532629317</v>
      </c>
      <c r="AC200" s="17">
        <f t="shared" ca="1" si="65"/>
        <v>3.8836353808778075</v>
      </c>
      <c r="AD200" s="12">
        <f t="shared" ca="1" si="73"/>
        <v>0.99996178196761343</v>
      </c>
      <c r="AE200" s="12">
        <f t="shared" ca="1" si="74"/>
        <v>0.99994854690427193</v>
      </c>
      <c r="AF200" s="12">
        <f ca="1">G201*AD200-'Scenarios &amp; Pics'!$H$6*EXP(-'Scenarios &amp; Pics'!$J$6*'Scenarios &amp; Pics'!Z200)*'Scenarios &amp; Pics'!AE200</f>
        <v>32.828291807928593</v>
      </c>
      <c r="AG200" s="7">
        <f ca="1">AF200+'Scenarios &amp; Pics'!$H$5*EXP(-'Scenarios &amp; Pics'!$J$5*'Scenarios &amp; Pics'!$T$5)-G200</f>
        <v>0.50006453197212863</v>
      </c>
      <c r="AI200" s="7">
        <f t="shared" si="66"/>
        <v>132</v>
      </c>
      <c r="AJ200">
        <f t="shared" ca="1" si="67"/>
        <v>32.328310916944787</v>
      </c>
      <c r="AK200" s="7">
        <f t="shared" ca="1" si="68"/>
        <v>0.50006453197212863</v>
      </c>
      <c r="AM200" s="7">
        <f t="shared" si="75"/>
        <v>132</v>
      </c>
      <c r="AN200" s="7">
        <f t="shared" ca="1" si="76"/>
        <v>0.12099747315032795</v>
      </c>
      <c r="AO200" s="7">
        <f t="shared" ca="1" si="77"/>
        <v>3.3795590526377185E-2</v>
      </c>
      <c r="AQ200">
        <f t="shared" si="93"/>
        <v>0.50684931506849173</v>
      </c>
      <c r="AR200">
        <f t="shared" si="78"/>
        <v>102.04808855353582</v>
      </c>
      <c r="AS200">
        <f t="shared" si="79"/>
        <v>-2.0273972602739773E-2</v>
      </c>
      <c r="AT200">
        <f t="shared" si="80"/>
        <v>0.50684931506849173</v>
      </c>
      <c r="AU200">
        <f t="shared" si="81"/>
        <v>3.125E-2</v>
      </c>
      <c r="AV200">
        <f t="shared" si="82"/>
        <v>4.4495844041733207E-2</v>
      </c>
      <c r="AW200">
        <f t="shared" si="83"/>
        <v>-0.13348753212520192</v>
      </c>
      <c r="AX200" s="11">
        <f t="shared" si="84"/>
        <v>0.51774541766394566</v>
      </c>
      <c r="AY200" s="11">
        <f t="shared" si="85"/>
        <v>0.44690391197525575</v>
      </c>
      <c r="AZ200" s="11">
        <f t="shared" si="86"/>
        <v>0.39854754686655458</v>
      </c>
      <c r="BA200">
        <f t="shared" si="87"/>
        <v>7.084150568868985</v>
      </c>
      <c r="BB200">
        <f t="shared" si="88"/>
        <v>1035.4908353278913</v>
      </c>
      <c r="BC200">
        <f t="shared" si="94"/>
        <v>185</v>
      </c>
      <c r="BD200">
        <f t="shared" si="89"/>
        <v>11.196201450093483</v>
      </c>
      <c r="BE200">
        <f t="shared" si="90"/>
        <v>567.47870363487357</v>
      </c>
    </row>
    <row r="201" spans="1:57" x14ac:dyDescent="0.3">
      <c r="A201" s="8"/>
      <c r="F201" s="6"/>
      <c r="G201" s="6">
        <f t="shared" si="91"/>
        <v>132.5</v>
      </c>
      <c r="H201" s="6">
        <f>'Scenarios &amp; Pics'!$F$5</f>
        <v>0.25</v>
      </c>
      <c r="I201" s="6">
        <f>'Scenarios &amp; Pics'!$F$6</f>
        <v>0.25</v>
      </c>
      <c r="K201" s="7">
        <f ca="1">'Scenarios &amp; Pics'!$E$4*'Scenarios &amp; Pics'!G201+'Scenarios &amp; Pics'!$E$5*W200+'Scenarios &amp; Pics'!$E$6*'Scenarios &amp; Pics'!AF200</f>
        <v>264000.03821803239</v>
      </c>
      <c r="L201" s="7">
        <f t="shared" ca="1" si="92"/>
        <v>64000.038218032394</v>
      </c>
      <c r="O201" s="11">
        <f>LN(G201/'Scenarios &amp; Pics'!$H$5)</f>
        <v>0.28141245943818549</v>
      </c>
      <c r="P201" s="13">
        <f ca="1">'Scenarios &amp; Pics'!$T$5</f>
        <v>8.2191780821917804E-2</v>
      </c>
      <c r="Q201" s="11">
        <f>'Scenarios &amp; Pics'!$F$5*'Scenarios &amp; Pics'!$F$5/2</f>
        <v>3.125E-2</v>
      </c>
      <c r="R201" s="16">
        <f ca="1">(O201+P201*('Scenarios &amp; Pics'!$J$5+$Q201))/(I202*SQRT(P201))</f>
        <v>4.0080579313737976</v>
      </c>
      <c r="S201" s="16">
        <f t="shared" ca="1" si="69"/>
        <v>3.9363851589886734</v>
      </c>
      <c r="T201" s="11">
        <f t="shared" ca="1" si="70"/>
        <v>0.9999693899475145</v>
      </c>
      <c r="U201" s="11">
        <f t="shared" ca="1" si="71"/>
        <v>0.99995864091174846</v>
      </c>
      <c r="V201" s="11">
        <f t="shared" ca="1" si="72"/>
        <v>1.2958121586956306E-4</v>
      </c>
      <c r="W201" s="11">
        <f ca="1">G201*T201-'Scenarios &amp; Pics'!$H$5*EXP(-'Scenarios &amp; Pics'!$J$5*'Scenarios &amp; Pics'!P201)*'Scenarios &amp; Pics'!U201</f>
        <v>32.828293777646408</v>
      </c>
      <c r="Y201" s="12">
        <f>LN(G201/'Scenarios &amp; Pics'!$H$6)</f>
        <v>0.28141245943818549</v>
      </c>
      <c r="Z201" s="14">
        <f ca="1">'Scenarios &amp; Pics'!$T$6</f>
        <v>8.2191780821917804E-2</v>
      </c>
      <c r="AA201" s="12">
        <f>'Scenarios &amp; Pics'!$F$6*'Scenarios &amp; Pics'!$F$6/2</f>
        <v>3.125E-2</v>
      </c>
      <c r="AB201" s="17">
        <f ca="1">(Y201+Z201*('Scenarios &amp; Pics'!$J$6+$AA201))/(H202*SQRT(Z201))</f>
        <v>4.0080579313737976</v>
      </c>
      <c r="AC201" s="17">
        <f t="shared" ca="1" si="65"/>
        <v>3.9363851589886734</v>
      </c>
      <c r="AD201" s="12">
        <f t="shared" ca="1" si="73"/>
        <v>0.9999693899475145</v>
      </c>
      <c r="AE201" s="12">
        <f t="shared" ca="1" si="74"/>
        <v>0.99995864091174846</v>
      </c>
      <c r="AF201" s="12">
        <f ca="1">G202*AD201-'Scenarios &amp; Pics'!$H$6*EXP(-'Scenarios &amp; Pics'!$J$6*'Scenarios &amp; Pics'!Z201)*'Scenarios &amp; Pics'!AE201</f>
        <v>33.32827847262017</v>
      </c>
      <c r="AG201" s="7">
        <f ca="1">AF201+'Scenarios &amp; Pics'!$H$5*EXP(-'Scenarios &amp; Pics'!$J$5*'Scenarios &amp; Pics'!$T$5)-G201</f>
        <v>0.50005119666371911</v>
      </c>
      <c r="AI201" s="7">
        <f t="shared" si="66"/>
        <v>132.5</v>
      </c>
      <c r="AJ201">
        <f t="shared" ca="1" si="67"/>
        <v>32.828293777646408</v>
      </c>
      <c r="AK201" s="7">
        <f t="shared" ca="1" si="68"/>
        <v>0.50005119666371911</v>
      </c>
      <c r="AM201" s="7">
        <f t="shared" si="75"/>
        <v>132.5</v>
      </c>
      <c r="AN201" s="7">
        <f t="shared" ca="1" si="76"/>
        <v>9.844691689831285E-2</v>
      </c>
      <c r="AO201" s="7">
        <f t="shared" ca="1" si="77"/>
        <v>2.7289901254830762E-2</v>
      </c>
      <c r="AQ201">
        <f t="shared" si="93"/>
        <v>0.50958904109588898</v>
      </c>
      <c r="AR201">
        <f t="shared" si="78"/>
        <v>102.05927251851487</v>
      </c>
      <c r="AS201">
        <f t="shared" si="79"/>
        <v>-2.0383561643835566E-2</v>
      </c>
      <c r="AT201">
        <f t="shared" si="80"/>
        <v>0.50958904109588898</v>
      </c>
      <c r="AU201">
        <f t="shared" si="81"/>
        <v>3.125E-2</v>
      </c>
      <c r="AV201">
        <f t="shared" si="82"/>
        <v>4.4615941005214863E-2</v>
      </c>
      <c r="AW201">
        <f t="shared" si="83"/>
        <v>-0.13384782301564474</v>
      </c>
      <c r="AX201" s="11">
        <f t="shared" si="84"/>
        <v>0.51779328188612339</v>
      </c>
      <c r="AY201" s="11">
        <f t="shared" si="85"/>
        <v>0.44676145505049264</v>
      </c>
      <c r="AZ201" s="11">
        <f t="shared" si="86"/>
        <v>0.39854541423341805</v>
      </c>
      <c r="BA201">
        <f t="shared" si="87"/>
        <v>7.1031826835630767</v>
      </c>
      <c r="BB201">
        <f t="shared" si="88"/>
        <v>1035.5865637722468</v>
      </c>
      <c r="BC201">
        <f t="shared" si="94"/>
        <v>186</v>
      </c>
      <c r="BD201">
        <f t="shared" si="89"/>
        <v>11.166003822121404</v>
      </c>
      <c r="BE201">
        <f t="shared" si="90"/>
        <v>569.00731805878763</v>
      </c>
    </row>
    <row r="202" spans="1:57" x14ac:dyDescent="0.3">
      <c r="A202" s="8"/>
      <c r="F202" s="6"/>
      <c r="G202" s="6">
        <f t="shared" si="91"/>
        <v>133</v>
      </c>
      <c r="H202" s="6">
        <f>'Scenarios &amp; Pics'!$F$5</f>
        <v>0.25</v>
      </c>
      <c r="I202" s="6">
        <f>'Scenarios &amp; Pics'!$F$6</f>
        <v>0.25</v>
      </c>
      <c r="K202" s="7">
        <f ca="1">'Scenarios &amp; Pics'!$E$4*'Scenarios &amp; Pics'!G202+'Scenarios &amp; Pics'!$E$5*W201+'Scenarios &amp; Pics'!$E$6*'Scenarios &amp; Pics'!AF201</f>
        <v>265000.03061005246</v>
      </c>
      <c r="L202" s="7">
        <f t="shared" ca="1" si="92"/>
        <v>65000.030610052461</v>
      </c>
      <c r="O202" s="11">
        <f>LN(G202/'Scenarios &amp; Pics'!$H$5)</f>
        <v>0.28517894223366247</v>
      </c>
      <c r="P202" s="13">
        <f ca="1">'Scenarios &amp; Pics'!$T$5</f>
        <v>8.2191780821917804E-2</v>
      </c>
      <c r="Q202" s="11">
        <f>'Scenarios &amp; Pics'!$F$5*'Scenarios &amp; Pics'!$F$5/2</f>
        <v>3.125E-2</v>
      </c>
      <c r="R202" s="16">
        <f ca="1">(O202+P202*('Scenarios &amp; Pics'!$J$5+$Q202))/(I203*SQRT(P202))</f>
        <v>4.0606090281171783</v>
      </c>
      <c r="S202" s="16">
        <f t="shared" ca="1" si="69"/>
        <v>3.988936255732054</v>
      </c>
      <c r="T202" s="11">
        <f t="shared" ca="1" si="70"/>
        <v>0.99997552756284835</v>
      </c>
      <c r="U202" s="11">
        <f t="shared" ca="1" si="71"/>
        <v>0.99996681487392969</v>
      </c>
      <c r="V202" s="11">
        <f t="shared" ca="1" si="72"/>
        <v>1.0482572246576176E-4</v>
      </c>
      <c r="W202" s="11">
        <f ca="1">G202*T202-'Scenarios &amp; Pics'!$H$5*EXP(-'Scenarios &amp; Pics'!$J$5*'Scenarios &amp; Pics'!P202)*'Scenarios &amp; Pics'!U202</f>
        <v>33.328280062158811</v>
      </c>
      <c r="Y202" s="12">
        <f>LN(G202/'Scenarios &amp; Pics'!$H$6)</f>
        <v>0.28517894223366247</v>
      </c>
      <c r="Z202" s="14">
        <f ca="1">'Scenarios &amp; Pics'!$T$6</f>
        <v>8.2191780821917804E-2</v>
      </c>
      <c r="AA202" s="12">
        <f>'Scenarios &amp; Pics'!$F$6*'Scenarios &amp; Pics'!$F$6/2</f>
        <v>3.125E-2</v>
      </c>
      <c r="AB202" s="17">
        <f ca="1">(Y202+Z202*('Scenarios &amp; Pics'!$J$6+$AA202))/(H203*SQRT(Z202))</f>
        <v>4.0606090281171783</v>
      </c>
      <c r="AC202" s="17">
        <f t="shared" ca="1" si="65"/>
        <v>3.988936255732054</v>
      </c>
      <c r="AD202" s="12">
        <f t="shared" ca="1" si="73"/>
        <v>0.99997552756284835</v>
      </c>
      <c r="AE202" s="12">
        <f t="shared" ca="1" si="74"/>
        <v>0.99996681487392969</v>
      </c>
      <c r="AF202" s="12">
        <f ca="1">G203*AD202-'Scenarios &amp; Pics'!$H$6*EXP(-'Scenarios &amp; Pics'!$J$6*'Scenarios &amp; Pics'!Z202)*'Scenarios &amp; Pics'!AE202</f>
        <v>33.828267825940216</v>
      </c>
      <c r="AG202" s="7">
        <f ca="1">AF202+'Scenarios &amp; Pics'!$H$5*EXP(-'Scenarios &amp; Pics'!$J$5*'Scenarios &amp; Pics'!$T$5)-G202</f>
        <v>0.50004054998373704</v>
      </c>
      <c r="AI202" s="7">
        <f t="shared" si="66"/>
        <v>133</v>
      </c>
      <c r="AJ202">
        <f t="shared" ca="1" si="67"/>
        <v>33.328280062158811</v>
      </c>
      <c r="AK202" s="7">
        <f t="shared" ca="1" si="68"/>
        <v>0.50004054998373704</v>
      </c>
      <c r="AM202" s="7">
        <f t="shared" si="75"/>
        <v>133</v>
      </c>
      <c r="AN202" s="7">
        <f t="shared" ca="1" si="76"/>
        <v>7.9939917557640378E-2</v>
      </c>
      <c r="AO202" s="7">
        <f t="shared" ca="1" si="77"/>
        <v>2.1993381882178184E-2</v>
      </c>
      <c r="AQ202">
        <f t="shared" si="93"/>
        <v>0.51232876712328623</v>
      </c>
      <c r="AR202">
        <f t="shared" si="78"/>
        <v>102.07045770920109</v>
      </c>
      <c r="AS202">
        <f t="shared" si="79"/>
        <v>-2.0493150684931512E-2</v>
      </c>
      <c r="AT202">
        <f t="shared" si="80"/>
        <v>0.51232876712328623</v>
      </c>
      <c r="AU202">
        <f t="shared" si="81"/>
        <v>3.125E-2</v>
      </c>
      <c r="AV202">
        <f t="shared" si="82"/>
        <v>4.4735715558994971E-2</v>
      </c>
      <c r="AW202">
        <f t="shared" si="83"/>
        <v>-0.13420714667698636</v>
      </c>
      <c r="AX202" s="11">
        <f t="shared" si="84"/>
        <v>0.51784101735761445</v>
      </c>
      <c r="AY202" s="11">
        <f t="shared" si="85"/>
        <v>0.44661938740454027</v>
      </c>
      <c r="AZ202" s="11">
        <f t="shared" si="86"/>
        <v>0.39854328161169328</v>
      </c>
      <c r="BA202">
        <f t="shared" si="87"/>
        <v>7.1221629953074128</v>
      </c>
      <c r="BB202">
        <f t="shared" si="88"/>
        <v>1035.6820347152288</v>
      </c>
      <c r="BC202">
        <f t="shared" si="94"/>
        <v>187</v>
      </c>
      <c r="BD202">
        <f t="shared" si="89"/>
        <v>11.136048586450835</v>
      </c>
      <c r="BE202">
        <f t="shared" si="90"/>
        <v>570.53180429213717</v>
      </c>
    </row>
    <row r="203" spans="1:57" x14ac:dyDescent="0.3">
      <c r="A203" s="8"/>
      <c r="F203" s="6"/>
      <c r="G203" s="6">
        <f t="shared" si="91"/>
        <v>133.5</v>
      </c>
      <c r="H203" s="6">
        <f>'Scenarios &amp; Pics'!$F$5</f>
        <v>0.25</v>
      </c>
      <c r="I203" s="6">
        <f>'Scenarios &amp; Pics'!$F$6</f>
        <v>0.25</v>
      </c>
      <c r="K203" s="7">
        <f ca="1">'Scenarios &amp; Pics'!$E$4*'Scenarios &amp; Pics'!G203+'Scenarios &amp; Pics'!$E$5*W202+'Scenarios &amp; Pics'!$E$6*'Scenarios &amp; Pics'!AF202</f>
        <v>266000.02447243722</v>
      </c>
      <c r="L203" s="7">
        <f t="shared" ca="1" si="92"/>
        <v>66000.024472437217</v>
      </c>
      <c r="O203" s="11">
        <f>LN(G203/'Scenarios &amp; Pics'!$H$5)</f>
        <v>0.28893129185221283</v>
      </c>
      <c r="P203" s="13">
        <f ca="1">'Scenarios &amp; Pics'!$T$5</f>
        <v>8.2191780821917804E-2</v>
      </c>
      <c r="Q203" s="11">
        <f>'Scenarios &amp; Pics'!$F$5*'Scenarios &amp; Pics'!$F$5/2</f>
        <v>3.125E-2</v>
      </c>
      <c r="R203" s="16">
        <f ca="1">(O203+P203*('Scenarios &amp; Pics'!$J$5+$Q203))/(I204*SQRT(P203))</f>
        <v>4.1129629345404934</v>
      </c>
      <c r="S203" s="16">
        <f t="shared" ca="1" si="69"/>
        <v>4.0412901621553692</v>
      </c>
      <c r="T203" s="11">
        <f t="shared" ca="1" si="70"/>
        <v>0.99998046934393869</v>
      </c>
      <c r="U203" s="11">
        <f t="shared" ca="1" si="71"/>
        <v>0.99997342103254416</v>
      </c>
      <c r="V203" s="11">
        <f t="shared" ca="1" si="72"/>
        <v>8.4634329834503205E-5</v>
      </c>
      <c r="W203" s="11">
        <f ca="1">G203*T203-'Scenarios &amp; Pics'!$H$5*EXP(-'Scenarios &amp; Pics'!$J$5*'Scenarios &amp; Pics'!P203)*'Scenarios &amp; Pics'!U203</f>
        <v>33.828269106175782</v>
      </c>
      <c r="Y203" s="12">
        <f>LN(G203/'Scenarios &amp; Pics'!$H$6)</f>
        <v>0.28893129185221283</v>
      </c>
      <c r="Z203" s="14">
        <f ca="1">'Scenarios &amp; Pics'!$T$6</f>
        <v>8.2191780821917804E-2</v>
      </c>
      <c r="AA203" s="12">
        <f>'Scenarios &amp; Pics'!$F$6*'Scenarios &amp; Pics'!$F$6/2</f>
        <v>3.125E-2</v>
      </c>
      <c r="AB203" s="17">
        <f ca="1">(Y203+Z203*('Scenarios &amp; Pics'!$J$6+$AA203))/(H204*SQRT(Z203))</f>
        <v>4.1129629345404934</v>
      </c>
      <c r="AC203" s="17">
        <f t="shared" ca="1" si="65"/>
        <v>4.0412901621553692</v>
      </c>
      <c r="AD203" s="12">
        <f t="shared" ca="1" si="73"/>
        <v>0.99998046934393869</v>
      </c>
      <c r="AE203" s="12">
        <f t="shared" ca="1" si="74"/>
        <v>0.99997342103254416</v>
      </c>
      <c r="AF203" s="12">
        <f ca="1">G204*AD203-'Scenarios &amp; Pics'!$H$6*EXP(-'Scenarios &amp; Pics'!$J$6*'Scenarios &amp; Pics'!Z203)*'Scenarios &amp; Pics'!AE203</f>
        <v>34.328259340847751</v>
      </c>
      <c r="AG203" s="7">
        <f ca="1">AF203+'Scenarios &amp; Pics'!$H$5*EXP(-'Scenarios &amp; Pics'!$J$5*'Scenarios &amp; Pics'!$T$5)-G203</f>
        <v>0.50003206489128615</v>
      </c>
      <c r="AI203" s="7">
        <f t="shared" si="66"/>
        <v>133.5</v>
      </c>
      <c r="AJ203">
        <f t="shared" ca="1" si="67"/>
        <v>33.828269106175782</v>
      </c>
      <c r="AK203" s="7">
        <f t="shared" ca="1" si="68"/>
        <v>0.50003206489128615</v>
      </c>
      <c r="AM203" s="7">
        <f t="shared" si="75"/>
        <v>133.5</v>
      </c>
      <c r="AN203" s="7">
        <f t="shared" ca="1" si="76"/>
        <v>6.4784634981532196E-2</v>
      </c>
      <c r="AO203" s="7">
        <f t="shared" ca="1" si="77"/>
        <v>1.7690539835138099E-2</v>
      </c>
      <c r="AQ203">
        <f t="shared" si="93"/>
        <v>0.51506849315068348</v>
      </c>
      <c r="AR203">
        <f t="shared" si="78"/>
        <v>102.0816441257288</v>
      </c>
      <c r="AS203">
        <f t="shared" si="79"/>
        <v>-2.0602739726027396E-2</v>
      </c>
      <c r="AT203">
        <f t="shared" si="80"/>
        <v>0.51506849315068348</v>
      </c>
      <c r="AU203">
        <f t="shared" si="81"/>
        <v>3.125E-2</v>
      </c>
      <c r="AV203">
        <f t="shared" si="82"/>
        <v>4.4855170285819111E-2</v>
      </c>
      <c r="AW203">
        <f t="shared" si="83"/>
        <v>-0.13456551085745855</v>
      </c>
      <c r="AX203" s="11">
        <f t="shared" si="84"/>
        <v>0.51788862510912814</v>
      </c>
      <c r="AY203" s="11">
        <f t="shared" si="85"/>
        <v>0.44647770593692426</v>
      </c>
      <c r="AZ203" s="11">
        <f t="shared" si="86"/>
        <v>0.39854114900138021</v>
      </c>
      <c r="BA203">
        <f t="shared" si="87"/>
        <v>7.1410919172203862</v>
      </c>
      <c r="BB203">
        <f t="shared" si="88"/>
        <v>1035.7772502182563</v>
      </c>
      <c r="BC203">
        <f t="shared" si="94"/>
        <v>188</v>
      </c>
      <c r="BD203">
        <f t="shared" si="89"/>
        <v>11.106332515902176</v>
      </c>
      <c r="BE203">
        <f t="shared" si="90"/>
        <v>572.05219533961724</v>
      </c>
    </row>
    <row r="204" spans="1:57" x14ac:dyDescent="0.3">
      <c r="A204" s="8"/>
      <c r="F204" s="6"/>
      <c r="G204" s="6">
        <f t="shared" si="91"/>
        <v>134</v>
      </c>
      <c r="H204" s="6">
        <f>'Scenarios &amp; Pics'!$F$5</f>
        <v>0.25</v>
      </c>
      <c r="I204" s="6">
        <f>'Scenarios &amp; Pics'!$F$6</f>
        <v>0.25</v>
      </c>
      <c r="K204" s="7">
        <f ca="1">'Scenarios &amp; Pics'!$E$4*'Scenarios &amp; Pics'!G204+'Scenarios &amp; Pics'!$E$5*W203+'Scenarios &amp; Pics'!$E$6*'Scenarios &amp; Pics'!AF203</f>
        <v>267000.01953065605</v>
      </c>
      <c r="L204" s="7">
        <f t="shared" ca="1" si="92"/>
        <v>67000.019530656049</v>
      </c>
      <c r="O204" s="11">
        <f>LN(G204/'Scenarios &amp; Pics'!$H$5)</f>
        <v>0.29266961396282004</v>
      </c>
      <c r="P204" s="13">
        <f ca="1">'Scenarios &amp; Pics'!$T$5</f>
        <v>8.2191780821917804E-2</v>
      </c>
      <c r="Q204" s="11">
        <f>'Scenarios &amp; Pics'!$F$5*'Scenarios &amp; Pics'!$F$5/2</f>
        <v>3.125E-2</v>
      </c>
      <c r="R204" s="16">
        <f ca="1">(O204+P204*('Scenarios &amp; Pics'!$J$5+$Q204))/(I205*SQRT(P204))</f>
        <v>4.1651211249690681</v>
      </c>
      <c r="S204" s="16">
        <f t="shared" ca="1" si="69"/>
        <v>4.0934483525839438</v>
      </c>
      <c r="T204" s="11">
        <f t="shared" ca="1" si="70"/>
        <v>0.99998444063465752</v>
      </c>
      <c r="U204" s="11">
        <f t="shared" ca="1" si="71"/>
        <v>0.99997874976112366</v>
      </c>
      <c r="V204" s="11">
        <f t="shared" ca="1" si="72"/>
        <v>6.8200713858482069E-5</v>
      </c>
      <c r="W204" s="11">
        <f ca="1">G204*T204-'Scenarios &amp; Pics'!$H$5*EXP(-'Scenarios &amp; Pics'!$J$5*'Scenarios &amp; Pics'!P204)*'Scenarios &amp; Pics'!U204</f>
        <v>34.328260369980171</v>
      </c>
      <c r="Y204" s="12">
        <f>LN(G204/'Scenarios &amp; Pics'!$H$6)</f>
        <v>0.29266961396282004</v>
      </c>
      <c r="Z204" s="14">
        <f ca="1">'Scenarios &amp; Pics'!$T$6</f>
        <v>8.2191780821917804E-2</v>
      </c>
      <c r="AA204" s="12">
        <f>'Scenarios &amp; Pics'!$F$6*'Scenarios &amp; Pics'!$F$6/2</f>
        <v>3.125E-2</v>
      </c>
      <c r="AB204" s="17">
        <f ca="1">(Y204+Z204*('Scenarios &amp; Pics'!$J$6+$AA204))/(H205*SQRT(Z204))</f>
        <v>4.1651211249690681</v>
      </c>
      <c r="AC204" s="17">
        <f t="shared" ca="1" si="65"/>
        <v>4.0934483525839438</v>
      </c>
      <c r="AD204" s="12">
        <f t="shared" ca="1" si="73"/>
        <v>0.99998444063465752</v>
      </c>
      <c r="AE204" s="12">
        <f t="shared" ca="1" si="74"/>
        <v>0.99997874976112366</v>
      </c>
      <c r="AF204" s="12">
        <f ca="1">G205*AD204-'Scenarios &amp; Pics'!$H$6*EXP(-'Scenarios &amp; Pics'!$J$6*'Scenarios &amp; Pics'!Z204)*'Scenarios &amp; Pics'!AE204</f>
        <v>34.828252590297524</v>
      </c>
      <c r="AG204" s="7">
        <f ca="1">AF204+'Scenarios &amp; Pics'!$H$5*EXP(-'Scenarios &amp; Pics'!$J$5*'Scenarios &amp; Pics'!$T$5)-G204</f>
        <v>0.5000253143410589</v>
      </c>
      <c r="AI204" s="7">
        <f t="shared" si="66"/>
        <v>134</v>
      </c>
      <c r="AJ204">
        <f t="shared" ca="1" si="67"/>
        <v>34.328260369980171</v>
      </c>
      <c r="AK204" s="7">
        <f t="shared" ca="1" si="68"/>
        <v>0.5000253143410589</v>
      </c>
      <c r="AM204" s="7">
        <f t="shared" si="75"/>
        <v>134</v>
      </c>
      <c r="AN204" s="7">
        <f t="shared" ca="1" si="76"/>
        <v>5.2400799062254935E-2</v>
      </c>
      <c r="AO204" s="7">
        <f t="shared" ca="1" si="77"/>
        <v>1.4202340281965585E-2</v>
      </c>
      <c r="AQ204">
        <f t="shared" si="93"/>
        <v>0.51780821917808073</v>
      </c>
      <c r="AR204">
        <f t="shared" si="78"/>
        <v>102.09283176823234</v>
      </c>
      <c r="AS204">
        <f t="shared" si="79"/>
        <v>-2.0712328767123374E-2</v>
      </c>
      <c r="AT204">
        <f t="shared" si="80"/>
        <v>0.51780821917808073</v>
      </c>
      <c r="AU204">
        <f t="shared" si="81"/>
        <v>3.125E-2</v>
      </c>
      <c r="AV204">
        <f t="shared" si="82"/>
        <v>4.4974307734130893E-2</v>
      </c>
      <c r="AW204">
        <f t="shared" si="83"/>
        <v>-0.13492292320239588</v>
      </c>
      <c r="AX204" s="11">
        <f t="shared" si="84"/>
        <v>0.51793610615768726</v>
      </c>
      <c r="AY204" s="11">
        <f t="shared" si="85"/>
        <v>0.44633640758829457</v>
      </c>
      <c r="AZ204" s="11">
        <f t="shared" si="86"/>
        <v>0.3985390164024788</v>
      </c>
      <c r="BA204">
        <f t="shared" si="87"/>
        <v>7.1599698569392629</v>
      </c>
      <c r="BB204">
        <f t="shared" si="88"/>
        <v>1035.8722123153746</v>
      </c>
      <c r="BC204">
        <f t="shared" si="94"/>
        <v>189</v>
      </c>
      <c r="BD204">
        <f t="shared" si="89"/>
        <v>11.076852443134477</v>
      </c>
      <c r="BE204">
        <f t="shared" si="90"/>
        <v>573.56852376778363</v>
      </c>
    </row>
    <row r="205" spans="1:57" x14ac:dyDescent="0.3">
      <c r="A205" s="8"/>
      <c r="F205" s="6"/>
      <c r="G205" s="6">
        <f t="shared" si="91"/>
        <v>134.5</v>
      </c>
      <c r="H205" s="6">
        <f>'Scenarios &amp; Pics'!$F$5</f>
        <v>0.25</v>
      </c>
      <c r="I205" s="6">
        <f>'Scenarios &amp; Pics'!$F$6</f>
        <v>0.25</v>
      </c>
      <c r="K205" s="7">
        <f ca="1">'Scenarios &amp; Pics'!$E$4*'Scenarios &amp; Pics'!G205+'Scenarios &amp; Pics'!$E$5*W204+'Scenarios &amp; Pics'!$E$6*'Scenarios &amp; Pics'!AF204</f>
        <v>268000.01555936533</v>
      </c>
      <c r="L205" s="7">
        <f t="shared" ca="1" si="92"/>
        <v>68000.015559365333</v>
      </c>
      <c r="O205" s="11">
        <f>LN(G205/'Scenarios &amp; Pics'!$H$5)</f>
        <v>0.29639401305380242</v>
      </c>
      <c r="P205" s="13">
        <f ca="1">'Scenarios &amp; Pics'!$T$5</f>
        <v>8.2191780821917804E-2</v>
      </c>
      <c r="Q205" s="11">
        <f>'Scenarios &amp; Pics'!$F$5*'Scenarios &amp; Pics'!$F$5/2</f>
        <v>3.125E-2</v>
      </c>
      <c r="R205" s="16">
        <f ca="1">(O205+P205*('Scenarios &amp; Pics'!$J$5+$Q205))/(I206*SQRT(P205))</f>
        <v>4.2170850572552343</v>
      </c>
      <c r="S205" s="16">
        <f t="shared" ca="1" si="69"/>
        <v>4.14541228487011</v>
      </c>
      <c r="T205" s="11">
        <f t="shared" ca="1" si="70"/>
        <v>0.9999876259677799</v>
      </c>
      <c r="U205" s="11">
        <f t="shared" ca="1" si="71"/>
        <v>0.999983039858374</v>
      </c>
      <c r="V205" s="11">
        <f t="shared" ca="1" si="72"/>
        <v>5.4853655763288775E-5</v>
      </c>
      <c r="W205" s="11">
        <f ca="1">G205*T205-'Scenarios &amp; Pics'!$H$5*EXP(-'Scenarios &amp; Pics'!$J$5*'Scenarios &amp; Pics'!P205)*'Scenarios &amp; Pics'!U205</f>
        <v>34.828253416004372</v>
      </c>
      <c r="Y205" s="12">
        <f>LN(G205/'Scenarios &amp; Pics'!$H$6)</f>
        <v>0.29639401305380242</v>
      </c>
      <c r="Z205" s="14">
        <f ca="1">'Scenarios &amp; Pics'!$T$6</f>
        <v>8.2191780821917804E-2</v>
      </c>
      <c r="AA205" s="12">
        <f>'Scenarios &amp; Pics'!$F$6*'Scenarios &amp; Pics'!$F$6/2</f>
        <v>3.125E-2</v>
      </c>
      <c r="AB205" s="17">
        <f ca="1">(Y205+Z205*('Scenarios &amp; Pics'!$J$6+$AA205))/(H206*SQRT(Z205))</f>
        <v>4.2170850572552343</v>
      </c>
      <c r="AC205" s="17">
        <f t="shared" ca="1" si="65"/>
        <v>4.14541228487011</v>
      </c>
      <c r="AD205" s="12">
        <f t="shared" ca="1" si="73"/>
        <v>0.9999876259677799</v>
      </c>
      <c r="AE205" s="12">
        <f t="shared" ca="1" si="74"/>
        <v>0.999983039858374</v>
      </c>
      <c r="AF205" s="12">
        <f ca="1">G206*AD205-'Scenarios &amp; Pics'!$H$6*EXP(-'Scenarios &amp; Pics'!$J$6*'Scenarios &amp; Pics'!Z205)*'Scenarios &amp; Pics'!AE205</f>
        <v>35.328247228988261</v>
      </c>
      <c r="AG205" s="7">
        <f ca="1">AF205+'Scenarios &amp; Pics'!$H$5*EXP(-'Scenarios &amp; Pics'!$J$5*'Scenarios &amp; Pics'!$T$5)-G205</f>
        <v>0.50001995303179569</v>
      </c>
      <c r="AI205" s="7">
        <f t="shared" si="66"/>
        <v>134.5</v>
      </c>
      <c r="AJ205">
        <f t="shared" ca="1" si="67"/>
        <v>34.828253416004372</v>
      </c>
      <c r="AK205" s="7">
        <f t="shared" ca="1" si="68"/>
        <v>0.50001995303179569</v>
      </c>
      <c r="AM205" s="7">
        <f t="shared" si="75"/>
        <v>134.5</v>
      </c>
      <c r="AN205" s="7">
        <f t="shared" ca="1" si="76"/>
        <v>4.2303086163992448E-2</v>
      </c>
      <c r="AO205" s="7">
        <f t="shared" ca="1" si="77"/>
        <v>1.138044080824919E-2</v>
      </c>
      <c r="AQ205">
        <f t="shared" si="93"/>
        <v>0.52054794520547798</v>
      </c>
      <c r="AR205">
        <f t="shared" si="78"/>
        <v>102.10402063684607</v>
      </c>
      <c r="AS205">
        <f t="shared" si="79"/>
        <v>-2.0821917808219181E-2</v>
      </c>
      <c r="AT205">
        <f t="shared" si="80"/>
        <v>0.52054794520547798</v>
      </c>
      <c r="AU205">
        <f t="shared" si="81"/>
        <v>3.125E-2</v>
      </c>
      <c r="AV205">
        <f t="shared" si="82"/>
        <v>4.509313041871086E-2</v>
      </c>
      <c r="AW205">
        <f t="shared" si="83"/>
        <v>-0.135279391256134</v>
      </c>
      <c r="AX205" s="11">
        <f t="shared" si="84"/>
        <v>0.5179834615068819</v>
      </c>
      <c r="AY205" s="11">
        <f t="shared" si="85"/>
        <v>0.44619548933966729</v>
      </c>
      <c r="AZ205" s="11">
        <f t="shared" si="86"/>
        <v>0.39853688381498892</v>
      </c>
      <c r="BA205">
        <f t="shared" si="87"/>
        <v>7.1787972167214562</v>
      </c>
      <c r="BB205">
        <f t="shared" si="88"/>
        <v>1035.9669230137638</v>
      </c>
      <c r="BC205">
        <f t="shared" si="94"/>
        <v>190</v>
      </c>
      <c r="BD205">
        <f t="shared" si="89"/>
        <v>11.047605259226405</v>
      </c>
      <c r="BE205">
        <f t="shared" si="90"/>
        <v>575.08082171315368</v>
      </c>
    </row>
    <row r="206" spans="1:57" x14ac:dyDescent="0.3">
      <c r="A206" s="8"/>
      <c r="F206" s="6"/>
      <c r="G206" s="6">
        <f t="shared" si="91"/>
        <v>135</v>
      </c>
      <c r="H206" s="6">
        <f>'Scenarios &amp; Pics'!$F$5</f>
        <v>0.25</v>
      </c>
      <c r="I206" s="6">
        <f>'Scenarios &amp; Pics'!$F$6</f>
        <v>0.25</v>
      </c>
      <c r="K206" s="7">
        <f ca="1">'Scenarios &amp; Pics'!$E$4*'Scenarios &amp; Pics'!G206+'Scenarios &amp; Pics'!$E$5*W205+'Scenarios &amp; Pics'!$E$6*'Scenarios &amp; Pics'!AF205</f>
        <v>269000.01237403217</v>
      </c>
      <c r="L206" s="7">
        <f t="shared" ca="1" si="92"/>
        <v>69000.012374032172</v>
      </c>
      <c r="O206" s="11">
        <f>LN(G206/'Scenarios &amp; Pics'!$H$5)</f>
        <v>0.30010459245033816</v>
      </c>
      <c r="P206" s="13">
        <f ca="1">'Scenarios &amp; Pics'!$T$5</f>
        <v>8.2191780821917804E-2</v>
      </c>
      <c r="Q206" s="11">
        <f>'Scenarios &amp; Pics'!$F$5*'Scenarios &amp; Pics'!$F$5/2</f>
        <v>3.125E-2</v>
      </c>
      <c r="R206" s="16">
        <f ca="1">(O206+P206*('Scenarios &amp; Pics'!$J$5+$Q206))/(I207*SQRT(P206))</f>
        <v>4.2688561730228427</v>
      </c>
      <c r="S206" s="16">
        <f t="shared" ca="1" si="69"/>
        <v>4.1971834006377184</v>
      </c>
      <c r="T206" s="11">
        <f t="shared" ca="1" si="70"/>
        <v>0.99999017610494534</v>
      </c>
      <c r="U206" s="11">
        <f t="shared" ca="1" si="71"/>
        <v>0.99998648724633588</v>
      </c>
      <c r="V206" s="11">
        <f t="shared" ca="1" si="72"/>
        <v>4.4035913274434533E-5</v>
      </c>
      <c r="W206" s="11">
        <f ca="1">G206*T206-'Scenarios &amp; Pics'!$H$5*EXP(-'Scenarios &amp; Pics'!$J$5*'Scenarios &amp; Pics'!P206)*'Scenarios &amp; Pics'!U206</f>
        <v>35.328247890236185</v>
      </c>
      <c r="Y206" s="12">
        <f>LN(G206/'Scenarios &amp; Pics'!$H$6)</f>
        <v>0.30010459245033816</v>
      </c>
      <c r="Z206" s="14">
        <f ca="1">'Scenarios &amp; Pics'!$T$6</f>
        <v>8.2191780821917804E-2</v>
      </c>
      <c r="AA206" s="12">
        <f>'Scenarios &amp; Pics'!$F$6*'Scenarios &amp; Pics'!$F$6/2</f>
        <v>3.125E-2</v>
      </c>
      <c r="AB206" s="17">
        <f ca="1">(Y206+Z206*('Scenarios &amp; Pics'!$J$6+$AA206))/(H207*SQRT(Z206))</f>
        <v>4.2688561730228427</v>
      </c>
      <c r="AC206" s="17">
        <f t="shared" ca="1" si="65"/>
        <v>4.1971834006377184</v>
      </c>
      <c r="AD206" s="12">
        <f t="shared" ca="1" si="73"/>
        <v>0.99999017610494534</v>
      </c>
      <c r="AE206" s="12">
        <f t="shared" ca="1" si="74"/>
        <v>0.99998648724633588</v>
      </c>
      <c r="AF206" s="12">
        <f ca="1">G207*AD206-'Scenarios &amp; Pics'!$H$6*EXP(-'Scenarios &amp; Pics'!$J$6*'Scenarios &amp; Pics'!Z206)*'Scenarios &amp; Pics'!AE206</f>
        <v>35.828242978288642</v>
      </c>
      <c r="AG206" s="7">
        <f ca="1">AF206+'Scenarios &amp; Pics'!$H$5*EXP(-'Scenarios &amp; Pics'!$J$5*'Scenarios &amp; Pics'!$T$5)-G206</f>
        <v>0.50001570233217763</v>
      </c>
      <c r="AI206" s="7">
        <f t="shared" si="66"/>
        <v>135</v>
      </c>
      <c r="AJ206">
        <f t="shared" ca="1" si="67"/>
        <v>35.328247890236185</v>
      </c>
      <c r="AK206" s="7">
        <f t="shared" ca="1" si="68"/>
        <v>0.50001570233217763</v>
      </c>
      <c r="AM206" s="7">
        <f t="shared" si="75"/>
        <v>135</v>
      </c>
      <c r="AN206" s="7">
        <f t="shared" ca="1" si="76"/>
        <v>3.4086700680007985E-2</v>
      </c>
      <c r="AO206" s="7">
        <f t="shared" ca="1" si="77"/>
        <v>9.1022556914150277E-3</v>
      </c>
      <c r="AQ206">
        <f t="shared" si="93"/>
        <v>0.52328767123287523</v>
      </c>
      <c r="AR206">
        <f t="shared" si="78"/>
        <v>102.11521073170438</v>
      </c>
      <c r="AS206">
        <f t="shared" si="79"/>
        <v>-2.0931506849315037E-2</v>
      </c>
      <c r="AT206">
        <f t="shared" si="80"/>
        <v>0.52328767123287523</v>
      </c>
      <c r="AU206">
        <f t="shared" si="81"/>
        <v>3.125E-2</v>
      </c>
      <c r="AV206">
        <f t="shared" si="82"/>
        <v>4.5211640821290748E-2</v>
      </c>
      <c r="AW206">
        <f t="shared" si="83"/>
        <v>-0.1356349224638729</v>
      </c>
      <c r="AX206" s="11">
        <f t="shared" si="84"/>
        <v>0.51803069214711461</v>
      </c>
      <c r="AY206" s="11">
        <f t="shared" si="85"/>
        <v>0.44605494821168012</v>
      </c>
      <c r="AZ206" s="11">
        <f t="shared" si="86"/>
        <v>0.39853475123891052</v>
      </c>
      <c r="BA206">
        <f t="shared" si="87"/>
        <v>7.197574393543448</v>
      </c>
      <c r="BB206">
        <f t="shared" si="88"/>
        <v>1036.0613842942291</v>
      </c>
      <c r="BC206">
        <f t="shared" si="94"/>
        <v>191</v>
      </c>
      <c r="BD206">
        <f t="shared" si="89"/>
        <v>11.018587912298072</v>
      </c>
      <c r="BE206">
        <f t="shared" si="90"/>
        <v>576.58912089011665</v>
      </c>
    </row>
    <row r="207" spans="1:57" x14ac:dyDescent="0.3">
      <c r="A207" s="8"/>
      <c r="F207" s="6"/>
      <c r="G207" s="6">
        <f t="shared" si="91"/>
        <v>135.5</v>
      </c>
      <c r="H207" s="6">
        <f>'Scenarios &amp; Pics'!$F$5</f>
        <v>0.25</v>
      </c>
      <c r="I207" s="6">
        <f>'Scenarios &amp; Pics'!$F$6</f>
        <v>0.25</v>
      </c>
      <c r="K207" s="7">
        <f ca="1">'Scenarios &amp; Pics'!$E$4*'Scenarios &amp; Pics'!G207+'Scenarios &amp; Pics'!$E$5*W206+'Scenarios &amp; Pics'!$E$6*'Scenarios &amp; Pics'!AF206</f>
        <v>270000.00982389506</v>
      </c>
      <c r="L207" s="7">
        <f t="shared" ca="1" si="92"/>
        <v>70000.00982389506</v>
      </c>
      <c r="O207" s="11">
        <f>LN(G207/'Scenarios &amp; Pics'!$H$5)</f>
        <v>0.30380145433166422</v>
      </c>
      <c r="P207" s="13">
        <f ca="1">'Scenarios &amp; Pics'!$T$5</f>
        <v>8.2191780821917804E-2</v>
      </c>
      <c r="Q207" s="11">
        <f>'Scenarios &amp; Pics'!$F$5*'Scenarios &amp; Pics'!$F$5/2</f>
        <v>3.125E-2</v>
      </c>
      <c r="R207" s="16">
        <f ca="1">(O207+P207*('Scenarios &amp; Pics'!$J$5+$Q207))/(I208*SQRT(P207))</f>
        <v>4.3204358979072301</v>
      </c>
      <c r="S207" s="16">
        <f t="shared" ca="1" si="69"/>
        <v>4.2487631255221059</v>
      </c>
      <c r="T207" s="11">
        <f t="shared" ca="1" si="70"/>
        <v>0.9999922139355869</v>
      </c>
      <c r="U207" s="11">
        <f t="shared" ca="1" si="71"/>
        <v>0.99998925229687352</v>
      </c>
      <c r="V207" s="11">
        <f t="shared" ca="1" si="72"/>
        <v>3.5286090547203213E-5</v>
      </c>
      <c r="W207" s="11">
        <f ca="1">G207*T207-'Scenarios &amp; Pics'!$H$5*EXP(-'Scenarios &amp; Pics'!$J$5*'Scenarios &amp; Pics'!P207)*'Scenarios &amp; Pics'!U207</f>
        <v>35.82824350685182</v>
      </c>
      <c r="Y207" s="12">
        <f>LN(G207/'Scenarios &amp; Pics'!$H$6)</f>
        <v>0.30380145433166422</v>
      </c>
      <c r="Z207" s="14">
        <f ca="1">'Scenarios &amp; Pics'!$T$6</f>
        <v>8.2191780821917804E-2</v>
      </c>
      <c r="AA207" s="12">
        <f>'Scenarios &amp; Pics'!$F$6*'Scenarios &amp; Pics'!$F$6/2</f>
        <v>3.125E-2</v>
      </c>
      <c r="AB207" s="17">
        <f ca="1">(Y207+Z207*('Scenarios &amp; Pics'!$J$6+$AA207))/(H208*SQRT(Z207))</f>
        <v>4.3204358979072301</v>
      </c>
      <c r="AC207" s="17">
        <f t="shared" ca="1" si="65"/>
        <v>4.2487631255221059</v>
      </c>
      <c r="AD207" s="12">
        <f t="shared" ca="1" si="73"/>
        <v>0.9999922139355869</v>
      </c>
      <c r="AE207" s="12">
        <f t="shared" ca="1" si="74"/>
        <v>0.99998925229687352</v>
      </c>
      <c r="AF207" s="12">
        <f ca="1">G208*AD207-'Scenarios &amp; Pics'!$H$6*EXP(-'Scenarios &amp; Pics'!$J$6*'Scenarios &amp; Pics'!Z207)*'Scenarios &amp; Pics'!AE207</f>
        <v>36.328239613819605</v>
      </c>
      <c r="AG207" s="7">
        <f ca="1">AF207+'Scenarios &amp; Pics'!$H$5*EXP(-'Scenarios &amp; Pics'!$J$5*'Scenarios &amp; Pics'!$T$5)-G207</f>
        <v>0.50001233786315424</v>
      </c>
      <c r="AI207" s="7">
        <f t="shared" si="66"/>
        <v>135.5</v>
      </c>
      <c r="AJ207">
        <f t="shared" ca="1" si="67"/>
        <v>35.82824350685182</v>
      </c>
      <c r="AK207" s="7">
        <f t="shared" ca="1" si="68"/>
        <v>0.50001233786315424</v>
      </c>
      <c r="AM207" s="7">
        <f t="shared" si="75"/>
        <v>135.5</v>
      </c>
      <c r="AN207" s="7">
        <f t="shared" ca="1" si="76"/>
        <v>2.7414922987872379E-2</v>
      </c>
      <c r="AO207" s="7">
        <f t="shared" ca="1" si="77"/>
        <v>7.2667470145729093E-3</v>
      </c>
      <c r="AQ207">
        <f t="shared" si="93"/>
        <v>0.52602739726027248</v>
      </c>
      <c r="AR207">
        <f t="shared" si="78"/>
        <v>102.12640205294166</v>
      </c>
      <c r="AS207">
        <f t="shared" si="79"/>
        <v>-2.104109589041097E-2</v>
      </c>
      <c r="AT207">
        <f t="shared" si="80"/>
        <v>0.52602739726027248</v>
      </c>
      <c r="AU207">
        <f t="shared" si="81"/>
        <v>3.125E-2</v>
      </c>
      <c r="AV207">
        <f t="shared" si="82"/>
        <v>4.5329841391162008E-2</v>
      </c>
      <c r="AW207">
        <f t="shared" si="83"/>
        <v>-0.13598952417348759</v>
      </c>
      <c r="AX207" s="11">
        <f t="shared" si="84"/>
        <v>0.51807779905584406</v>
      </c>
      <c r="AY207" s="11">
        <f t="shared" si="85"/>
        <v>0.44591478126386919</v>
      </c>
      <c r="AZ207" s="11">
        <f t="shared" si="86"/>
        <v>0.39853261867424361</v>
      </c>
      <c r="BA207">
        <f t="shared" si="87"/>
        <v>7.2163017791974795</v>
      </c>
      <c r="BB207">
        <f t="shared" si="88"/>
        <v>1036.1555981116881</v>
      </c>
      <c r="BC207">
        <f t="shared" si="94"/>
        <v>192</v>
      </c>
      <c r="BD207">
        <f t="shared" si="89"/>
        <v>10.989797406172439</v>
      </c>
      <c r="BE207">
        <f t="shared" si="90"/>
        <v>578.09345259865813</v>
      </c>
    </row>
    <row r="208" spans="1:57" x14ac:dyDescent="0.3">
      <c r="A208" s="8"/>
      <c r="F208" s="6"/>
      <c r="G208" s="6">
        <f t="shared" si="91"/>
        <v>136</v>
      </c>
      <c r="H208" s="6">
        <f>'Scenarios &amp; Pics'!$F$5</f>
        <v>0.25</v>
      </c>
      <c r="I208" s="6">
        <f>'Scenarios &amp; Pics'!$F$6</f>
        <v>0.25</v>
      </c>
      <c r="K208" s="7">
        <f ca="1">'Scenarios &amp; Pics'!$E$4*'Scenarios &amp; Pics'!G208+'Scenarios &amp; Pics'!$E$5*W207+'Scenarios &amp; Pics'!$E$6*'Scenarios &amp; Pics'!AF207</f>
        <v>271000.00778606441</v>
      </c>
      <c r="L208" s="7">
        <f t="shared" ca="1" si="92"/>
        <v>71000.007786064409</v>
      </c>
      <c r="O208" s="11">
        <f>LN(G208/'Scenarios &amp; Pics'!$H$5)</f>
        <v>0.30748469974796072</v>
      </c>
      <c r="P208" s="13">
        <f ca="1">'Scenarios &amp; Pics'!$T$5</f>
        <v>8.2191780821917804E-2</v>
      </c>
      <c r="Q208" s="11">
        <f>'Scenarios &amp; Pics'!$F$5*'Scenarios &amp; Pics'!$F$5/2</f>
        <v>3.125E-2</v>
      </c>
      <c r="R208" s="16">
        <f ca="1">(O208+P208*('Scenarios &amp; Pics'!$J$5+$Q208))/(I209*SQRT(P208))</f>
        <v>4.3718256417907941</v>
      </c>
      <c r="S208" s="16">
        <f t="shared" ca="1" si="69"/>
        <v>4.3001528694056699</v>
      </c>
      <c r="T208" s="11">
        <f t="shared" ca="1" si="70"/>
        <v>0.99999383940466302</v>
      </c>
      <c r="U208" s="11">
        <f t="shared" ca="1" si="71"/>
        <v>0.9999914659834459</v>
      </c>
      <c r="V208" s="11">
        <f t="shared" ca="1" si="72"/>
        <v>2.8223142675871433E-5</v>
      </c>
      <c r="W208" s="11">
        <f ca="1">G208*T208-'Scenarios &amp; Pics'!$H$5*EXP(-'Scenarios &amp; Pics'!$J$5*'Scenarios &amp; Pics'!P208)*'Scenarios &amp; Pics'!U208</f>
        <v>36.328240035549044</v>
      </c>
      <c r="Y208" s="12">
        <f>LN(G208/'Scenarios &amp; Pics'!$H$6)</f>
        <v>0.30748469974796072</v>
      </c>
      <c r="Z208" s="14">
        <f ca="1">'Scenarios &amp; Pics'!$T$6</f>
        <v>8.2191780821917804E-2</v>
      </c>
      <c r="AA208" s="12">
        <f>'Scenarios &amp; Pics'!$F$6*'Scenarios &amp; Pics'!$F$6/2</f>
        <v>3.125E-2</v>
      </c>
      <c r="AB208" s="17">
        <f ca="1">(Y208+Z208*('Scenarios &amp; Pics'!$J$6+$AA208))/(H209*SQRT(Z208))</f>
        <v>4.3718256417907941</v>
      </c>
      <c r="AC208" s="17">
        <f t="shared" ref="AC208:AC271" ca="1" si="95">AB208-H209*SQRT(Z208)</f>
        <v>4.3001528694056699</v>
      </c>
      <c r="AD208" s="12">
        <f t="shared" ca="1" si="73"/>
        <v>0.99999383940466302</v>
      </c>
      <c r="AE208" s="12">
        <f t="shared" ca="1" si="74"/>
        <v>0.9999914659834459</v>
      </c>
      <c r="AF208" s="12">
        <f ca="1">G209*AD208-'Scenarios &amp; Pics'!$H$6*EXP(-'Scenarios &amp; Pics'!$J$6*'Scenarios &amp; Pics'!Z208)*'Scenarios &amp; Pics'!AE208</f>
        <v>36.828236955251384</v>
      </c>
      <c r="AG208" s="7">
        <f ca="1">AF208+'Scenarios &amp; Pics'!$H$5*EXP(-'Scenarios &amp; Pics'!$J$5*'Scenarios &amp; Pics'!$T$5)-G208</f>
        <v>0.50000967929491935</v>
      </c>
      <c r="AI208" s="7">
        <f t="shared" ref="AI208:AI266" si="96">G208</f>
        <v>136</v>
      </c>
      <c r="AJ208">
        <f t="shared" ref="AJ208:AJ266" ca="1" si="97">W208</f>
        <v>36.328240035549044</v>
      </c>
      <c r="AK208" s="7">
        <f t="shared" ref="AK208:AK266" ca="1" si="98">AG208</f>
        <v>0.50000967929491935</v>
      </c>
      <c r="AM208" s="7">
        <f t="shared" si="75"/>
        <v>136</v>
      </c>
      <c r="AN208" s="7">
        <f t="shared" ca="1" si="76"/>
        <v>2.2008399985286815E-2</v>
      </c>
      <c r="AO208" s="7">
        <f t="shared" ca="1" si="77"/>
        <v>5.7908491887468912E-3</v>
      </c>
      <c r="AQ208">
        <f t="shared" si="93"/>
        <v>0.52876712328766973</v>
      </c>
      <c r="AR208">
        <f t="shared" si="78"/>
        <v>102.1375946006923</v>
      </c>
      <c r="AS208">
        <f t="shared" si="79"/>
        <v>-2.1150684931506802E-2</v>
      </c>
      <c r="AT208">
        <f t="shared" si="80"/>
        <v>0.52876712328766973</v>
      </c>
      <c r="AU208">
        <f t="shared" si="81"/>
        <v>3.125E-2</v>
      </c>
      <c r="AV208">
        <f t="shared" si="82"/>
        <v>4.5447734545766456E-2</v>
      </c>
      <c r="AW208">
        <f t="shared" si="83"/>
        <v>-0.13634320363729965</v>
      </c>
      <c r="AX208" s="11">
        <f t="shared" si="84"/>
        <v>0.51812478319781996</v>
      </c>
      <c r="AY208" s="11">
        <f t="shared" si="85"/>
        <v>0.4457749855939615</v>
      </c>
      <c r="AZ208" s="11">
        <f t="shared" si="86"/>
        <v>0.39853048612098807</v>
      </c>
      <c r="BA208">
        <f t="shared" si="87"/>
        <v>7.2349797603858477</v>
      </c>
      <c r="BB208">
        <f t="shared" si="88"/>
        <v>1036.2495663956399</v>
      </c>
      <c r="BC208">
        <f t="shared" si="94"/>
        <v>193</v>
      </c>
      <c r="BD208">
        <f t="shared" si="89"/>
        <v>10.961230799074873</v>
      </c>
      <c r="BE208">
        <f t="shared" si="90"/>
        <v>579.59384773190254</v>
      </c>
    </row>
    <row r="209" spans="1:57" x14ac:dyDescent="0.3">
      <c r="A209" s="8"/>
      <c r="F209" s="6"/>
      <c r="G209" s="6">
        <f t="shared" si="91"/>
        <v>136.5</v>
      </c>
      <c r="H209" s="6">
        <f>'Scenarios &amp; Pics'!$F$5</f>
        <v>0.25</v>
      </c>
      <c r="I209" s="6">
        <f>'Scenarios &amp; Pics'!$F$6</f>
        <v>0.25</v>
      </c>
      <c r="K209" s="7">
        <f ca="1">'Scenarios &amp; Pics'!$E$4*'Scenarios &amp; Pics'!G209+'Scenarios &amp; Pics'!$E$5*W208+'Scenarios &amp; Pics'!$E$6*'Scenarios &amp; Pics'!AF208</f>
        <v>272000.00616059534</v>
      </c>
      <c r="L209" s="7">
        <f t="shared" ca="1" si="92"/>
        <v>72000.006160595338</v>
      </c>
      <c r="O209" s="11">
        <f>LN(G209/'Scenarios &amp; Pics'!$H$5)</f>
        <v>0.31115442863692305</v>
      </c>
      <c r="P209" s="13">
        <f ca="1">'Scenarios &amp; Pics'!$T$5</f>
        <v>8.2191780821917804E-2</v>
      </c>
      <c r="Q209" s="11">
        <f>'Scenarios &amp; Pics'!$F$5*'Scenarios &amp; Pics'!$F$5/2</f>
        <v>3.125E-2</v>
      </c>
      <c r="R209" s="16">
        <f ca="1">(O209+P209*('Scenarios &amp; Pics'!$J$5+$Q209))/(I210*SQRT(P209))</f>
        <v>4.4230267990342105</v>
      </c>
      <c r="S209" s="16">
        <f t="shared" ref="S209:S272" ca="1" si="99">R209-I210*SQRT(P209)</f>
        <v>4.3513540266490862</v>
      </c>
      <c r="T209" s="11">
        <f t="shared" ref="T209:T266" ca="1" si="100">_xlfn.NORM.S.DIST(R209,TRUE)</f>
        <v>0.99999513361683134</v>
      </c>
      <c r="U209" s="11">
        <f t="shared" ref="U209:U266" ca="1" si="101">_xlfn.NORM.S.DIST(S209,TRUE)</f>
        <v>0.99999323503074167</v>
      </c>
      <c r="V209" s="11">
        <f t="shared" ref="V209:V266" ca="1" si="102">(1/(SQRT(2*PI())))*EXP(-0.5*R209*R209)</f>
        <v>2.2533182312991953E-5</v>
      </c>
      <c r="W209" s="11">
        <f ca="1">G209*T209-'Scenarios &amp; Pics'!$H$5*EXP(-'Scenarios &amp; Pics'!$J$5*'Scenarios &amp; Pics'!P209)*'Scenarios &amp; Pics'!U209</f>
        <v>36.828237291132353</v>
      </c>
      <c r="Y209" s="12">
        <f>LN(G209/'Scenarios &amp; Pics'!$H$6)</f>
        <v>0.31115442863692305</v>
      </c>
      <c r="Z209" s="14">
        <f ca="1">'Scenarios &amp; Pics'!$T$6</f>
        <v>8.2191780821917804E-2</v>
      </c>
      <c r="AA209" s="12">
        <f>'Scenarios &amp; Pics'!$F$6*'Scenarios &amp; Pics'!$F$6/2</f>
        <v>3.125E-2</v>
      </c>
      <c r="AB209" s="17">
        <f ca="1">(Y209+Z209*('Scenarios &amp; Pics'!$J$6+$AA209))/(H210*SQRT(Z209))</f>
        <v>4.4230267990342105</v>
      </c>
      <c r="AC209" s="17">
        <f t="shared" ca="1" si="95"/>
        <v>4.3513540266490862</v>
      </c>
      <c r="AD209" s="12">
        <f t="shared" ref="AD209:AD266" ca="1" si="103">_xlfn.NORM.S.DIST(AB209,TRUE)</f>
        <v>0.99999513361683134</v>
      </c>
      <c r="AE209" s="12">
        <f t="shared" ref="AE209:AE266" ca="1" si="104">_xlfn.NORM.S.DIST(AC209,TRUE)</f>
        <v>0.99999323503074167</v>
      </c>
      <c r="AF209" s="12">
        <f ca="1">G210*AD209-'Scenarios &amp; Pics'!$H$6*EXP(-'Scenarios &amp; Pics'!$J$6*'Scenarios &amp; Pics'!Z209)*'Scenarios &amp; Pics'!AE209</f>
        <v>37.328234857940771</v>
      </c>
      <c r="AG209" s="7">
        <f ca="1">AF209+'Scenarios &amp; Pics'!$H$5*EXP(-'Scenarios &amp; Pics'!$J$5*'Scenarios &amp; Pics'!$T$5)-G209</f>
        <v>0.50000758198430617</v>
      </c>
      <c r="AI209" s="7">
        <f t="shared" si="96"/>
        <v>136.5</v>
      </c>
      <c r="AJ209">
        <f t="shared" ca="1" si="97"/>
        <v>36.828237291132353</v>
      </c>
      <c r="AK209" s="7">
        <f t="shared" ca="1" si="98"/>
        <v>0.50000758198430617</v>
      </c>
      <c r="AM209" s="7">
        <f t="shared" ref="AM209:AM266" si="105">G209</f>
        <v>136.5</v>
      </c>
      <c r="AN209" s="7">
        <f t="shared" ref="AN209:AN266" ca="1" si="106">($E$5*$G209/100)*SQRT(P209)*V209</f>
        <v>1.763597086558491E-2</v>
      </c>
      <c r="AO209" s="7">
        <f t="shared" ref="AO209:AO266" ca="1" si="107">((G209*$F$5*SQRT(P209))^-1)*V209*$E$5</f>
        <v>4.6064426757823958E-3</v>
      </c>
      <c r="AQ209">
        <f t="shared" si="93"/>
        <v>0.53150684931506698</v>
      </c>
      <c r="AR209">
        <f t="shared" ref="AR209:AR266" si="108">$H$5*(EXP($J$5*AQ209))</f>
        <v>102.14878837509072</v>
      </c>
      <c r="AS209">
        <f t="shared" ref="AS209:AS266" si="109">LN($C$2/AR209)</f>
        <v>-2.1260273972602616E-2</v>
      </c>
      <c r="AT209">
        <f t="shared" ref="AT209:AT266" si="110">AQ209</f>
        <v>0.53150684931506698</v>
      </c>
      <c r="AU209">
        <f t="shared" ref="AU209:AU266" si="111">($F$5^2)/2</f>
        <v>3.125E-2</v>
      </c>
      <c r="AV209">
        <f t="shared" ref="AV209:AV266" si="112">(AS209+AQ209*($J$5+0.5*AU209))/($F$5*SQRT(AQ209))</f>
        <v>4.5565322671270655E-2</v>
      </c>
      <c r="AW209">
        <f t="shared" ref="AW209:AW266" si="113">AV209-F$5*SQRT(AQ209)</f>
        <v>-0.13669596801381062</v>
      </c>
      <c r="AX209" s="11">
        <f t="shared" ref="AX209:AX266" si="114">_xlfn.NORM.S.DIST(AV209,TRUE)</f>
        <v>0.51817164552531225</v>
      </c>
      <c r="AY209" s="11">
        <f t="shared" ref="AY209:AY266" si="115">_xlfn.NORM.S.DIST(AW209,TRUE)</f>
        <v>0.44563555833718221</v>
      </c>
      <c r="AZ209" s="11">
        <f t="shared" ref="AZ209:AZ266" si="116">(1/(SQRT(2*PI())))*EXP(-0.5*AV209*AV209)</f>
        <v>0.39852835357914379</v>
      </c>
      <c r="BA209">
        <f t="shared" ref="BA209:BA266" si="117">$C$2*AX209-AR209*EXP(-$J$5*AT209)*AY209</f>
        <v>7.2536087188130125</v>
      </c>
      <c r="BB209">
        <f t="shared" ref="BB209:BB266" si="118">$E$5*AX209</f>
        <v>1036.3432910506244</v>
      </c>
      <c r="BC209">
        <f t="shared" si="94"/>
        <v>194</v>
      </c>
      <c r="BD209">
        <f t="shared" ref="BD209:BD266" si="119">$E$5*AZ209/($C$2*SQRT(AT209))</f>
        <v>10.932885202369654</v>
      </c>
      <c r="BE209">
        <f t="shared" ref="BE209:BE266" si="120">($E$5*$C$2/100)*SQRT(AQ209)*AZ209</f>
        <v>581.09033678348135</v>
      </c>
    </row>
    <row r="210" spans="1:57" x14ac:dyDescent="0.3">
      <c r="A210" s="8"/>
      <c r="F210" s="6"/>
      <c r="G210" s="6">
        <f t="shared" ref="G210:G267" si="121">G209+0.5</f>
        <v>137</v>
      </c>
      <c r="H210" s="6">
        <f>'Scenarios &amp; Pics'!$F$5</f>
        <v>0.25</v>
      </c>
      <c r="I210" s="6">
        <f>'Scenarios &amp; Pics'!$F$6</f>
        <v>0.25</v>
      </c>
      <c r="K210" s="7">
        <f ca="1">'Scenarios &amp; Pics'!$E$4*'Scenarios &amp; Pics'!G210+'Scenarios &amp; Pics'!$E$5*W209+'Scenarios &amp; Pics'!$E$6*'Scenarios &amp; Pics'!AF209</f>
        <v>273000.00486638315</v>
      </c>
      <c r="L210" s="7">
        <f t="shared" ref="L210:L267" ca="1" si="122">K210-$G$12</f>
        <v>73000.004866383155</v>
      </c>
      <c r="O210" s="11">
        <f>LN(G210/'Scenarios &amp; Pics'!$H$5)</f>
        <v>0.3148107398400336</v>
      </c>
      <c r="P210" s="13">
        <f ca="1">'Scenarios &amp; Pics'!$T$5</f>
        <v>8.2191780821917804E-2</v>
      </c>
      <c r="Q210" s="11">
        <f>'Scenarios &amp; Pics'!$F$5*'Scenarios &amp; Pics'!$F$5/2</f>
        <v>3.125E-2</v>
      </c>
      <c r="R210" s="16">
        <f ca="1">(O210+P210*('Scenarios &amp; Pics'!$J$5+$Q210))/(I211*SQRT(P210))</f>
        <v>4.4740407487034632</v>
      </c>
      <c r="S210" s="16">
        <f t="shared" ca="1" si="99"/>
        <v>4.402367976318339</v>
      </c>
      <c r="T210" s="11">
        <f t="shared" ca="1" si="100"/>
        <v>0.99999616224476928</v>
      </c>
      <c r="U210" s="11">
        <f t="shared" ca="1" si="101"/>
        <v>0.99999464621259226</v>
      </c>
      <c r="V210" s="11">
        <f t="shared" ca="1" si="102"/>
        <v>1.7958287619992063E-5</v>
      </c>
      <c r="W210" s="11">
        <f ca="1">G210*T210-'Scenarios &amp; Pics'!$H$5*EXP(-'Scenarios &amp; Pics'!$J$5*'Scenarios &amp; Pics'!P210)*'Scenarios &amp; Pics'!U210</f>
        <v>37.328235124971584</v>
      </c>
      <c r="Y210" s="12">
        <f>LN(G210/'Scenarios &amp; Pics'!$H$6)</f>
        <v>0.3148107398400336</v>
      </c>
      <c r="Z210" s="14">
        <f ca="1">'Scenarios &amp; Pics'!$T$6</f>
        <v>8.2191780821917804E-2</v>
      </c>
      <c r="AA210" s="12">
        <f>'Scenarios &amp; Pics'!$F$6*'Scenarios &amp; Pics'!$F$6/2</f>
        <v>3.125E-2</v>
      </c>
      <c r="AB210" s="17">
        <f ca="1">(Y210+Z210*('Scenarios &amp; Pics'!$J$6+$AA210))/(H211*SQRT(Z210))</f>
        <v>4.4740407487034632</v>
      </c>
      <c r="AC210" s="17">
        <f t="shared" ca="1" si="95"/>
        <v>4.402367976318339</v>
      </c>
      <c r="AD210" s="12">
        <f t="shared" ca="1" si="103"/>
        <v>0.99999616224476928</v>
      </c>
      <c r="AE210" s="12">
        <f t="shared" ca="1" si="104"/>
        <v>0.99999464621259226</v>
      </c>
      <c r="AF210" s="12">
        <f ca="1">G211*AD210-'Scenarios &amp; Pics'!$H$6*EXP(-'Scenarios &amp; Pics'!$J$6*'Scenarios &amp; Pics'!Z210)*'Scenarios &amp; Pics'!AE210</f>
        <v>37.828233206093969</v>
      </c>
      <c r="AG210" s="7">
        <f ca="1">AF210+'Scenarios &amp; Pics'!$H$5*EXP(-'Scenarios &amp; Pics'!$J$5*'Scenarios &amp; Pics'!$T$5)-G210</f>
        <v>0.5000059301374904</v>
      </c>
      <c r="AI210" s="7">
        <f t="shared" si="96"/>
        <v>137</v>
      </c>
      <c r="AJ210">
        <f t="shared" ca="1" si="97"/>
        <v>37.328235124971584</v>
      </c>
      <c r="AK210" s="7">
        <f t="shared" ca="1" si="98"/>
        <v>0.5000059301374904</v>
      </c>
      <c r="AM210" s="7">
        <f t="shared" si="105"/>
        <v>137</v>
      </c>
      <c r="AN210" s="7">
        <f t="shared" ca="1" si="106"/>
        <v>1.4106838060716619E-2</v>
      </c>
      <c r="AO210" s="7">
        <f t="shared" ca="1" si="107"/>
        <v>3.6578016176756472E-3</v>
      </c>
      <c r="AQ210">
        <f t="shared" ref="AQ210:AQ266" si="123">AQ209+1/365</f>
        <v>0.53424657534246422</v>
      </c>
      <c r="AR210">
        <f t="shared" si="108"/>
        <v>102.15998337627137</v>
      </c>
      <c r="AS210">
        <f t="shared" si="109"/>
        <v>-2.1369863013698535E-2</v>
      </c>
      <c r="AT210">
        <f t="shared" si="110"/>
        <v>0.53424657534246422</v>
      </c>
      <c r="AU210">
        <f t="shared" si="111"/>
        <v>3.125E-2</v>
      </c>
      <c r="AV210">
        <f t="shared" si="112"/>
        <v>4.5682608123130609E-2</v>
      </c>
      <c r="AW210">
        <f t="shared" si="113"/>
        <v>-0.13704782436939106</v>
      </c>
      <c r="AX210" s="11">
        <f t="shared" si="114"/>
        <v>0.518218386978337</v>
      </c>
      <c r="AY210" s="11">
        <f t="shared" si="115"/>
        <v>0.44549649666558028</v>
      </c>
      <c r="AZ210" s="11">
        <f t="shared" si="116"/>
        <v>0.39852622104871083</v>
      </c>
      <c r="BA210">
        <f t="shared" si="117"/>
        <v>7.2721890312756727</v>
      </c>
      <c r="BB210">
        <f t="shared" si="118"/>
        <v>1036.436773956674</v>
      </c>
      <c r="BC210">
        <f t="shared" ref="BC210:BC266" si="124">BC209+1</f>
        <v>195</v>
      </c>
      <c r="BD210">
        <f t="shared" si="119"/>
        <v>10.904757779332153</v>
      </c>
      <c r="BE210">
        <f t="shared" si="120"/>
        <v>582.58294985472969</v>
      </c>
    </row>
    <row r="211" spans="1:57" x14ac:dyDescent="0.3">
      <c r="A211" s="8"/>
      <c r="F211" s="6"/>
      <c r="G211" s="6">
        <f t="shared" si="121"/>
        <v>137.5</v>
      </c>
      <c r="H211" s="6">
        <f>'Scenarios &amp; Pics'!$F$5</f>
        <v>0.25</v>
      </c>
      <c r="I211" s="6">
        <f>'Scenarios &amp; Pics'!$F$6</f>
        <v>0.25</v>
      </c>
      <c r="K211" s="7">
        <f ca="1">'Scenarios &amp; Pics'!$E$4*'Scenarios &amp; Pics'!G211+'Scenarios &amp; Pics'!$E$5*W210+'Scenarios &amp; Pics'!$E$6*'Scenarios &amp; Pics'!AF210</f>
        <v>274000.0038377553</v>
      </c>
      <c r="L211" s="7">
        <f t="shared" ca="1" si="122"/>
        <v>74000.003837755299</v>
      </c>
      <c r="O211" s="11">
        <f>LN(G211/'Scenarios &amp; Pics'!$H$5)</f>
        <v>0.31845373111853459</v>
      </c>
      <c r="P211" s="13">
        <f ca="1">'Scenarios &amp; Pics'!$T$5</f>
        <v>8.2191780821917804E-2</v>
      </c>
      <c r="Q211" s="11">
        <f>'Scenarios &amp; Pics'!$F$5*'Scenarios &amp; Pics'!$F$5/2</f>
        <v>3.125E-2</v>
      </c>
      <c r="R211" s="16">
        <f ca="1">(O211+P211*('Scenarios &amp; Pics'!$J$5+$Q211))/(I212*SQRT(P211))</f>
        <v>4.5248688547927021</v>
      </c>
      <c r="S211" s="16">
        <f t="shared" ca="1" si="99"/>
        <v>4.4531960824075778</v>
      </c>
      <c r="T211" s="11">
        <f t="shared" ca="1" si="100"/>
        <v>0.99999697835159362</v>
      </c>
      <c r="U211" s="11">
        <f t="shared" ca="1" si="101"/>
        <v>0.99999576992862016</v>
      </c>
      <c r="V211" s="11">
        <f t="shared" ca="1" si="102"/>
        <v>1.42870416515243E-5</v>
      </c>
      <c r="W211" s="11">
        <f ca="1">G211*T211-'Scenarios &amp; Pics'!$H$5*EXP(-'Scenarios &amp; Pics'!$J$5*'Scenarios &amp; Pics'!P211)*'Scenarios &amp; Pics'!U211</f>
        <v>37.828233418013752</v>
      </c>
      <c r="Y211" s="12">
        <f>LN(G211/'Scenarios &amp; Pics'!$H$6)</f>
        <v>0.31845373111853459</v>
      </c>
      <c r="Z211" s="14">
        <f ca="1">'Scenarios &amp; Pics'!$T$6</f>
        <v>8.2191780821917804E-2</v>
      </c>
      <c r="AA211" s="12">
        <f>'Scenarios &amp; Pics'!$F$6*'Scenarios &amp; Pics'!$F$6/2</f>
        <v>3.125E-2</v>
      </c>
      <c r="AB211" s="17">
        <f ca="1">(Y211+Z211*('Scenarios &amp; Pics'!$J$6+$AA211))/(H212*SQRT(Z211))</f>
        <v>4.5248688547927021</v>
      </c>
      <c r="AC211" s="17">
        <f t="shared" ca="1" si="95"/>
        <v>4.4531960824075778</v>
      </c>
      <c r="AD211" s="12">
        <f t="shared" ca="1" si="103"/>
        <v>0.99999697835159362</v>
      </c>
      <c r="AE211" s="12">
        <f t="shared" ca="1" si="104"/>
        <v>0.99999576992862016</v>
      </c>
      <c r="AF211" s="12">
        <f ca="1">G212*AD211-'Scenarios &amp; Pics'!$H$6*EXP(-'Scenarios &amp; Pics'!$J$6*'Scenarios &amp; Pics'!Z211)*'Scenarios &amp; Pics'!AE211</f>
        <v>38.328231907189547</v>
      </c>
      <c r="AG211" s="7">
        <f ca="1">AF211+'Scenarios &amp; Pics'!$H$5*EXP(-'Scenarios &amp; Pics'!$J$5*'Scenarios &amp; Pics'!$T$5)-G211</f>
        <v>0.50000463123308236</v>
      </c>
      <c r="AI211" s="7">
        <f t="shared" si="96"/>
        <v>137.5</v>
      </c>
      <c r="AJ211">
        <f t="shared" ca="1" si="97"/>
        <v>37.828233418013752</v>
      </c>
      <c r="AK211" s="7">
        <f t="shared" ca="1" si="98"/>
        <v>0.50000463123308236</v>
      </c>
      <c r="AM211" s="7">
        <f t="shared" si="105"/>
        <v>137.5</v>
      </c>
      <c r="AN211" s="7">
        <f t="shared" ca="1" si="106"/>
        <v>1.1263910727811436E-2</v>
      </c>
      <c r="AO211" s="7">
        <f t="shared" ca="1" si="107"/>
        <v>2.8994485355556491E-3</v>
      </c>
      <c r="AQ211">
        <f t="shared" si="123"/>
        <v>0.53698630136986147</v>
      </c>
      <c r="AR211">
        <f t="shared" si="108"/>
        <v>102.1711796043687</v>
      </c>
      <c r="AS211">
        <f t="shared" si="109"/>
        <v>-2.1479452054794474E-2</v>
      </c>
      <c r="AT211">
        <f t="shared" si="110"/>
        <v>0.53698630136986147</v>
      </c>
      <c r="AU211">
        <f t="shared" si="111"/>
        <v>3.125E-2</v>
      </c>
      <c r="AV211">
        <f t="shared" si="112"/>
        <v>4.5799593226643558E-2</v>
      </c>
      <c r="AW211">
        <f t="shared" si="113"/>
        <v>-0.13739877967993097</v>
      </c>
      <c r="AX211" s="11">
        <f t="shared" si="114"/>
        <v>0.51826500848487544</v>
      </c>
      <c r="AY211" s="11">
        <f t="shared" si="115"/>
        <v>0.44535779778736878</v>
      </c>
      <c r="AZ211" s="11">
        <f t="shared" si="116"/>
        <v>0.39852408852968912</v>
      </c>
      <c r="BA211">
        <f t="shared" si="117"/>
        <v>7.2907210697506599</v>
      </c>
      <c r="BB211">
        <f t="shared" si="118"/>
        <v>1036.5300169697509</v>
      </c>
      <c r="BC211">
        <f t="shared" si="124"/>
        <v>196</v>
      </c>
      <c r="BD211">
        <f t="shared" si="119"/>
        <v>10.876845743955489</v>
      </c>
      <c r="BE211">
        <f t="shared" si="120"/>
        <v>584.07171666171769</v>
      </c>
    </row>
    <row r="212" spans="1:57" x14ac:dyDescent="0.3">
      <c r="A212" s="8"/>
      <c r="F212" s="6"/>
      <c r="G212" s="6">
        <f t="shared" si="121"/>
        <v>138</v>
      </c>
      <c r="H212" s="6">
        <f>'Scenarios &amp; Pics'!$F$5</f>
        <v>0.25</v>
      </c>
      <c r="I212" s="6">
        <f>'Scenarios &amp; Pics'!$F$6</f>
        <v>0.25</v>
      </c>
      <c r="K212" s="7">
        <f ca="1">'Scenarios &amp; Pics'!$E$4*'Scenarios &amp; Pics'!G212+'Scenarios &amp; Pics'!$E$5*W211+'Scenarios &amp; Pics'!$E$6*'Scenarios &amp; Pics'!AF211</f>
        <v>275000.00302164839</v>
      </c>
      <c r="L212" s="7">
        <f t="shared" ca="1" si="122"/>
        <v>75000.003021648386</v>
      </c>
      <c r="O212" s="11">
        <f>LN(G212/'Scenarios &amp; Pics'!$H$5)</f>
        <v>0.32208349916911322</v>
      </c>
      <c r="P212" s="13">
        <f ca="1">'Scenarios &amp; Pics'!$T$5</f>
        <v>8.2191780821917804E-2</v>
      </c>
      <c r="Q212" s="11">
        <f>'Scenarios &amp; Pics'!$F$5*'Scenarios &amp; Pics'!$F$5/2</f>
        <v>3.125E-2</v>
      </c>
      <c r="R212" s="16">
        <f ca="1">(O212+P212*('Scenarios &amp; Pics'!$J$5+$Q212))/(I213*SQRT(P212))</f>
        <v>4.5755124664430866</v>
      </c>
      <c r="S212" s="16">
        <f t="shared" ca="1" si="99"/>
        <v>4.5038396940579624</v>
      </c>
      <c r="T212" s="11">
        <f t="shared" ca="1" si="100"/>
        <v>0.99999762472162212</v>
      </c>
      <c r="U212" s="11">
        <f t="shared" ca="1" si="101"/>
        <v>0.99999666317222513</v>
      </c>
      <c r="V212" s="11">
        <f t="shared" ca="1" si="102"/>
        <v>1.1346562781992227E-5</v>
      </c>
      <c r="W212" s="11">
        <f ca="1">G212*T212-'Scenarios &amp; Pics'!$H$5*EXP(-'Scenarios &amp; Pics'!$J$5*'Scenarios &amp; Pics'!P212)*'Scenarios &amp; Pics'!U212</f>
        <v>38.328232075079924</v>
      </c>
      <c r="Y212" s="12">
        <f>LN(G212/'Scenarios &amp; Pics'!$H$6)</f>
        <v>0.32208349916911322</v>
      </c>
      <c r="Z212" s="14">
        <f ca="1">'Scenarios &amp; Pics'!$T$6</f>
        <v>8.2191780821917804E-2</v>
      </c>
      <c r="AA212" s="12">
        <f>'Scenarios &amp; Pics'!$F$6*'Scenarios &amp; Pics'!$F$6/2</f>
        <v>3.125E-2</v>
      </c>
      <c r="AB212" s="17">
        <f ca="1">(Y212+Z212*('Scenarios &amp; Pics'!$J$6+$AA212))/(H213*SQRT(Z212))</f>
        <v>4.5755124664430866</v>
      </c>
      <c r="AC212" s="17">
        <f t="shared" ca="1" si="95"/>
        <v>4.5038396940579624</v>
      </c>
      <c r="AD212" s="12">
        <f t="shared" ca="1" si="103"/>
        <v>0.99999762472162212</v>
      </c>
      <c r="AE212" s="12">
        <f t="shared" ca="1" si="104"/>
        <v>0.99999666317222513</v>
      </c>
      <c r="AF212" s="12">
        <f ca="1">G213*AD212-'Scenarios &amp; Pics'!$H$6*EXP(-'Scenarios &amp; Pics'!$J$6*'Scenarios &amp; Pics'!Z212)*'Scenarios &amp; Pics'!AE212</f>
        <v>38.828230887440739</v>
      </c>
      <c r="AG212" s="7">
        <f ca="1">AF212+'Scenarios &amp; Pics'!$H$5*EXP(-'Scenarios &amp; Pics'!$J$5*'Scenarios &amp; Pics'!$T$5)-G212</f>
        <v>0.50000361148426009</v>
      </c>
      <c r="AI212" s="7">
        <f t="shared" si="96"/>
        <v>138</v>
      </c>
      <c r="AJ212">
        <f t="shared" ca="1" si="97"/>
        <v>38.328232075079924</v>
      </c>
      <c r="AK212" s="7">
        <f t="shared" ca="1" si="98"/>
        <v>0.50000361148426009</v>
      </c>
      <c r="AM212" s="7">
        <f t="shared" si="105"/>
        <v>138</v>
      </c>
      <c r="AN212" s="7">
        <f t="shared" ca="1" si="106"/>
        <v>8.978165312364882E-3</v>
      </c>
      <c r="AO212" s="7">
        <f t="shared" ca="1" si="107"/>
        <v>2.2943571651706097E-3</v>
      </c>
      <c r="AQ212">
        <f t="shared" si="123"/>
        <v>0.53972602739725872</v>
      </c>
      <c r="AR212">
        <f t="shared" si="108"/>
        <v>102.18237705951717</v>
      </c>
      <c r="AS212">
        <f t="shared" si="109"/>
        <v>-2.1589041095890497E-2</v>
      </c>
      <c r="AT212">
        <f t="shared" si="110"/>
        <v>0.53972602739725872</v>
      </c>
      <c r="AU212">
        <f t="shared" si="111"/>
        <v>3.125E-2</v>
      </c>
      <c r="AV212">
        <f t="shared" si="112"/>
        <v>4.5916280277484026E-2</v>
      </c>
      <c r="AW212">
        <f t="shared" si="113"/>
        <v>-0.13774884083245525</v>
      </c>
      <c r="AX212" s="11">
        <f t="shared" si="114"/>
        <v>0.51831151096108963</v>
      </c>
      <c r="AY212" s="11">
        <f t="shared" si="115"/>
        <v>0.44521945894627979</v>
      </c>
      <c r="AZ212" s="11">
        <f t="shared" si="116"/>
        <v>0.39852195602207846</v>
      </c>
      <c r="BA212">
        <f t="shared" si="117"/>
        <v>7.3092052014809852</v>
      </c>
      <c r="BB212">
        <f t="shared" si="118"/>
        <v>1036.6230219221793</v>
      </c>
      <c r="BC212">
        <f t="shared" si="124"/>
        <v>197</v>
      </c>
      <c r="BD212">
        <f t="shared" si="119"/>
        <v>10.849146359790572</v>
      </c>
      <c r="BE212">
        <f t="shared" si="120"/>
        <v>585.5566665421195</v>
      </c>
    </row>
    <row r="213" spans="1:57" x14ac:dyDescent="0.3">
      <c r="A213" s="8"/>
      <c r="F213" s="6"/>
      <c r="G213" s="6">
        <f t="shared" si="121"/>
        <v>138.5</v>
      </c>
      <c r="H213" s="6">
        <f>'Scenarios &amp; Pics'!$F$5</f>
        <v>0.25</v>
      </c>
      <c r="I213" s="6">
        <f>'Scenarios &amp; Pics'!$F$6</f>
        <v>0.25</v>
      </c>
      <c r="K213" s="7">
        <f ca="1">'Scenarios &amp; Pics'!$E$4*'Scenarios &amp; Pics'!G213+'Scenarios &amp; Pics'!$E$5*W212+'Scenarios &amp; Pics'!$E$6*'Scenarios &amp; Pics'!AF212</f>
        <v>276000.00237527839</v>
      </c>
      <c r="L213" s="7">
        <f t="shared" ca="1" si="122"/>
        <v>76000.002375278389</v>
      </c>
      <c r="O213" s="11">
        <f>LN(G213/'Scenarios &amp; Pics'!$H$5)</f>
        <v>0.32570013963930183</v>
      </c>
      <c r="P213" s="13">
        <f ca="1">'Scenarios &amp; Pics'!$T$5</f>
        <v>8.2191780821917804E-2</v>
      </c>
      <c r="Q213" s="11">
        <f>'Scenarios &amp; Pics'!$F$5*'Scenarios &amp; Pics'!$F$5/2</f>
        <v>3.125E-2</v>
      </c>
      <c r="R213" s="16">
        <f ca="1">(O213+P213*('Scenarios &amp; Pics'!$J$5+$Q213))/(I214*SQRT(P213))</f>
        <v>4.6259729181576512</v>
      </c>
      <c r="S213" s="16">
        <f t="shared" ca="1" si="99"/>
        <v>4.554300145772527</v>
      </c>
      <c r="T213" s="11">
        <f t="shared" ca="1" si="100"/>
        <v>0.99999813577990837</v>
      </c>
      <c r="U213" s="11">
        <f t="shared" ca="1" si="101"/>
        <v>0.99999737198667193</v>
      </c>
      <c r="V213" s="11">
        <f t="shared" ca="1" si="102"/>
        <v>8.9958135229358817E-6</v>
      </c>
      <c r="W213" s="11">
        <f ca="1">G213*T213-'Scenarios &amp; Pics'!$H$5*EXP(-'Scenarios &amp; Pics'!$J$5*'Scenarios &amp; Pics'!P213)*'Scenarios &amp; Pics'!U213</f>
        <v>38.828231020220926</v>
      </c>
      <c r="Y213" s="12">
        <f>LN(G213/'Scenarios &amp; Pics'!$H$6)</f>
        <v>0.32570013963930183</v>
      </c>
      <c r="Z213" s="14">
        <f ca="1">'Scenarios &amp; Pics'!$T$6</f>
        <v>8.2191780821917804E-2</v>
      </c>
      <c r="AA213" s="12">
        <f>'Scenarios &amp; Pics'!$F$6*'Scenarios &amp; Pics'!$F$6/2</f>
        <v>3.125E-2</v>
      </c>
      <c r="AB213" s="17">
        <f ca="1">(Y213+Z213*('Scenarios &amp; Pics'!$J$6+$AA213))/(H214*SQRT(Z213))</f>
        <v>4.6259729181576512</v>
      </c>
      <c r="AC213" s="17">
        <f t="shared" ca="1" si="95"/>
        <v>4.554300145772527</v>
      </c>
      <c r="AD213" s="12">
        <f t="shared" ca="1" si="103"/>
        <v>0.99999813577990837</v>
      </c>
      <c r="AE213" s="12">
        <f t="shared" ca="1" si="104"/>
        <v>0.99999737198667193</v>
      </c>
      <c r="AF213" s="12">
        <f ca="1">G214*AD213-'Scenarios &amp; Pics'!$H$6*EXP(-'Scenarios &amp; Pics'!$J$6*'Scenarios &amp; Pics'!Z213)*'Scenarios &amp; Pics'!AE213</f>
        <v>39.328230088110871</v>
      </c>
      <c r="AG213" s="7">
        <f ca="1">AF213+'Scenarios &amp; Pics'!$H$5*EXP(-'Scenarios &amp; Pics'!$J$5*'Scenarios &amp; Pics'!$T$5)-G213</f>
        <v>0.50000281215440623</v>
      </c>
      <c r="AI213" s="7">
        <f t="shared" si="96"/>
        <v>138.5</v>
      </c>
      <c r="AJ213">
        <f t="shared" ca="1" si="97"/>
        <v>38.828231020220926</v>
      </c>
      <c r="AK213" s="7">
        <f t="shared" ca="1" si="98"/>
        <v>0.50000281215440623</v>
      </c>
      <c r="AM213" s="7">
        <f t="shared" si="105"/>
        <v>138.5</v>
      </c>
      <c r="AN213" s="7">
        <f t="shared" ca="1" si="106"/>
        <v>7.1438842371363631E-3</v>
      </c>
      <c r="AO213" s="7">
        <f t="shared" ca="1" si="107"/>
        <v>1.8124517868027459E-3</v>
      </c>
      <c r="AQ213">
        <f t="shared" si="123"/>
        <v>0.54246575342465597</v>
      </c>
      <c r="AR213">
        <f t="shared" si="108"/>
        <v>102.19357574185122</v>
      </c>
      <c r="AS213">
        <f t="shared" si="109"/>
        <v>-2.1698630136986134E-2</v>
      </c>
      <c r="AT213">
        <f t="shared" si="110"/>
        <v>0.54246575342465597</v>
      </c>
      <c r="AU213">
        <f t="shared" si="111"/>
        <v>3.125E-2</v>
      </c>
      <c r="AV213">
        <f t="shared" si="112"/>
        <v>4.6032671542233068E-2</v>
      </c>
      <c r="AW213">
        <f t="shared" si="113"/>
        <v>-0.13809801462669696</v>
      </c>
      <c r="AX213" s="11">
        <f t="shared" si="114"/>
        <v>0.51835789531153154</v>
      </c>
      <c r="AY213" s="11">
        <f t="shared" si="115"/>
        <v>0.44508147742093584</v>
      </c>
      <c r="AZ213" s="11">
        <f t="shared" si="116"/>
        <v>0.39851982352587889</v>
      </c>
      <c r="BA213">
        <f t="shared" si="117"/>
        <v>7.3276417890595766</v>
      </c>
      <c r="BB213">
        <f t="shared" si="118"/>
        <v>1036.7157906230632</v>
      </c>
      <c r="BC213">
        <f t="shared" si="124"/>
        <v>198</v>
      </c>
      <c r="BD213">
        <f t="shared" si="119"/>
        <v>10.821656938818398</v>
      </c>
      <c r="BE213">
        <f t="shared" si="120"/>
        <v>587.03782846192792</v>
      </c>
    </row>
    <row r="214" spans="1:57" x14ac:dyDescent="0.3">
      <c r="A214" s="8"/>
      <c r="F214" s="6"/>
      <c r="G214" s="6">
        <f t="shared" si="121"/>
        <v>139</v>
      </c>
      <c r="H214" s="6">
        <f>'Scenarios &amp; Pics'!$F$5</f>
        <v>0.25</v>
      </c>
      <c r="I214" s="6">
        <f>'Scenarios &amp; Pics'!$F$6</f>
        <v>0.25</v>
      </c>
      <c r="K214" s="7">
        <f ca="1">'Scenarios &amp; Pics'!$E$4*'Scenarios &amp; Pics'!G214+'Scenarios &amp; Pics'!$E$5*W213+'Scenarios &amp; Pics'!$E$6*'Scenarios &amp; Pics'!AF213</f>
        <v>277000.00186422013</v>
      </c>
      <c r="L214" s="7">
        <f t="shared" ca="1" si="122"/>
        <v>77000.001864220132</v>
      </c>
      <c r="O214" s="11">
        <f>LN(G214/'Scenarios &amp; Pics'!$H$5)</f>
        <v>0.3293037471426003</v>
      </c>
      <c r="P214" s="13">
        <f ca="1">'Scenarios &amp; Pics'!$T$5</f>
        <v>8.2191780821917804E-2</v>
      </c>
      <c r="Q214" s="11">
        <f>'Scenarios &amp; Pics'!$F$5*'Scenarios &amp; Pics'!$F$5/2</f>
        <v>3.125E-2</v>
      </c>
      <c r="R214" s="16">
        <f ca="1">(O214+P214*('Scenarios &amp; Pics'!$J$5+$Q214))/(I215*SQRT(P214))</f>
        <v>4.6762515300123031</v>
      </c>
      <c r="S214" s="16">
        <f t="shared" ca="1" si="99"/>
        <v>4.6045787576271788</v>
      </c>
      <c r="T214" s="11">
        <f t="shared" ca="1" si="100"/>
        <v>0.99999853916892101</v>
      </c>
      <c r="U214" s="11">
        <f t="shared" ca="1" si="101"/>
        <v>0.99999793349206934</v>
      </c>
      <c r="V214" s="11">
        <f t="shared" ca="1" si="102"/>
        <v>7.1200008071553836E-6</v>
      </c>
      <c r="W214" s="11">
        <f ca="1">G214*T214-'Scenarios &amp; Pics'!$H$5*EXP(-'Scenarios &amp; Pics'!$J$5*'Scenarios &amp; Pics'!P214)*'Scenarios &amp; Pics'!U214</f>
        <v>39.32823019294527</v>
      </c>
      <c r="Y214" s="12">
        <f>LN(G214/'Scenarios &amp; Pics'!$H$6)</f>
        <v>0.3293037471426003</v>
      </c>
      <c r="Z214" s="14">
        <f ca="1">'Scenarios &amp; Pics'!$T$6</f>
        <v>8.2191780821917804E-2</v>
      </c>
      <c r="AA214" s="12">
        <f>'Scenarios &amp; Pics'!$F$6*'Scenarios &amp; Pics'!$F$6/2</f>
        <v>3.125E-2</v>
      </c>
      <c r="AB214" s="17">
        <f ca="1">(Y214+Z214*('Scenarios &amp; Pics'!$J$6+$AA214))/(H215*SQRT(Z214))</f>
        <v>4.6762515300123031</v>
      </c>
      <c r="AC214" s="17">
        <f t="shared" ca="1" si="95"/>
        <v>4.6045787576271788</v>
      </c>
      <c r="AD214" s="12">
        <f t="shared" ca="1" si="103"/>
        <v>0.99999853916892101</v>
      </c>
      <c r="AE214" s="12">
        <f t="shared" ca="1" si="104"/>
        <v>0.99999793349206934</v>
      </c>
      <c r="AF214" s="12">
        <f ca="1">G215*AD214-'Scenarios &amp; Pics'!$H$6*EXP(-'Scenarios &amp; Pics'!$J$6*'Scenarios &amp; Pics'!Z214)*'Scenarios &amp; Pics'!AE214</f>
        <v>39.828229462529734</v>
      </c>
      <c r="AG214" s="7">
        <f ca="1">AF214+'Scenarios &amp; Pics'!$H$5*EXP(-'Scenarios &amp; Pics'!$J$5*'Scenarios &amp; Pics'!$T$5)-G214</f>
        <v>0.50000218657328332</v>
      </c>
      <c r="AI214" s="7">
        <f t="shared" si="96"/>
        <v>139</v>
      </c>
      <c r="AJ214">
        <f t="shared" ca="1" si="97"/>
        <v>39.32823019294527</v>
      </c>
      <c r="AK214" s="7">
        <f t="shared" ca="1" si="98"/>
        <v>0.50000218657328332</v>
      </c>
      <c r="AM214" s="7">
        <f t="shared" si="105"/>
        <v>139</v>
      </c>
      <c r="AN214" s="7">
        <f t="shared" ca="1" si="106"/>
        <v>5.6746493932326326E-3</v>
      </c>
      <c r="AO214" s="7">
        <f t="shared" ca="1" si="107"/>
        <v>1.4293580584372177E-3</v>
      </c>
      <c r="AQ214">
        <f t="shared" si="123"/>
        <v>0.54520547945205322</v>
      </c>
      <c r="AR214">
        <f t="shared" si="108"/>
        <v>102.20477565150541</v>
      </c>
      <c r="AS214">
        <f t="shared" si="109"/>
        <v>-2.1808219178082192E-2</v>
      </c>
      <c r="AT214">
        <f t="shared" si="110"/>
        <v>0.54520547945205322</v>
      </c>
      <c r="AU214">
        <f t="shared" si="111"/>
        <v>3.125E-2</v>
      </c>
      <c r="AV214">
        <f t="shared" si="112"/>
        <v>4.614876925888222E-2</v>
      </c>
      <c r="AW214">
        <f t="shared" si="113"/>
        <v>-0.13844630777664796</v>
      </c>
      <c r="AX214" s="11">
        <f t="shared" si="114"/>
        <v>0.51840416242934584</v>
      </c>
      <c r="AY214" s="11">
        <f t="shared" si="115"/>
        <v>0.44494385052423047</v>
      </c>
      <c r="AZ214" s="11">
        <f t="shared" si="116"/>
        <v>0.39851769104109036</v>
      </c>
      <c r="BA214">
        <f t="shared" si="117"/>
        <v>7.3460311905115248</v>
      </c>
      <c r="BB214">
        <f t="shared" si="118"/>
        <v>1036.8083248586918</v>
      </c>
      <c r="BC214">
        <f t="shared" si="124"/>
        <v>199</v>
      </c>
      <c r="BD214">
        <f t="shared" si="119"/>
        <v>10.794374840353546</v>
      </c>
      <c r="BE214">
        <f t="shared" si="120"/>
        <v>588.5152310220135</v>
      </c>
    </row>
    <row r="215" spans="1:57" x14ac:dyDescent="0.3">
      <c r="A215" s="8"/>
      <c r="F215" s="6"/>
      <c r="G215" s="6">
        <f t="shared" si="121"/>
        <v>139.5</v>
      </c>
      <c r="H215" s="6">
        <f>'Scenarios &amp; Pics'!$F$5</f>
        <v>0.25</v>
      </c>
      <c r="I215" s="6">
        <f>'Scenarios &amp; Pics'!$F$6</f>
        <v>0.25</v>
      </c>
      <c r="K215" s="7">
        <f ca="1">'Scenarios &amp; Pics'!$E$4*'Scenarios &amp; Pics'!G215+'Scenarios &amp; Pics'!$E$5*W214+'Scenarios &amp; Pics'!$E$6*'Scenarios &amp; Pics'!AF214</f>
        <v>278000.00146083109</v>
      </c>
      <c r="L215" s="7">
        <f t="shared" ca="1" si="122"/>
        <v>78000.001460831088</v>
      </c>
      <c r="O215" s="11">
        <f>LN(G215/'Scenarios &amp; Pics'!$H$5)</f>
        <v>0.33289441527332897</v>
      </c>
      <c r="P215" s="13">
        <f ca="1">'Scenarios &amp; Pics'!$T$5</f>
        <v>8.2191780821917804E-2</v>
      </c>
      <c r="Q215" s="11">
        <f>'Scenarios &amp; Pics'!$F$5*'Scenarios &amp; Pics'!$F$5/2</f>
        <v>3.125E-2</v>
      </c>
      <c r="R215" s="16">
        <f ca="1">(O215+P215*('Scenarios &amp; Pics'!$J$5+$Q215))/(I216*SQRT(P215))</f>
        <v>4.7263496078630478</v>
      </c>
      <c r="S215" s="16">
        <f t="shared" ca="1" si="99"/>
        <v>4.6546768354779235</v>
      </c>
      <c r="T215" s="11">
        <f t="shared" ca="1" si="100"/>
        <v>0.9999988570402486</v>
      </c>
      <c r="U215" s="11">
        <f t="shared" ca="1" si="101"/>
        <v>0.99999837755378629</v>
      </c>
      <c r="V215" s="11">
        <f t="shared" ca="1" si="102"/>
        <v>5.6259043971722962E-6</v>
      </c>
      <c r="W215" s="11">
        <f ca="1">G215*T215-'Scenarios &amp; Pics'!$H$5*EXP(-'Scenarios &amp; Pics'!$J$5*'Scenarios &amp; Pics'!P215)*'Scenarios &amp; Pics'!U215</f>
        <v>39.82822954516142</v>
      </c>
      <c r="Y215" s="12">
        <f>LN(G215/'Scenarios &amp; Pics'!$H$6)</f>
        <v>0.33289441527332897</v>
      </c>
      <c r="Z215" s="14">
        <f ca="1">'Scenarios &amp; Pics'!$T$6</f>
        <v>8.2191780821917804E-2</v>
      </c>
      <c r="AA215" s="12">
        <f>'Scenarios &amp; Pics'!$F$6*'Scenarios &amp; Pics'!$F$6/2</f>
        <v>3.125E-2</v>
      </c>
      <c r="AB215" s="17">
        <f ca="1">(Y215+Z215*('Scenarios &amp; Pics'!$J$6+$AA215))/(H216*SQRT(Z215))</f>
        <v>4.7263496078630478</v>
      </c>
      <c r="AC215" s="17">
        <f t="shared" ca="1" si="95"/>
        <v>4.6546768354779235</v>
      </c>
      <c r="AD215" s="12">
        <f t="shared" ca="1" si="103"/>
        <v>0.9999988570402486</v>
      </c>
      <c r="AE215" s="12">
        <f t="shared" ca="1" si="104"/>
        <v>0.99999837755378629</v>
      </c>
      <c r="AF215" s="12">
        <f ca="1">G216*AD215-'Scenarios &amp; Pics'!$H$6*EXP(-'Scenarios &amp; Pics'!$J$6*'Scenarios &amp; Pics'!Z215)*'Scenarios &amp; Pics'!AE215</f>
        <v>40.328228973681533</v>
      </c>
      <c r="AG215" s="7">
        <f ca="1">AF215+'Scenarios &amp; Pics'!$H$5*EXP(-'Scenarios &amp; Pics'!$J$5*'Scenarios &amp; Pics'!$T$5)-G215</f>
        <v>0.50000169772505387</v>
      </c>
      <c r="AI215" s="7">
        <f t="shared" si="96"/>
        <v>139.5</v>
      </c>
      <c r="AJ215">
        <f t="shared" ca="1" si="97"/>
        <v>39.82822954516142</v>
      </c>
      <c r="AK215" s="7">
        <f t="shared" ca="1" si="98"/>
        <v>0.50000169772505387</v>
      </c>
      <c r="AM215" s="7">
        <f t="shared" si="105"/>
        <v>139.5</v>
      </c>
      <c r="AN215" s="7">
        <f t="shared" ca="1" si="106"/>
        <v>4.4999816849600506E-3</v>
      </c>
      <c r="AO215" s="7">
        <f t="shared" ca="1" si="107"/>
        <v>1.1253663682021342E-3</v>
      </c>
      <c r="AQ215">
        <f t="shared" si="123"/>
        <v>0.54794520547945047</v>
      </c>
      <c r="AR215">
        <f t="shared" si="108"/>
        <v>102.2159767886142</v>
      </c>
      <c r="AS215">
        <f t="shared" si="109"/>
        <v>-2.1917808219177919E-2</v>
      </c>
      <c r="AT215">
        <f t="shared" si="110"/>
        <v>0.54794520547945047</v>
      </c>
      <c r="AU215">
        <f t="shared" si="111"/>
        <v>3.125E-2</v>
      </c>
      <c r="AV215">
        <f t="shared" si="112"/>
        <v>4.6264575637350799E-2</v>
      </c>
      <c r="AW215">
        <f t="shared" si="113"/>
        <v>-0.13879372691205027</v>
      </c>
      <c r="AX215" s="11">
        <f t="shared" si="114"/>
        <v>0.5184503131964755</v>
      </c>
      <c r="AY215" s="11">
        <f t="shared" si="115"/>
        <v>0.44480657560273246</v>
      </c>
      <c r="AZ215" s="11">
        <f t="shared" si="116"/>
        <v>0.39851555856771276</v>
      </c>
      <c r="BA215">
        <f t="shared" si="117"/>
        <v>7.3643737593743026</v>
      </c>
      <c r="BB215">
        <f t="shared" si="118"/>
        <v>1036.9006263929509</v>
      </c>
      <c r="BC215">
        <f t="shared" si="124"/>
        <v>200</v>
      </c>
      <c r="BD215">
        <f t="shared" si="119"/>
        <v>10.76729746997786</v>
      </c>
      <c r="BE215">
        <f t="shared" si="120"/>
        <v>589.98890246453868</v>
      </c>
    </row>
    <row r="216" spans="1:57" x14ac:dyDescent="0.3">
      <c r="A216" s="8"/>
      <c r="F216" s="6"/>
      <c r="G216" s="6">
        <f t="shared" si="121"/>
        <v>140</v>
      </c>
      <c r="H216" s="6">
        <f>'Scenarios &amp; Pics'!$F$5</f>
        <v>0.25</v>
      </c>
      <c r="I216" s="6">
        <f>'Scenarios &amp; Pics'!$F$6</f>
        <v>0.25</v>
      </c>
      <c r="K216" s="7">
        <f ca="1">'Scenarios &amp; Pics'!$E$4*'Scenarios &amp; Pics'!G216+'Scenarios &amp; Pics'!$E$5*W215+'Scenarios &amp; Pics'!$E$6*'Scenarios &amp; Pics'!AF215</f>
        <v>279000.00114295975</v>
      </c>
      <c r="L216" s="7">
        <f t="shared" ca="1" si="122"/>
        <v>79000.001142959751</v>
      </c>
      <c r="O216" s="11">
        <f>LN(G216/'Scenarios &amp; Pics'!$H$5)</f>
        <v>0.33647223662121289</v>
      </c>
      <c r="P216" s="13">
        <f ca="1">'Scenarios &amp; Pics'!$T$5</f>
        <v>8.2191780821917804E-2</v>
      </c>
      <c r="Q216" s="11">
        <f>'Scenarios &amp; Pics'!$F$5*'Scenarios &amp; Pics'!$F$5/2</f>
        <v>3.125E-2</v>
      </c>
      <c r="R216" s="16">
        <f ca="1">(O216+P216*('Scenarios &amp; Pics'!$J$5+$Q216))/(I217*SQRT(P216))</f>
        <v>4.776268443549478</v>
      </c>
      <c r="S216" s="16">
        <f t="shared" ca="1" si="99"/>
        <v>4.7045956711643537</v>
      </c>
      <c r="T216" s="11">
        <f t="shared" ca="1" si="100"/>
        <v>0.99999910711015561</v>
      </c>
      <c r="U216" s="11">
        <f t="shared" ca="1" si="101"/>
        <v>0.99999872815218049</v>
      </c>
      <c r="V216" s="11">
        <f t="shared" ca="1" si="102"/>
        <v>4.4379914693996471E-6</v>
      </c>
      <c r="W216" s="11">
        <f ca="1">G216*T216-'Scenarios &amp; Pics'!$H$5*EXP(-'Scenarios &amp; Pics'!$J$5*'Scenarios &amp; Pics'!P216)*'Scenarios &amp; Pics'!U216</f>
        <v>40.328229038705047</v>
      </c>
      <c r="Y216" s="12">
        <f>LN(G216/'Scenarios &amp; Pics'!$H$6)</f>
        <v>0.33647223662121289</v>
      </c>
      <c r="Z216" s="14">
        <f ca="1">'Scenarios &amp; Pics'!$T$6</f>
        <v>8.2191780821917804E-2</v>
      </c>
      <c r="AA216" s="12">
        <f>'Scenarios &amp; Pics'!$F$6*'Scenarios &amp; Pics'!$F$6/2</f>
        <v>3.125E-2</v>
      </c>
      <c r="AB216" s="17">
        <f ca="1">(Y216+Z216*('Scenarios &amp; Pics'!$J$6+$AA216))/(H217*SQRT(Z216))</f>
        <v>4.776268443549478</v>
      </c>
      <c r="AC216" s="17">
        <f t="shared" ca="1" si="95"/>
        <v>4.7045956711643537</v>
      </c>
      <c r="AD216" s="12">
        <f t="shared" ca="1" si="103"/>
        <v>0.99999910711015561</v>
      </c>
      <c r="AE216" s="12">
        <f t="shared" ca="1" si="104"/>
        <v>0.99999872815218049</v>
      </c>
      <c r="AF216" s="12">
        <f ca="1">G217*AD216-'Scenarios &amp; Pics'!$H$6*EXP(-'Scenarios &amp; Pics'!$J$6*'Scenarios &amp; Pics'!Z216)*'Scenarios &amp; Pics'!AE216</f>
        <v>40.828228592260132</v>
      </c>
      <c r="AG216" s="7">
        <f ca="1">AF216+'Scenarios &amp; Pics'!$H$5*EXP(-'Scenarios &amp; Pics'!$J$5*'Scenarios &amp; Pics'!$T$5)-G216</f>
        <v>0.50000131630366695</v>
      </c>
      <c r="AI216" s="7">
        <f t="shared" si="96"/>
        <v>140</v>
      </c>
      <c r="AJ216">
        <f t="shared" ca="1" si="97"/>
        <v>40.328229038705047</v>
      </c>
      <c r="AK216" s="7">
        <f t="shared" ca="1" si="98"/>
        <v>0.50000131630366695</v>
      </c>
      <c r="AM216" s="7">
        <f t="shared" si="105"/>
        <v>140</v>
      </c>
      <c r="AN216" s="7">
        <f t="shared" ca="1" si="106"/>
        <v>3.5625313072541365E-3</v>
      </c>
      <c r="AO216" s="7">
        <f t="shared" ca="1" si="107"/>
        <v>8.8457410010051691E-4</v>
      </c>
      <c r="AQ216">
        <f t="shared" si="123"/>
        <v>0.55068493150684772</v>
      </c>
      <c r="AR216">
        <f t="shared" si="108"/>
        <v>102.22717915331214</v>
      </c>
      <c r="AS216">
        <f t="shared" si="109"/>
        <v>-2.2027397260273841E-2</v>
      </c>
      <c r="AT216">
        <f t="shared" si="110"/>
        <v>0.55068493150684772</v>
      </c>
      <c r="AU216">
        <f t="shared" si="111"/>
        <v>3.125E-2</v>
      </c>
      <c r="AV216">
        <f t="shared" si="112"/>
        <v>4.6380092859961565E-2</v>
      </c>
      <c r="AW216">
        <f t="shared" si="113"/>
        <v>-0.13914027857988323</v>
      </c>
      <c r="AX216" s="11">
        <f t="shared" si="114"/>
        <v>0.5184963484838514</v>
      </c>
      <c r="AY216" s="11">
        <f t="shared" si="115"/>
        <v>0.44466965003609171</v>
      </c>
      <c r="AZ216" s="11">
        <f t="shared" si="116"/>
        <v>0.39851342610574608</v>
      </c>
      <c r="BA216">
        <f t="shared" si="117"/>
        <v>7.3826698447759682</v>
      </c>
      <c r="BB216">
        <f t="shared" si="118"/>
        <v>1036.9926969677028</v>
      </c>
      <c r="BC216">
        <f t="shared" si="124"/>
        <v>201</v>
      </c>
      <c r="BD216">
        <f t="shared" si="119"/>
        <v>10.740422278503376</v>
      </c>
      <c r="BE216">
        <f t="shared" si="120"/>
        <v>591.45887067922524</v>
      </c>
    </row>
    <row r="217" spans="1:57" x14ac:dyDescent="0.3">
      <c r="A217" s="8"/>
      <c r="F217" s="6"/>
      <c r="G217" s="6">
        <f t="shared" si="121"/>
        <v>140.5</v>
      </c>
      <c r="H217" s="6">
        <f>'Scenarios &amp; Pics'!$F$5</f>
        <v>0.25</v>
      </c>
      <c r="I217" s="6">
        <f>'Scenarios &amp; Pics'!$F$6</f>
        <v>0.25</v>
      </c>
      <c r="K217" s="7">
        <f ca="1">'Scenarios &amp; Pics'!$E$4*'Scenarios &amp; Pics'!G217+'Scenarios &amp; Pics'!$E$5*W216+'Scenarios &amp; Pics'!$E$6*'Scenarios &amp; Pics'!AF216</f>
        <v>280000.00089288986</v>
      </c>
      <c r="L217" s="7">
        <f t="shared" ca="1" si="122"/>
        <v>80000.000892889861</v>
      </c>
      <c r="O217" s="11">
        <f>LN(G217/'Scenarios &amp; Pics'!$H$5)</f>
        <v>0.34003730278570909</v>
      </c>
      <c r="P217" s="13">
        <f ca="1">'Scenarios &amp; Pics'!$T$5</f>
        <v>8.2191780821917804E-2</v>
      </c>
      <c r="Q217" s="11">
        <f>'Scenarios &amp; Pics'!$F$5*'Scenarios &amp; Pics'!$F$5/2</f>
        <v>3.125E-2</v>
      </c>
      <c r="R217" s="16">
        <f ca="1">(O217+P217*('Scenarios &amp; Pics'!$J$5+$Q217))/(I218*SQRT(P217))</f>
        <v>4.8260093150946695</v>
      </c>
      <c r="S217" s="16">
        <f t="shared" ca="1" si="99"/>
        <v>4.7543365427095452</v>
      </c>
      <c r="T217" s="11">
        <f t="shared" ca="1" si="100"/>
        <v>0.9999993035200202</v>
      </c>
      <c r="U217" s="11">
        <f t="shared" ca="1" si="101"/>
        <v>0.99999900450426338</v>
      </c>
      <c r="V217" s="11">
        <f t="shared" ca="1" si="102"/>
        <v>3.4951946572911803E-6</v>
      </c>
      <c r="W217" s="11">
        <f ca="1">G217*T217-'Scenarios &amp; Pics'!$H$5*EXP(-'Scenarios &amp; Pics'!$J$5*'Scenarios &amp; Pics'!P217)*'Scenarios &amp; Pics'!U217</f>
        <v>40.828228643344119</v>
      </c>
      <c r="Y217" s="12">
        <f>LN(G217/'Scenarios &amp; Pics'!$H$6)</f>
        <v>0.34003730278570909</v>
      </c>
      <c r="Z217" s="14">
        <f ca="1">'Scenarios &amp; Pics'!$T$6</f>
        <v>8.2191780821917804E-2</v>
      </c>
      <c r="AA217" s="12">
        <f>'Scenarios &amp; Pics'!$F$6*'Scenarios &amp; Pics'!$F$6/2</f>
        <v>3.125E-2</v>
      </c>
      <c r="AB217" s="17">
        <f ca="1">(Y217+Z217*('Scenarios &amp; Pics'!$J$6+$AA217))/(H218*SQRT(Z217))</f>
        <v>4.8260093150946695</v>
      </c>
      <c r="AC217" s="17">
        <f t="shared" ca="1" si="95"/>
        <v>4.7543365427095452</v>
      </c>
      <c r="AD217" s="12">
        <f t="shared" ca="1" si="103"/>
        <v>0.9999993035200202</v>
      </c>
      <c r="AE217" s="12">
        <f t="shared" ca="1" si="104"/>
        <v>0.99999900450426338</v>
      </c>
      <c r="AF217" s="12">
        <f ca="1">G218*AD217-'Scenarios &amp; Pics'!$H$6*EXP(-'Scenarios &amp; Pics'!$J$6*'Scenarios &amp; Pics'!Z217)*'Scenarios &amp; Pics'!AE217</f>
        <v>41.32822829510414</v>
      </c>
      <c r="AG217" s="7">
        <f ca="1">AF217+'Scenarios &amp; Pics'!$H$5*EXP(-'Scenarios &amp; Pics'!$J$5*'Scenarios &amp; Pics'!$T$5)-G217</f>
        <v>0.5000010191476747</v>
      </c>
      <c r="AI217" s="7">
        <f t="shared" si="96"/>
        <v>140.5</v>
      </c>
      <c r="AJ217">
        <f t="shared" ca="1" si="97"/>
        <v>40.828228643344119</v>
      </c>
      <c r="AK217" s="7">
        <f t="shared" ca="1" si="98"/>
        <v>0.5000010191476747</v>
      </c>
      <c r="AM217" s="7">
        <f t="shared" si="105"/>
        <v>140.5</v>
      </c>
      <c r="AN217" s="7">
        <f t="shared" ca="1" si="106"/>
        <v>2.8157356721183694E-3</v>
      </c>
      <c r="AO217" s="7">
        <f t="shared" ca="1" si="107"/>
        <v>6.9417798344209082E-4</v>
      </c>
      <c r="AQ217">
        <f t="shared" si="123"/>
        <v>0.55342465753424497</v>
      </c>
      <c r="AR217">
        <f t="shared" si="108"/>
        <v>102.23838274573376</v>
      </c>
      <c r="AS217">
        <f t="shared" si="109"/>
        <v>-2.2136986301369836E-2</v>
      </c>
      <c r="AT217">
        <f t="shared" si="110"/>
        <v>0.55342465753424497</v>
      </c>
      <c r="AU217">
        <f t="shared" si="111"/>
        <v>3.125E-2</v>
      </c>
      <c r="AV217">
        <f t="shared" si="112"/>
        <v>4.649532308193078E-2</v>
      </c>
      <c r="AW217">
        <f t="shared" si="113"/>
        <v>-0.13948596924579318</v>
      </c>
      <c r="AX217" s="11">
        <f t="shared" si="114"/>
        <v>0.51854226915158863</v>
      </c>
      <c r="AY217" s="11">
        <f t="shared" si="115"/>
        <v>0.44453307123646812</v>
      </c>
      <c r="AZ217" s="11">
        <f t="shared" si="116"/>
        <v>0.39851129365519022</v>
      </c>
      <c r="BA217">
        <f t="shared" si="117"/>
        <v>7.4009197915120524</v>
      </c>
      <c r="BB217">
        <f t="shared" si="118"/>
        <v>1037.0845383031772</v>
      </c>
      <c r="BC217">
        <f t="shared" si="124"/>
        <v>202</v>
      </c>
      <c r="BD217">
        <f t="shared" si="119"/>
        <v>10.713746760963462</v>
      </c>
      <c r="BE217">
        <f t="shared" si="120"/>
        <v>592.925163209483</v>
      </c>
    </row>
    <row r="218" spans="1:57" x14ac:dyDescent="0.3">
      <c r="A218" s="8"/>
      <c r="F218" s="6"/>
      <c r="G218" s="6">
        <f t="shared" si="121"/>
        <v>141</v>
      </c>
      <c r="H218" s="6">
        <f>'Scenarios &amp; Pics'!$F$5</f>
        <v>0.25</v>
      </c>
      <c r="I218" s="6">
        <f>'Scenarios &amp; Pics'!$F$6</f>
        <v>0.25</v>
      </c>
      <c r="K218" s="7">
        <f ca="1">'Scenarios &amp; Pics'!$E$4*'Scenarios &amp; Pics'!G218+'Scenarios &amp; Pics'!$E$5*W217+'Scenarios &amp; Pics'!$E$6*'Scenarios &amp; Pics'!AF217</f>
        <v>281000.00069647998</v>
      </c>
      <c r="L218" s="7">
        <f t="shared" ca="1" si="122"/>
        <v>81000.000696479983</v>
      </c>
      <c r="O218" s="11">
        <f>LN(G218/'Scenarios &amp; Pics'!$H$5)</f>
        <v>0.34358970439007686</v>
      </c>
      <c r="P218" s="13">
        <f ca="1">'Scenarios &amp; Pics'!$T$5</f>
        <v>8.2191780821917804E-2</v>
      </c>
      <c r="Q218" s="11">
        <f>'Scenarios &amp; Pics'!$F$5*'Scenarios &amp; Pics'!$F$5/2</f>
        <v>3.125E-2</v>
      </c>
      <c r="R218" s="16">
        <f ca="1">(O218+P218*('Scenarios &amp; Pics'!$J$5+$Q218))/(I219*SQRT(P218))</f>
        <v>4.8755734869014935</v>
      </c>
      <c r="S218" s="16">
        <f t="shared" ca="1" si="99"/>
        <v>4.8039007145163692</v>
      </c>
      <c r="T218" s="11">
        <f t="shared" ca="1" si="100"/>
        <v>0.99999945753601405</v>
      </c>
      <c r="U218" s="11">
        <f t="shared" ca="1" si="101"/>
        <v>0.99999922197994862</v>
      </c>
      <c r="V218" s="11">
        <f t="shared" ca="1" si="102"/>
        <v>2.7482479833194232E-6</v>
      </c>
      <c r="W218" s="11">
        <f ca="1">G218*T218-'Scenarios &amp; Pics'!$H$5*EXP(-'Scenarios &amp; Pics'!$J$5*'Scenarios &amp; Pics'!P218)*'Scenarios &amp; Pics'!U218</f>
        <v>41.328228335172199</v>
      </c>
      <c r="Y218" s="12">
        <f>LN(G218/'Scenarios &amp; Pics'!$H$6)</f>
        <v>0.34358970439007686</v>
      </c>
      <c r="Z218" s="14">
        <f ca="1">'Scenarios &amp; Pics'!$T$6</f>
        <v>8.2191780821917804E-2</v>
      </c>
      <c r="AA218" s="12">
        <f>'Scenarios &amp; Pics'!$F$6*'Scenarios &amp; Pics'!$F$6/2</f>
        <v>3.125E-2</v>
      </c>
      <c r="AB218" s="17">
        <f ca="1">(Y218+Z218*('Scenarios &amp; Pics'!$J$6+$AA218))/(H219*SQRT(Z218))</f>
        <v>4.8755734869014935</v>
      </c>
      <c r="AC218" s="17">
        <f t="shared" ca="1" si="95"/>
        <v>4.8039007145163692</v>
      </c>
      <c r="AD218" s="12">
        <f t="shared" ca="1" si="103"/>
        <v>0.99999945753601405</v>
      </c>
      <c r="AE218" s="12">
        <f t="shared" ca="1" si="104"/>
        <v>0.99999922197994862</v>
      </c>
      <c r="AF218" s="12">
        <f ca="1">G219*AD218-'Scenarios &amp; Pics'!$H$6*EXP(-'Scenarios &amp; Pics'!$J$6*'Scenarios &amp; Pics'!Z218)*'Scenarios &amp; Pics'!AE218</f>
        <v>41.828228063940188</v>
      </c>
      <c r="AG218" s="7">
        <f ca="1">AF218+'Scenarios &amp; Pics'!$H$5*EXP(-'Scenarios &amp; Pics'!$J$5*'Scenarios &amp; Pics'!$T$5)-G218</f>
        <v>0.50000078798370851</v>
      </c>
      <c r="AI218" s="7">
        <f t="shared" si="96"/>
        <v>141</v>
      </c>
      <c r="AJ218">
        <f t="shared" ca="1" si="97"/>
        <v>41.328228335172199</v>
      </c>
      <c r="AK218" s="7">
        <f t="shared" ca="1" si="98"/>
        <v>0.50000078798370851</v>
      </c>
      <c r="AM218" s="7">
        <f t="shared" si="105"/>
        <v>141</v>
      </c>
      <c r="AN218" s="7">
        <f t="shared" ca="1" si="106"/>
        <v>2.2218729484362073E-3</v>
      </c>
      <c r="AO218" s="7">
        <f t="shared" ca="1" si="107"/>
        <v>5.4389190763658136E-4</v>
      </c>
      <c r="AQ218">
        <f t="shared" si="123"/>
        <v>0.55616438356164222</v>
      </c>
      <c r="AR218">
        <f t="shared" si="108"/>
        <v>102.24958756601359</v>
      </c>
      <c r="AS218">
        <f t="shared" si="109"/>
        <v>-2.2246575342465703E-2</v>
      </c>
      <c r="AT218">
        <f t="shared" si="110"/>
        <v>0.55616438356164222</v>
      </c>
      <c r="AU218">
        <f t="shared" si="111"/>
        <v>3.125E-2</v>
      </c>
      <c r="AV218">
        <f t="shared" si="112"/>
        <v>4.6610268431834405E-2</v>
      </c>
      <c r="AW218">
        <f t="shared" si="113"/>
        <v>-0.13983080529550346</v>
      </c>
      <c r="AX218" s="11">
        <f t="shared" si="114"/>
        <v>0.51858807604917168</v>
      </c>
      <c r="AY218" s="11">
        <f t="shared" si="115"/>
        <v>0.44439683664796831</v>
      </c>
      <c r="AZ218" s="11">
        <f t="shared" si="116"/>
        <v>0.39850916121604513</v>
      </c>
      <c r="BA218">
        <f t="shared" si="117"/>
        <v>7.4191239401203362</v>
      </c>
      <c r="BB218">
        <f t="shared" si="118"/>
        <v>1037.1761520983434</v>
      </c>
      <c r="BC218">
        <f t="shared" si="124"/>
        <v>203</v>
      </c>
      <c r="BD218">
        <f t="shared" si="119"/>
        <v>10.687268455631399</v>
      </c>
      <c r="BE218">
        <f t="shared" si="120"/>
        <v>594.38780725840195</v>
      </c>
    </row>
    <row r="219" spans="1:57" x14ac:dyDescent="0.3">
      <c r="A219" s="8"/>
      <c r="F219" s="6"/>
      <c r="G219" s="6">
        <f t="shared" si="121"/>
        <v>141.5</v>
      </c>
      <c r="H219" s="6">
        <f>'Scenarios &amp; Pics'!$F$5</f>
        <v>0.25</v>
      </c>
      <c r="I219" s="6">
        <f>'Scenarios &amp; Pics'!$F$6</f>
        <v>0.25</v>
      </c>
      <c r="K219" s="7">
        <f ca="1">'Scenarios &amp; Pics'!$E$4*'Scenarios &amp; Pics'!G219+'Scenarios &amp; Pics'!$E$5*W218+'Scenarios &amp; Pics'!$E$6*'Scenarios &amp; Pics'!AF218</f>
        <v>282000.00054246403</v>
      </c>
      <c r="L219" s="7">
        <f t="shared" ca="1" si="122"/>
        <v>82000.000542464026</v>
      </c>
      <c r="O219" s="11">
        <f>LN(G219/'Scenarios &amp; Pics'!$H$5)</f>
        <v>0.34712953109520095</v>
      </c>
      <c r="P219" s="13">
        <f ca="1">'Scenarios &amp; Pics'!$T$5</f>
        <v>8.2191780821917804E-2</v>
      </c>
      <c r="Q219" s="11">
        <f>'Scenarios &amp; Pics'!$F$5*'Scenarios &amp; Pics'!$F$5/2</f>
        <v>3.125E-2</v>
      </c>
      <c r="R219" s="16">
        <f ca="1">(O219+P219*('Scenarios &amp; Pics'!$J$5+$Q219))/(I220*SQRT(P219))</f>
        <v>4.9249622099454875</v>
      </c>
      <c r="S219" s="16">
        <f t="shared" ca="1" si="99"/>
        <v>4.8532894375603632</v>
      </c>
      <c r="T219" s="11">
        <f t="shared" ca="1" si="100"/>
        <v>0.9999995781167047</v>
      </c>
      <c r="U219" s="11">
        <f t="shared" ca="1" si="101"/>
        <v>0.99999939284868766</v>
      </c>
      <c r="V219" s="11">
        <f t="shared" ca="1" si="102"/>
        <v>2.1574902828330042E-6</v>
      </c>
      <c r="W219" s="11">
        <f ca="1">G219*T219-'Scenarios &amp; Pics'!$H$5*EXP(-'Scenarios &amp; Pics'!$J$5*'Scenarios &amp; Pics'!P219)*'Scenarios &amp; Pics'!U219</f>
        <v>41.828228095317783</v>
      </c>
      <c r="Y219" s="12">
        <f>LN(G219/'Scenarios &amp; Pics'!$H$6)</f>
        <v>0.34712953109520095</v>
      </c>
      <c r="Z219" s="14">
        <f ca="1">'Scenarios &amp; Pics'!$T$6</f>
        <v>8.2191780821917804E-2</v>
      </c>
      <c r="AA219" s="12">
        <f>'Scenarios &amp; Pics'!$F$6*'Scenarios &amp; Pics'!$F$6/2</f>
        <v>3.125E-2</v>
      </c>
      <c r="AB219" s="17">
        <f ca="1">(Y219+Z219*('Scenarios &amp; Pics'!$J$6+$AA219))/(H220*SQRT(Z219))</f>
        <v>4.9249622099454875</v>
      </c>
      <c r="AC219" s="17">
        <f t="shared" ca="1" si="95"/>
        <v>4.8532894375603632</v>
      </c>
      <c r="AD219" s="12">
        <f t="shared" ca="1" si="103"/>
        <v>0.9999995781167047</v>
      </c>
      <c r="AE219" s="12">
        <f t="shared" ca="1" si="104"/>
        <v>0.99999939284868766</v>
      </c>
      <c r="AF219" s="12">
        <f ca="1">G220*AD219-'Scenarios &amp; Pics'!$H$6*EXP(-'Scenarios &amp; Pics'!$J$6*'Scenarios &amp; Pics'!Z219)*'Scenarios &amp; Pics'!AE219</f>
        <v>42.328227884376147</v>
      </c>
      <c r="AG219" s="7">
        <f ca="1">AF219+'Scenarios &amp; Pics'!$H$5*EXP(-'Scenarios &amp; Pics'!$J$5*'Scenarios &amp; Pics'!$T$5)-G219</f>
        <v>0.50000060841966842</v>
      </c>
      <c r="AI219" s="7">
        <f t="shared" si="96"/>
        <v>141.5</v>
      </c>
      <c r="AJ219">
        <f t="shared" ca="1" si="97"/>
        <v>41.828228095317783</v>
      </c>
      <c r="AK219" s="7">
        <f t="shared" ca="1" si="98"/>
        <v>0.50000060841966842</v>
      </c>
      <c r="AM219" s="7">
        <f t="shared" si="105"/>
        <v>141.5</v>
      </c>
      <c r="AN219" s="7">
        <f t="shared" ca="1" si="106"/>
        <v>1.7504490687993597E-3</v>
      </c>
      <c r="AO219" s="7">
        <f t="shared" ca="1" si="107"/>
        <v>4.2546927217588186E-4</v>
      </c>
      <c r="AQ219">
        <f t="shared" si="123"/>
        <v>0.55890410958903947</v>
      </c>
      <c r="AR219">
        <f t="shared" si="108"/>
        <v>102.26079361428624</v>
      </c>
      <c r="AS219">
        <f t="shared" si="109"/>
        <v>-2.2356164383561715E-2</v>
      </c>
      <c r="AT219">
        <f t="shared" si="110"/>
        <v>0.55890410958903947</v>
      </c>
      <c r="AU219">
        <f t="shared" si="111"/>
        <v>3.125E-2</v>
      </c>
      <c r="AV219">
        <f t="shared" si="112"/>
        <v>4.6724931012063757E-2</v>
      </c>
      <c r="AW219">
        <f t="shared" si="113"/>
        <v>-0.14017479303619418</v>
      </c>
      <c r="AX219" s="11">
        <f t="shared" si="114"/>
        <v>0.51863377001563693</v>
      </c>
      <c r="AY219" s="11">
        <f t="shared" si="115"/>
        <v>0.44426094374609421</v>
      </c>
      <c r="AZ219" s="11">
        <f t="shared" si="116"/>
        <v>0.39850702878831079</v>
      </c>
      <c r="BA219">
        <f t="shared" si="117"/>
        <v>7.4372826269542642</v>
      </c>
      <c r="BB219">
        <f t="shared" si="118"/>
        <v>1037.2675400312739</v>
      </c>
      <c r="BC219">
        <f t="shared" si="124"/>
        <v>204</v>
      </c>
      <c r="BD219">
        <f t="shared" si="119"/>
        <v>10.660984943065387</v>
      </c>
      <c r="BE219">
        <f t="shared" si="120"/>
        <v>595.84682969461176</v>
      </c>
    </row>
    <row r="220" spans="1:57" x14ac:dyDescent="0.3">
      <c r="A220" s="8"/>
      <c r="F220" s="6"/>
      <c r="G220" s="6">
        <f t="shared" si="121"/>
        <v>142</v>
      </c>
      <c r="H220" s="6">
        <f>'Scenarios &amp; Pics'!$F$5</f>
        <v>0.25</v>
      </c>
      <c r="I220" s="6">
        <f>'Scenarios &amp; Pics'!$F$6</f>
        <v>0.25</v>
      </c>
      <c r="K220" s="7">
        <f ca="1">'Scenarios &amp; Pics'!$E$4*'Scenarios &amp; Pics'!G220+'Scenarios &amp; Pics'!$E$5*W219+'Scenarios &amp; Pics'!$E$6*'Scenarios &amp; Pics'!AF219</f>
        <v>283000.00042188331</v>
      </c>
      <c r="L220" s="7">
        <f t="shared" ca="1" si="122"/>
        <v>83000.000421883306</v>
      </c>
      <c r="O220" s="11">
        <f>LN(G220/'Scenarios &amp; Pics'!$H$5)</f>
        <v>0.35065687161316933</v>
      </c>
      <c r="P220" s="13">
        <f ca="1">'Scenarios &amp; Pics'!$T$5</f>
        <v>8.2191780821917804E-2</v>
      </c>
      <c r="Q220" s="11">
        <f>'Scenarios &amp; Pics'!$F$5*'Scenarios &amp; Pics'!$F$5/2</f>
        <v>3.125E-2</v>
      </c>
      <c r="R220" s="16">
        <f ca="1">(O220+P220*('Scenarios &amp; Pics'!$J$5+$Q220))/(I221*SQRT(P220))</f>
        <v>4.9741767219642865</v>
      </c>
      <c r="S220" s="16">
        <f t="shared" ca="1" si="99"/>
        <v>4.9025039495791622</v>
      </c>
      <c r="T220" s="11">
        <f t="shared" ca="1" si="100"/>
        <v>0.99999967237243559</v>
      </c>
      <c r="U220" s="11">
        <f t="shared" ca="1" si="101"/>
        <v>0.99999952688643989</v>
      </c>
      <c r="V220" s="11">
        <f t="shared" ca="1" si="102"/>
        <v>1.6910590578153713E-6</v>
      </c>
      <c r="W220" s="11">
        <f ca="1">G220*T220-'Scenarios &amp; Pics'!$H$5*EXP(-'Scenarios &amp; Pics'!$J$5*'Scenarios &amp; Pics'!P220)*'Scenarios &amp; Pics'!U220</f>
        <v>42.328227908909554</v>
      </c>
      <c r="Y220" s="12">
        <f>LN(G220/'Scenarios &amp; Pics'!$H$6)</f>
        <v>0.35065687161316933</v>
      </c>
      <c r="Z220" s="14">
        <f ca="1">'Scenarios &amp; Pics'!$T$6</f>
        <v>8.2191780821917804E-2</v>
      </c>
      <c r="AA220" s="12">
        <f>'Scenarios &amp; Pics'!$F$6*'Scenarios &amp; Pics'!$F$6/2</f>
        <v>3.125E-2</v>
      </c>
      <c r="AB220" s="17">
        <f ca="1">(Y220+Z220*('Scenarios &amp; Pics'!$J$6+$AA220))/(H221*SQRT(Z220))</f>
        <v>4.9741767219642865</v>
      </c>
      <c r="AC220" s="17">
        <f t="shared" ca="1" si="95"/>
        <v>4.9025039495791622</v>
      </c>
      <c r="AD220" s="12">
        <f t="shared" ca="1" si="103"/>
        <v>0.99999967237243559</v>
      </c>
      <c r="AE220" s="12">
        <f t="shared" ca="1" si="104"/>
        <v>0.99999952688643989</v>
      </c>
      <c r="AF220" s="12">
        <f ca="1">G221*AD220-'Scenarios &amp; Pics'!$H$6*EXP(-'Scenarios &amp; Pics'!$J$6*'Scenarios &amp; Pics'!Z220)*'Scenarios &amp; Pics'!AE220</f>
        <v>42.828227745095774</v>
      </c>
      <c r="AG220" s="7">
        <f ca="1">AF220+'Scenarios &amp; Pics'!$H$5*EXP(-'Scenarios &amp; Pics'!$J$5*'Scenarios &amp; Pics'!$T$5)-G220</f>
        <v>0.50000046913930873</v>
      </c>
      <c r="AI220" s="7">
        <f t="shared" si="96"/>
        <v>142</v>
      </c>
      <c r="AJ220">
        <f t="shared" ca="1" si="97"/>
        <v>42.328227908909554</v>
      </c>
      <c r="AK220" s="7">
        <f t="shared" ca="1" si="98"/>
        <v>0.50000046913930873</v>
      </c>
      <c r="AM220" s="7">
        <f t="shared" si="105"/>
        <v>142</v>
      </c>
      <c r="AN220" s="7">
        <f t="shared" ca="1" si="106"/>
        <v>1.3768648410852633E-3</v>
      </c>
      <c r="AO220" s="7">
        <f t="shared" ca="1" si="107"/>
        <v>3.3231215168691479E-4</v>
      </c>
      <c r="AQ220">
        <f t="shared" si="123"/>
        <v>0.56164383561643672</v>
      </c>
      <c r="AR220">
        <f t="shared" si="108"/>
        <v>102.27200089068624</v>
      </c>
      <c r="AS220">
        <f t="shared" si="109"/>
        <v>-2.2465753424657509E-2</v>
      </c>
      <c r="AT220">
        <f t="shared" si="110"/>
        <v>0.56164383561643672</v>
      </c>
      <c r="AU220">
        <f t="shared" si="111"/>
        <v>3.125E-2</v>
      </c>
      <c r="AV220">
        <f t="shared" si="112"/>
        <v>4.6839312899280304E-2</v>
      </c>
      <c r="AW220">
        <f t="shared" si="113"/>
        <v>-0.14051793869784174</v>
      </c>
      <c r="AX220" s="11">
        <f t="shared" si="114"/>
        <v>0.51867935187975345</v>
      </c>
      <c r="AY220" s="11">
        <f t="shared" si="115"/>
        <v>0.4441253900372083</v>
      </c>
      <c r="AZ220" s="11">
        <f t="shared" si="116"/>
        <v>0.39850489637198705</v>
      </c>
      <c r="BA220">
        <f t="shared" si="117"/>
        <v>7.4553961842545178</v>
      </c>
      <c r="BB220">
        <f t="shared" si="118"/>
        <v>1037.3587037595069</v>
      </c>
      <c r="BC220">
        <f t="shared" si="124"/>
        <v>205</v>
      </c>
      <c r="BD220">
        <f t="shared" si="119"/>
        <v>10.634893845179258</v>
      </c>
      <c r="BE220">
        <f t="shared" si="120"/>
        <v>597.30225705801149</v>
      </c>
    </row>
    <row r="221" spans="1:57" x14ac:dyDescent="0.3">
      <c r="A221" s="8"/>
      <c r="F221" s="6"/>
      <c r="G221" s="6">
        <f t="shared" si="121"/>
        <v>142.5</v>
      </c>
      <c r="H221" s="6">
        <f>'Scenarios &amp; Pics'!$F$5</f>
        <v>0.25</v>
      </c>
      <c r="I221" s="6">
        <f>'Scenarios &amp; Pics'!$F$6</f>
        <v>0.25</v>
      </c>
      <c r="K221" s="7">
        <f ca="1">'Scenarios &amp; Pics'!$E$4*'Scenarios &amp; Pics'!G221+'Scenarios &amp; Pics'!$E$5*W220+'Scenarios &amp; Pics'!$E$6*'Scenarios &amp; Pics'!AF220</f>
        <v>284000.00032762752</v>
      </c>
      <c r="L221" s="7">
        <f t="shared" ca="1" si="122"/>
        <v>84000.000327627524</v>
      </c>
      <c r="O221" s="11">
        <f>LN(G221/'Scenarios &amp; Pics'!$H$5)</f>
        <v>0.3541718137206139</v>
      </c>
      <c r="P221" s="13">
        <f ca="1">'Scenarios &amp; Pics'!$T$5</f>
        <v>8.2191780821917804E-2</v>
      </c>
      <c r="Q221" s="11">
        <f>'Scenarios &amp; Pics'!$F$5*'Scenarios &amp; Pics'!$F$5/2</f>
        <v>3.125E-2</v>
      </c>
      <c r="R221" s="16">
        <f ca="1">(O221+P221*('Scenarios &amp; Pics'!$J$5+$Q221))/(I222*SQRT(P221))</f>
        <v>5.0232182476437659</v>
      </c>
      <c r="S221" s="16">
        <f t="shared" ca="1" si="99"/>
        <v>4.9515454752586416</v>
      </c>
      <c r="T221" s="11">
        <f t="shared" ca="1" si="100"/>
        <v>0.99999974593626606</v>
      </c>
      <c r="U221" s="11">
        <f t="shared" ca="1" si="101"/>
        <v>0.99999963186795315</v>
      </c>
      <c r="V221" s="11">
        <f t="shared" ca="1" si="102"/>
        <v>1.3234093438101841E-6</v>
      </c>
      <c r="W221" s="11">
        <f ca="1">G221*T221-'Scenarios &amp; Pics'!$H$5*EXP(-'Scenarios &amp; Pics'!$J$5*'Scenarios &amp; Pics'!P221)*'Scenarios &amp; Pics'!U221</f>
        <v>42.828227764248098</v>
      </c>
      <c r="Y221" s="12">
        <f>LN(G221/'Scenarios &amp; Pics'!$H$6)</f>
        <v>0.3541718137206139</v>
      </c>
      <c r="Z221" s="14">
        <f ca="1">'Scenarios &amp; Pics'!$T$6</f>
        <v>8.2191780821917804E-2</v>
      </c>
      <c r="AA221" s="12">
        <f>'Scenarios &amp; Pics'!$F$6*'Scenarios &amp; Pics'!$F$6/2</f>
        <v>3.125E-2</v>
      </c>
      <c r="AB221" s="17">
        <f ca="1">(Y221+Z221*('Scenarios &amp; Pics'!$J$6+$AA221))/(H222*SQRT(Z221))</f>
        <v>5.0232182476437659</v>
      </c>
      <c r="AC221" s="17">
        <f t="shared" ca="1" si="95"/>
        <v>4.9515454752586416</v>
      </c>
      <c r="AD221" s="12">
        <f t="shared" ca="1" si="103"/>
        <v>0.99999974593626606</v>
      </c>
      <c r="AE221" s="12">
        <f t="shared" ca="1" si="104"/>
        <v>0.99999963186795315</v>
      </c>
      <c r="AF221" s="12">
        <f ca="1">G222*AD221-'Scenarios &amp; Pics'!$H$6*EXP(-'Scenarios &amp; Pics'!$J$6*'Scenarios &amp; Pics'!Z221)*'Scenarios &amp; Pics'!AE221</f>
        <v>43.328227637216216</v>
      </c>
      <c r="AG221" s="7">
        <f ca="1">AF221+'Scenarios &amp; Pics'!$H$5*EXP(-'Scenarios &amp; Pics'!$J$5*'Scenarios &amp; Pics'!$T$5)-G221</f>
        <v>0.50000036125976521</v>
      </c>
      <c r="AI221" s="7">
        <f t="shared" si="96"/>
        <v>142.5</v>
      </c>
      <c r="AJ221">
        <f t="shared" ca="1" si="97"/>
        <v>42.828227764248098</v>
      </c>
      <c r="AK221" s="7">
        <f t="shared" ca="1" si="98"/>
        <v>0.50000036125976521</v>
      </c>
      <c r="AM221" s="7">
        <f t="shared" si="105"/>
        <v>142.5</v>
      </c>
      <c r="AN221" s="7">
        <f t="shared" ca="1" si="106"/>
        <v>1.0813175500522987E-3</v>
      </c>
      <c r="AO221" s="7">
        <f t="shared" ca="1" si="107"/>
        <v>2.5915233373573101E-4</v>
      </c>
      <c r="AQ221">
        <f t="shared" si="123"/>
        <v>0.56438356164383396</v>
      </c>
      <c r="AR221">
        <f t="shared" si="108"/>
        <v>102.28320939534822</v>
      </c>
      <c r="AS221">
        <f t="shared" si="109"/>
        <v>-2.2575342465753306E-2</v>
      </c>
      <c r="AT221">
        <f t="shared" si="110"/>
        <v>0.56438356164383396</v>
      </c>
      <c r="AU221">
        <f t="shared" si="111"/>
        <v>3.125E-2</v>
      </c>
      <c r="AV221">
        <f t="shared" si="112"/>
        <v>4.6953416144847784E-2</v>
      </c>
      <c r="AW221">
        <f t="shared" si="113"/>
        <v>-0.14086024843454226</v>
      </c>
      <c r="AX221" s="11">
        <f t="shared" si="114"/>
        <v>0.51872482246019613</v>
      </c>
      <c r="AY221" s="11">
        <f t="shared" si="115"/>
        <v>0.44399017305800459</v>
      </c>
      <c r="AZ221" s="11">
        <f t="shared" si="116"/>
        <v>0.39850276396707385</v>
      </c>
      <c r="BA221">
        <f t="shared" si="117"/>
        <v>7.4734649402191593</v>
      </c>
      <c r="BB221">
        <f t="shared" si="118"/>
        <v>1037.4496449203923</v>
      </c>
      <c r="BC221">
        <f t="shared" si="124"/>
        <v>206</v>
      </c>
      <c r="BD221">
        <f t="shared" si="119"/>
        <v>10.60899282433798</v>
      </c>
      <c r="BE221">
        <f t="shared" si="120"/>
        <v>598.75411556537472</v>
      </c>
    </row>
    <row r="222" spans="1:57" x14ac:dyDescent="0.3">
      <c r="A222" s="8"/>
      <c r="F222" s="6"/>
      <c r="G222" s="6">
        <f t="shared" si="121"/>
        <v>143</v>
      </c>
      <c r="H222" s="6">
        <f>'Scenarios &amp; Pics'!$F$5</f>
        <v>0.25</v>
      </c>
      <c r="I222" s="6">
        <f>'Scenarios &amp; Pics'!$F$6</f>
        <v>0.25</v>
      </c>
      <c r="K222" s="7">
        <f ca="1">'Scenarios &amp; Pics'!$E$4*'Scenarios &amp; Pics'!G222+'Scenarios &amp; Pics'!$E$5*W221+'Scenarios &amp; Pics'!$E$6*'Scenarios &amp; Pics'!AF221</f>
        <v>285000.00025406375</v>
      </c>
      <c r="L222" s="7">
        <f t="shared" ca="1" si="122"/>
        <v>85000.000254063751</v>
      </c>
      <c r="O222" s="11">
        <f>LN(G222/'Scenarios &amp; Pics'!$H$5)</f>
        <v>0.35767444427181588</v>
      </c>
      <c r="P222" s="13">
        <f ca="1">'Scenarios &amp; Pics'!$T$5</f>
        <v>8.2191780821917804E-2</v>
      </c>
      <c r="Q222" s="11">
        <f>'Scenarios &amp; Pics'!$F$5*'Scenarios &amp; Pics'!$F$5/2</f>
        <v>3.125E-2</v>
      </c>
      <c r="R222" s="16">
        <f ca="1">(O222+P222*('Scenarios &amp; Pics'!$J$5+$Q222))/(I223*SQRT(P222))</f>
        <v>5.0720879988008871</v>
      </c>
      <c r="S222" s="16">
        <f t="shared" ca="1" si="99"/>
        <v>5.0004152264157629</v>
      </c>
      <c r="T222" s="11">
        <f t="shared" ca="1" si="100"/>
        <v>0.99999980326282567</v>
      </c>
      <c r="U222" s="11">
        <f t="shared" ca="1" si="101"/>
        <v>0.99999971396511289</v>
      </c>
      <c r="V222" s="11">
        <f t="shared" ca="1" si="102"/>
        <v>1.0341022830479788E-6</v>
      </c>
      <c r="W222" s="11">
        <f ca="1">G222*T222-'Scenarios &amp; Pics'!$H$5*EXP(-'Scenarios &amp; Pics'!$J$5*'Scenarios &amp; Pics'!P222)*'Scenarios &amp; Pics'!U222</f>
        <v>43.328227652144804</v>
      </c>
      <c r="Y222" s="12">
        <f>LN(G222/'Scenarios &amp; Pics'!$H$6)</f>
        <v>0.35767444427181588</v>
      </c>
      <c r="Z222" s="14">
        <f ca="1">'Scenarios &amp; Pics'!$T$6</f>
        <v>8.2191780821917804E-2</v>
      </c>
      <c r="AA222" s="12">
        <f>'Scenarios &amp; Pics'!$F$6*'Scenarios &amp; Pics'!$F$6/2</f>
        <v>3.125E-2</v>
      </c>
      <c r="AB222" s="17">
        <f ca="1">(Y222+Z222*('Scenarios &amp; Pics'!$J$6+$AA222))/(H223*SQRT(Z222))</f>
        <v>5.0720879988008871</v>
      </c>
      <c r="AC222" s="17">
        <f t="shared" ca="1" si="95"/>
        <v>5.0004152264157629</v>
      </c>
      <c r="AD222" s="12">
        <f t="shared" ca="1" si="103"/>
        <v>0.99999980326282567</v>
      </c>
      <c r="AE222" s="12">
        <f t="shared" ca="1" si="104"/>
        <v>0.99999971396511289</v>
      </c>
      <c r="AF222" s="12">
        <f ca="1">G223*AD222-'Scenarios &amp; Pics'!$H$6*EXP(-'Scenarios &amp; Pics'!$J$6*'Scenarios &amp; Pics'!Z222)*'Scenarios &amp; Pics'!AE222</f>
        <v>43.828227553776216</v>
      </c>
      <c r="AG222" s="7">
        <f ca="1">AF222+'Scenarios &amp; Pics'!$H$5*EXP(-'Scenarios &amp; Pics'!$J$5*'Scenarios &amp; Pics'!$T$5)-G222</f>
        <v>0.50000027781976542</v>
      </c>
      <c r="AI222" s="7">
        <f t="shared" si="96"/>
        <v>143</v>
      </c>
      <c r="AJ222">
        <f t="shared" ca="1" si="97"/>
        <v>43.328227652144804</v>
      </c>
      <c r="AK222" s="7">
        <f t="shared" ca="1" si="98"/>
        <v>0.50000027781976542</v>
      </c>
      <c r="AM222" s="7">
        <f t="shared" si="105"/>
        <v>143</v>
      </c>
      <c r="AN222" s="7">
        <f t="shared" ca="1" si="106"/>
        <v>8.4789822323875651E-4</v>
      </c>
      <c r="AO222" s="7">
        <f t="shared" ca="1" si="107"/>
        <v>2.0179167782101562E-4</v>
      </c>
      <c r="AQ222">
        <f t="shared" si="123"/>
        <v>0.56712328767123121</v>
      </c>
      <c r="AR222">
        <f t="shared" si="108"/>
        <v>102.2944191284068</v>
      </c>
      <c r="AS222">
        <f t="shared" si="109"/>
        <v>-2.2684931506849138E-2</v>
      </c>
      <c r="AT222">
        <f t="shared" si="110"/>
        <v>0.56712328767123121</v>
      </c>
      <c r="AU222">
        <f t="shared" si="111"/>
        <v>3.125E-2</v>
      </c>
      <c r="AV222">
        <f t="shared" si="112"/>
        <v>4.7067242775265722E-2</v>
      </c>
      <c r="AW222">
        <f t="shared" si="113"/>
        <v>-0.14120172832579478</v>
      </c>
      <c r="AX222" s="11">
        <f t="shared" si="114"/>
        <v>0.51877018256571805</v>
      </c>
      <c r="AY222" s="11">
        <f t="shared" si="115"/>
        <v>0.4438552903749961</v>
      </c>
      <c r="AZ222" s="11">
        <f t="shared" si="116"/>
        <v>0.39850063157357124</v>
      </c>
      <c r="BA222">
        <f t="shared" si="117"/>
        <v>7.4914892190722</v>
      </c>
      <c r="BB222">
        <f t="shared" si="118"/>
        <v>1037.5403651314361</v>
      </c>
      <c r="BC222">
        <f t="shared" si="124"/>
        <v>207</v>
      </c>
      <c r="BD222">
        <f t="shared" si="119"/>
        <v>10.583279582477267</v>
      </c>
      <c r="BE222">
        <f t="shared" si="120"/>
        <v>600.20243111583227</v>
      </c>
    </row>
    <row r="223" spans="1:57" x14ac:dyDescent="0.3">
      <c r="A223" s="8"/>
      <c r="F223" s="6"/>
      <c r="G223" s="6">
        <f t="shared" si="121"/>
        <v>143.5</v>
      </c>
      <c r="H223" s="6">
        <f>'Scenarios &amp; Pics'!$F$5</f>
        <v>0.25</v>
      </c>
      <c r="I223" s="6">
        <f>'Scenarios &amp; Pics'!$F$6</f>
        <v>0.25</v>
      </c>
      <c r="K223" s="7">
        <f ca="1">'Scenarios &amp; Pics'!$E$4*'Scenarios &amp; Pics'!G223+'Scenarios &amp; Pics'!$E$5*W222+'Scenarios &amp; Pics'!$E$6*'Scenarios &amp; Pics'!AF222</f>
        <v>286000.00019673712</v>
      </c>
      <c r="L223" s="7">
        <f t="shared" ca="1" si="122"/>
        <v>86000.000196737121</v>
      </c>
      <c r="O223" s="11">
        <f>LN(G223/'Scenarios &amp; Pics'!$H$5)</f>
        <v>0.36116484921158448</v>
      </c>
      <c r="P223" s="13">
        <f ca="1">'Scenarios &amp; Pics'!$T$5</f>
        <v>8.2191780821917804E-2</v>
      </c>
      <c r="Q223" s="11">
        <f>'Scenarios &amp; Pics'!$F$5*'Scenarios &amp; Pics'!$F$5/2</f>
        <v>3.125E-2</v>
      </c>
      <c r="R223" s="16">
        <f ca="1">(O223+P223*('Scenarios &amp; Pics'!$J$5+$Q223))/(I224*SQRT(P223))</f>
        <v>5.1207871745633833</v>
      </c>
      <c r="S223" s="16">
        <f t="shared" ca="1" si="99"/>
        <v>5.049114402178259</v>
      </c>
      <c r="T223" s="11">
        <f t="shared" ca="1" si="100"/>
        <v>0.99999984786855911</v>
      </c>
      <c r="U223" s="11">
        <f t="shared" ca="1" si="101"/>
        <v>0.99999977806855855</v>
      </c>
      <c r="V223" s="11">
        <f t="shared" ca="1" si="102"/>
        <v>8.0681682524335902E-7</v>
      </c>
      <c r="W223" s="11">
        <f ca="1">G223*T223-'Scenarios &amp; Pics'!$H$5*EXP(-'Scenarios &amp; Pics'!$J$5*'Scenarios &amp; Pics'!P223)*'Scenarios &amp; Pics'!U223</f>
        <v>43.828227565394897</v>
      </c>
      <c r="Y223" s="12">
        <f>LN(G223/'Scenarios &amp; Pics'!$H$6)</f>
        <v>0.36116484921158448</v>
      </c>
      <c r="Z223" s="14">
        <f ca="1">'Scenarios &amp; Pics'!$T$6</f>
        <v>8.2191780821917804E-2</v>
      </c>
      <c r="AA223" s="12">
        <f>'Scenarios &amp; Pics'!$F$6*'Scenarios &amp; Pics'!$F$6/2</f>
        <v>3.125E-2</v>
      </c>
      <c r="AB223" s="17">
        <f ca="1">(Y223+Z223*('Scenarios &amp; Pics'!$J$6+$AA223))/(H224*SQRT(Z223))</f>
        <v>5.1207871745633833</v>
      </c>
      <c r="AC223" s="17">
        <f t="shared" ca="1" si="95"/>
        <v>5.049114402178259</v>
      </c>
      <c r="AD223" s="12">
        <f t="shared" ca="1" si="103"/>
        <v>0.99999984786855911</v>
      </c>
      <c r="AE223" s="12">
        <f t="shared" ca="1" si="104"/>
        <v>0.99999977806855855</v>
      </c>
      <c r="AF223" s="12">
        <f ca="1">G224*AD223-'Scenarios &amp; Pics'!$H$6*EXP(-'Scenarios &amp; Pics'!$J$6*'Scenarios &amp; Pics'!Z223)*'Scenarios &amp; Pics'!AE223</f>
        <v>44.328227489329166</v>
      </c>
      <c r="AG223" s="7">
        <f ca="1">AF223+'Scenarios &amp; Pics'!$H$5*EXP(-'Scenarios &amp; Pics'!$J$5*'Scenarios &amp; Pics'!$T$5)-G223</f>
        <v>0.50000021337268663</v>
      </c>
      <c r="AI223" s="7">
        <f t="shared" si="96"/>
        <v>143.5</v>
      </c>
      <c r="AJ223">
        <f t="shared" ca="1" si="97"/>
        <v>43.828227565394897</v>
      </c>
      <c r="AK223" s="7">
        <f t="shared" ca="1" si="98"/>
        <v>0.50000021337268663</v>
      </c>
      <c r="AM223" s="7">
        <f t="shared" si="105"/>
        <v>143.5</v>
      </c>
      <c r="AN223" s="7">
        <f t="shared" ca="1" si="106"/>
        <v>6.6385164875635118E-4</v>
      </c>
      <c r="AO223" s="7">
        <f t="shared" ca="1" si="107"/>
        <v>1.5689129117091346E-4</v>
      </c>
      <c r="AQ223">
        <f t="shared" si="123"/>
        <v>0.56986301369862846</v>
      </c>
      <c r="AR223">
        <f t="shared" si="108"/>
        <v>102.3056300899966</v>
      </c>
      <c r="AS223">
        <f t="shared" si="109"/>
        <v>-2.2794520547945184E-2</v>
      </c>
      <c r="AT223">
        <f t="shared" si="110"/>
        <v>0.56986301369862846</v>
      </c>
      <c r="AU223">
        <f t="shared" si="111"/>
        <v>3.125E-2</v>
      </c>
      <c r="AV223">
        <f t="shared" si="112"/>
        <v>4.718079479258741E-2</v>
      </c>
      <c r="AW223">
        <f t="shared" si="113"/>
        <v>-0.14154238437776326</v>
      </c>
      <c r="AX223" s="11">
        <f t="shared" si="114"/>
        <v>0.51881543299531752</v>
      </c>
      <c r="AY223" s="11">
        <f t="shared" si="115"/>
        <v>0.44372073958401065</v>
      </c>
      <c r="AZ223" s="11">
        <f t="shared" si="116"/>
        <v>0.39849849919147912</v>
      </c>
      <c r="BA223">
        <f t="shared" si="117"/>
        <v>7.5094693411306821</v>
      </c>
      <c r="BB223">
        <f t="shared" si="118"/>
        <v>1037.6308659906351</v>
      </c>
      <c r="BC223">
        <f t="shared" si="124"/>
        <v>208</v>
      </c>
      <c r="BD223">
        <f t="shared" si="119"/>
        <v>10.55775186024646</v>
      </c>
      <c r="BE223">
        <f t="shared" si="120"/>
        <v>601.64722929623485</v>
      </c>
    </row>
    <row r="224" spans="1:57" x14ac:dyDescent="0.3">
      <c r="A224" s="8"/>
      <c r="F224" s="6"/>
      <c r="G224" s="6">
        <f t="shared" si="121"/>
        <v>144</v>
      </c>
      <c r="H224" s="6">
        <f>'Scenarios &amp; Pics'!$F$5</f>
        <v>0.25</v>
      </c>
      <c r="I224" s="6">
        <f>'Scenarios &amp; Pics'!$F$6</f>
        <v>0.25</v>
      </c>
      <c r="K224" s="7">
        <f ca="1">'Scenarios &amp; Pics'!$E$4*'Scenarios &amp; Pics'!G224+'Scenarios &amp; Pics'!$E$5*W223+'Scenarios &amp; Pics'!$E$6*'Scenarios &amp; Pics'!AF223</f>
        <v>287000.00015213143</v>
      </c>
      <c r="L224" s="7">
        <f t="shared" ca="1" si="122"/>
        <v>87000.000152131426</v>
      </c>
      <c r="O224" s="11">
        <f>LN(G224/'Scenarios &amp; Pics'!$H$5)</f>
        <v>0.36464311358790924</v>
      </c>
      <c r="P224" s="13">
        <f ca="1">'Scenarios &amp; Pics'!$T$5</f>
        <v>8.2191780821917804E-2</v>
      </c>
      <c r="Q224" s="11">
        <f>'Scenarios &amp; Pics'!$F$5*'Scenarios &amp; Pics'!$F$5/2</f>
        <v>3.125E-2</v>
      </c>
      <c r="R224" s="16">
        <f ca="1">(O224+P224*('Scenarios &amp; Pics'!$J$5+$Q224))/(I225*SQRT(P224))</f>
        <v>5.1693169615462944</v>
      </c>
      <c r="S224" s="16">
        <f t="shared" ca="1" si="99"/>
        <v>5.0976441891611701</v>
      </c>
      <c r="T224" s="11">
        <f t="shared" ca="1" si="100"/>
        <v>0.99999988252443894</v>
      </c>
      <c r="U224" s="11">
        <f t="shared" ca="1" si="101"/>
        <v>0.99999982804677634</v>
      </c>
      <c r="V224" s="11">
        <f t="shared" ca="1" si="102"/>
        <v>6.2854547440336301E-7</v>
      </c>
      <c r="W224" s="11">
        <f ca="1">G224*T224-'Scenarios &amp; Pics'!$H$5*EXP(-'Scenarios &amp; Pics'!$J$5*'Scenarios &amp; Pics'!P224)*'Scenarios &amp; Pics'!U224</f>
        <v>44.328227498358288</v>
      </c>
      <c r="Y224" s="12">
        <f>LN(G224/'Scenarios &amp; Pics'!$H$6)</f>
        <v>0.36464311358790924</v>
      </c>
      <c r="Z224" s="14">
        <f ca="1">'Scenarios &amp; Pics'!$T$6</f>
        <v>8.2191780821917804E-2</v>
      </c>
      <c r="AA224" s="12">
        <f>'Scenarios &amp; Pics'!$F$6*'Scenarios &amp; Pics'!$F$6/2</f>
        <v>3.125E-2</v>
      </c>
      <c r="AB224" s="17">
        <f ca="1">(Y224+Z224*('Scenarios &amp; Pics'!$J$6+$AA224))/(H225*SQRT(Z224))</f>
        <v>5.1693169615462944</v>
      </c>
      <c r="AC224" s="17">
        <f t="shared" ca="1" si="95"/>
        <v>5.0976441891611701</v>
      </c>
      <c r="AD224" s="12">
        <f t="shared" ca="1" si="103"/>
        <v>0.99999988252443894</v>
      </c>
      <c r="AE224" s="12">
        <f t="shared" ca="1" si="104"/>
        <v>0.99999982804677634</v>
      </c>
      <c r="AF224" s="12">
        <f ca="1">G225*AD224-'Scenarios &amp; Pics'!$H$6*EXP(-'Scenarios &amp; Pics'!$J$6*'Scenarios &amp; Pics'!Z224)*'Scenarios &amp; Pics'!AE224</f>
        <v>44.828227439620505</v>
      </c>
      <c r="AG224" s="7">
        <f ca="1">AF224+'Scenarios &amp; Pics'!$H$5*EXP(-'Scenarios &amp; Pics'!$J$5*'Scenarios &amp; Pics'!$T$5)-G224</f>
        <v>0.50000016366402633</v>
      </c>
      <c r="AI224" s="7">
        <f t="shared" si="96"/>
        <v>144</v>
      </c>
      <c r="AJ224">
        <f t="shared" ca="1" si="97"/>
        <v>44.328227498358288</v>
      </c>
      <c r="AK224" s="7">
        <f t="shared" ca="1" si="98"/>
        <v>0.50000016366402633</v>
      </c>
      <c r="AM224" s="7">
        <f t="shared" si="105"/>
        <v>144</v>
      </c>
      <c r="AN224" s="7">
        <f t="shared" ca="1" si="106"/>
        <v>5.1897135422145394E-4</v>
      </c>
      <c r="AO224" s="7">
        <f t="shared" ca="1" si="107"/>
        <v>1.2180076150387777E-4</v>
      </c>
      <c r="AQ224">
        <f t="shared" si="123"/>
        <v>0.57260273972602571</v>
      </c>
      <c r="AR224">
        <f t="shared" si="108"/>
        <v>102.31684228025225</v>
      </c>
      <c r="AS224">
        <f t="shared" si="109"/>
        <v>-2.2904109589041082E-2</v>
      </c>
      <c r="AT224">
        <f t="shared" si="110"/>
        <v>0.57260273972602571</v>
      </c>
      <c r="AU224">
        <f t="shared" si="111"/>
        <v>3.125E-2</v>
      </c>
      <c r="AV224">
        <f t="shared" si="112"/>
        <v>4.7294074174834638E-2</v>
      </c>
      <c r="AW224">
        <f t="shared" si="113"/>
        <v>-0.14188222252450508</v>
      </c>
      <c r="AX224" s="11">
        <f t="shared" si="114"/>
        <v>0.51886057453840362</v>
      </c>
      <c r="AY224" s="11">
        <f t="shared" si="115"/>
        <v>0.44358651830970003</v>
      </c>
      <c r="AZ224" s="11">
        <f t="shared" si="116"/>
        <v>0.39849636682079737</v>
      </c>
      <c r="BA224">
        <f t="shared" si="117"/>
        <v>7.5274056228703614</v>
      </c>
      <c r="BB224">
        <f t="shared" si="118"/>
        <v>1037.7211490768073</v>
      </c>
      <c r="BC224">
        <f t="shared" si="124"/>
        <v>209</v>
      </c>
      <c r="BD224">
        <f t="shared" si="119"/>
        <v>10.532407436174012</v>
      </c>
      <c r="BE224">
        <f t="shared" si="120"/>
        <v>603.08853538640062</v>
      </c>
    </row>
    <row r="225" spans="1:57" x14ac:dyDescent="0.3">
      <c r="A225" s="8"/>
      <c r="F225" s="6"/>
      <c r="G225" s="6">
        <f t="shared" si="121"/>
        <v>144.5</v>
      </c>
      <c r="H225" s="6">
        <f>'Scenarios &amp; Pics'!$F$5</f>
        <v>0.25</v>
      </c>
      <c r="I225" s="6">
        <f>'Scenarios &amp; Pics'!$F$6</f>
        <v>0.25</v>
      </c>
      <c r="K225" s="7">
        <f ca="1">'Scenarios &amp; Pics'!$E$4*'Scenarios &amp; Pics'!G225+'Scenarios &amp; Pics'!$E$5*W224+'Scenarios &amp; Pics'!$E$6*'Scenarios &amp; Pics'!AF224</f>
        <v>288000.00011747557</v>
      </c>
      <c r="L225" s="7">
        <f t="shared" ca="1" si="122"/>
        <v>88000.000117475574</v>
      </c>
      <c r="O225" s="11">
        <f>LN(G225/'Scenarios &amp; Pics'!$H$5)</f>
        <v>0.36810932156439552</v>
      </c>
      <c r="P225" s="13">
        <f ca="1">'Scenarios &amp; Pics'!$T$5</f>
        <v>8.2191780821917804E-2</v>
      </c>
      <c r="Q225" s="11">
        <f>'Scenarios &amp; Pics'!$F$5*'Scenarios &amp; Pics'!$F$5/2</f>
        <v>3.125E-2</v>
      </c>
      <c r="R225" s="16">
        <f ca="1">(O225+P225*('Scenarios &amp; Pics'!$J$5+$Q225))/(I226*SQRT(P225))</f>
        <v>5.217678534025465</v>
      </c>
      <c r="S225" s="16">
        <f t="shared" ca="1" si="99"/>
        <v>5.1460057616403407</v>
      </c>
      <c r="T225" s="11">
        <f t="shared" ca="1" si="100"/>
        <v>0.99999990941022143</v>
      </c>
      <c r="U225" s="11">
        <f t="shared" ca="1" si="101"/>
        <v>0.9999998669543736</v>
      </c>
      <c r="V225" s="11">
        <f t="shared" ca="1" si="102"/>
        <v>4.8894140764390307E-7</v>
      </c>
      <c r="W225" s="11">
        <f ca="1">G225*T225-'Scenarios &amp; Pics'!$H$5*EXP(-'Scenarios &amp; Pics'!$J$5*'Scenarios &amp; Pics'!P225)*'Scenarios &amp; Pics'!U225</f>
        <v>44.828227446626897</v>
      </c>
      <c r="Y225" s="12">
        <f>LN(G225/'Scenarios &amp; Pics'!$H$6)</f>
        <v>0.36810932156439552</v>
      </c>
      <c r="Z225" s="14">
        <f ca="1">'Scenarios &amp; Pics'!$T$6</f>
        <v>8.2191780821917804E-2</v>
      </c>
      <c r="AA225" s="12">
        <f>'Scenarios &amp; Pics'!$F$6*'Scenarios &amp; Pics'!$F$6/2</f>
        <v>3.125E-2</v>
      </c>
      <c r="AB225" s="17">
        <f ca="1">(Y225+Z225*('Scenarios &amp; Pics'!$J$6+$AA225))/(H226*SQRT(Z225))</f>
        <v>5.217678534025465</v>
      </c>
      <c r="AC225" s="17">
        <f t="shared" ca="1" si="95"/>
        <v>5.1460057616403407</v>
      </c>
      <c r="AD225" s="12">
        <f t="shared" ca="1" si="103"/>
        <v>0.99999990941022143</v>
      </c>
      <c r="AE225" s="12">
        <f t="shared" ca="1" si="104"/>
        <v>0.9999998669543736</v>
      </c>
      <c r="AF225" s="12">
        <f ca="1">G226*AD225-'Scenarios &amp; Pics'!$H$6*EXP(-'Scenarios &amp; Pics'!$J$6*'Scenarios &amp; Pics'!Z225)*'Scenarios &amp; Pics'!AE225</f>
        <v>45.328227401332015</v>
      </c>
      <c r="AG225" s="7">
        <f ca="1">AF225+'Scenarios &amp; Pics'!$H$5*EXP(-'Scenarios &amp; Pics'!$J$5*'Scenarios &amp; Pics'!$T$5)-G225</f>
        <v>0.50000012537554994</v>
      </c>
      <c r="AI225" s="7">
        <f t="shared" si="96"/>
        <v>144.5</v>
      </c>
      <c r="AJ225">
        <f t="shared" ca="1" si="97"/>
        <v>44.828227446626897</v>
      </c>
      <c r="AK225" s="7">
        <f t="shared" ca="1" si="98"/>
        <v>0.50000012537554994</v>
      </c>
      <c r="AM225" s="7">
        <f t="shared" si="105"/>
        <v>144.5</v>
      </c>
      <c r="AN225" s="7">
        <f t="shared" ca="1" si="106"/>
        <v>4.0510616870000743E-4</v>
      </c>
      <c r="AO225" s="7">
        <f t="shared" ca="1" si="107"/>
        <v>9.4420166792704574E-5</v>
      </c>
      <c r="AQ225">
        <f t="shared" si="123"/>
        <v>0.57534246575342296</v>
      </c>
      <c r="AR225">
        <f t="shared" si="108"/>
        <v>102.32805569930838</v>
      </c>
      <c r="AS225">
        <f t="shared" si="109"/>
        <v>-2.3013698630136838E-2</v>
      </c>
      <c r="AT225">
        <f t="shared" si="110"/>
        <v>0.57534246575342296</v>
      </c>
      <c r="AU225">
        <f t="shared" si="111"/>
        <v>3.125E-2</v>
      </c>
      <c r="AV225">
        <f t="shared" si="112"/>
        <v>4.7407082876394641E-2</v>
      </c>
      <c r="AW225">
        <f t="shared" si="113"/>
        <v>-0.14222124862918217</v>
      </c>
      <c r="AX225" s="11">
        <f t="shared" si="114"/>
        <v>0.51890560797495477</v>
      </c>
      <c r="AY225" s="11">
        <f t="shared" si="115"/>
        <v>0.44345262420505627</v>
      </c>
      <c r="AZ225" s="11">
        <f t="shared" si="116"/>
        <v>0.39849423446152593</v>
      </c>
      <c r="BA225">
        <f t="shared" si="117"/>
        <v>7.5452983769898552</v>
      </c>
      <c r="BB225">
        <f t="shared" si="118"/>
        <v>1037.8112159499096</v>
      </c>
      <c r="BC225">
        <f t="shared" si="124"/>
        <v>210</v>
      </c>
      <c r="BD225">
        <f t="shared" si="119"/>
        <v>10.507244125854857</v>
      </c>
      <c r="BE225">
        <f t="shared" si="120"/>
        <v>604.52637436425039</v>
      </c>
    </row>
    <row r="226" spans="1:57" x14ac:dyDescent="0.3">
      <c r="A226" s="8"/>
      <c r="F226" s="6"/>
      <c r="G226" s="6">
        <f t="shared" si="121"/>
        <v>145</v>
      </c>
      <c r="H226" s="6">
        <f>'Scenarios &amp; Pics'!$F$5</f>
        <v>0.25</v>
      </c>
      <c r="I226" s="6">
        <f>'Scenarios &amp; Pics'!$F$6</f>
        <v>0.25</v>
      </c>
      <c r="K226" s="7">
        <f ca="1">'Scenarios &amp; Pics'!$E$4*'Scenarios &amp; Pics'!G226+'Scenarios &amp; Pics'!$E$5*W225+'Scenarios &amp; Pics'!$E$6*'Scenarios &amp; Pics'!AF225</f>
        <v>289000.00009058975</v>
      </c>
      <c r="L226" s="7">
        <f t="shared" ca="1" si="122"/>
        <v>89000.000090589747</v>
      </c>
      <c r="O226" s="11">
        <f>LN(G226/'Scenarios &amp; Pics'!$H$5)</f>
        <v>0.37156355643248301</v>
      </c>
      <c r="P226" s="13">
        <f ca="1">'Scenarios &amp; Pics'!$T$5</f>
        <v>8.2191780821917804E-2</v>
      </c>
      <c r="Q226" s="11">
        <f>'Scenarios &amp; Pics'!$F$5*'Scenarios &amp; Pics'!$F$5/2</f>
        <v>3.125E-2</v>
      </c>
      <c r="R226" s="16">
        <f ca="1">(O226+P226*('Scenarios &amp; Pics'!$J$5+$Q226))/(I227*SQRT(P226))</f>
        <v>5.265873054108023</v>
      </c>
      <c r="S226" s="16">
        <f t="shared" ca="1" si="99"/>
        <v>5.1942002817228987</v>
      </c>
      <c r="T226" s="11">
        <f t="shared" ca="1" si="100"/>
        <v>0.99999993023766154</v>
      </c>
      <c r="U226" s="11">
        <f t="shared" ca="1" si="101"/>
        <v>0.99999989719914506</v>
      </c>
      <c r="V226" s="11">
        <f t="shared" ca="1" si="102"/>
        <v>3.7978974340138748E-7</v>
      </c>
      <c r="W226" s="11">
        <f ca="1">G226*T226-'Scenarios &amp; Pics'!$H$5*EXP(-'Scenarios &amp; Pics'!$J$5*'Scenarios &amp; Pics'!P226)*'Scenarios &amp; Pics'!U226</f>
        <v>45.328227406760831</v>
      </c>
      <c r="Y226" s="12">
        <f>LN(G226/'Scenarios &amp; Pics'!$H$6)</f>
        <v>0.37156355643248301</v>
      </c>
      <c r="Z226" s="14">
        <f ca="1">'Scenarios &amp; Pics'!$T$6</f>
        <v>8.2191780821917804E-2</v>
      </c>
      <c r="AA226" s="12">
        <f>'Scenarios &amp; Pics'!$F$6*'Scenarios &amp; Pics'!$F$6/2</f>
        <v>3.125E-2</v>
      </c>
      <c r="AB226" s="17">
        <f ca="1">(Y226+Z226*('Scenarios &amp; Pics'!$J$6+$AA226))/(H227*SQRT(Z226))</f>
        <v>5.265873054108023</v>
      </c>
      <c r="AC226" s="17">
        <f t="shared" ca="1" si="95"/>
        <v>5.1942002817228987</v>
      </c>
      <c r="AD226" s="12">
        <f t="shared" ca="1" si="103"/>
        <v>0.99999993023766154</v>
      </c>
      <c r="AE226" s="12">
        <f t="shared" ca="1" si="104"/>
        <v>0.99999989719914506</v>
      </c>
      <c r="AF226" s="12">
        <f ca="1">G227*AD226-'Scenarios &amp; Pics'!$H$6*EXP(-'Scenarios &amp; Pics'!$J$6*'Scenarios &amp; Pics'!Z226)*'Scenarios &amp; Pics'!AE226</f>
        <v>45.828227371879663</v>
      </c>
      <c r="AG226" s="7">
        <f ca="1">AF226+'Scenarios &amp; Pics'!$H$5*EXP(-'Scenarios &amp; Pics'!$J$5*'Scenarios &amp; Pics'!$T$5)-G226</f>
        <v>0.50000009592321248</v>
      </c>
      <c r="AI226" s="7">
        <f t="shared" si="96"/>
        <v>145</v>
      </c>
      <c r="AJ226">
        <f t="shared" ca="1" si="97"/>
        <v>45.328227406760831</v>
      </c>
      <c r="AK226" s="7">
        <f t="shared" ca="1" si="98"/>
        <v>0.50000009592321248</v>
      </c>
      <c r="AM226" s="7">
        <f t="shared" si="105"/>
        <v>145</v>
      </c>
      <c r="AN226" s="7">
        <f t="shared" ca="1" si="106"/>
        <v>3.1575877246294476E-4</v>
      </c>
      <c r="AO226" s="7">
        <f t="shared" ca="1" si="107"/>
        <v>7.3088831993008222E-5</v>
      </c>
      <c r="AQ226">
        <f t="shared" si="123"/>
        <v>0.57808219178082021</v>
      </c>
      <c r="AR226">
        <f t="shared" si="108"/>
        <v>102.33927034729973</v>
      </c>
      <c r="AS226">
        <f t="shared" si="109"/>
        <v>-2.312328767123295E-2</v>
      </c>
      <c r="AT226">
        <f t="shared" si="110"/>
        <v>0.57808219178082021</v>
      </c>
      <c r="AU226">
        <f t="shared" si="111"/>
        <v>3.125E-2</v>
      </c>
      <c r="AV226">
        <f t="shared" si="112"/>
        <v>4.751982282841296E-2</v>
      </c>
      <c r="AW226">
        <f t="shared" si="113"/>
        <v>-0.14255946848524187</v>
      </c>
      <c r="AX226" s="11">
        <f t="shared" si="114"/>
        <v>0.5189505340756746</v>
      </c>
      <c r="AY226" s="11">
        <f t="shared" si="115"/>
        <v>0.4433190549509396</v>
      </c>
      <c r="AZ226" s="11">
        <f t="shared" si="116"/>
        <v>0.39849210211366481</v>
      </c>
      <c r="BA226">
        <f t="shared" si="117"/>
        <v>7.5631479124734966</v>
      </c>
      <c r="BB226">
        <f t="shared" si="118"/>
        <v>1037.9010681513491</v>
      </c>
      <c r="BC226">
        <f t="shared" si="124"/>
        <v>211</v>
      </c>
      <c r="BD226">
        <f t="shared" si="119"/>
        <v>10.482259781158973</v>
      </c>
      <c r="BE226">
        <f t="shared" si="120"/>
        <v>605.96077091083191</v>
      </c>
    </row>
    <row r="227" spans="1:57" x14ac:dyDescent="0.3">
      <c r="A227" s="8"/>
      <c r="F227" s="6"/>
      <c r="G227" s="6">
        <f t="shared" si="121"/>
        <v>145.5</v>
      </c>
      <c r="H227" s="6">
        <f>'Scenarios &amp; Pics'!$F$5</f>
        <v>0.25</v>
      </c>
      <c r="I227" s="6">
        <f>'Scenarios &amp; Pics'!$F$6</f>
        <v>0.25</v>
      </c>
      <c r="K227" s="7">
        <f ca="1">'Scenarios &amp; Pics'!$E$4*'Scenarios &amp; Pics'!G227+'Scenarios &amp; Pics'!$E$5*W226+'Scenarios &amp; Pics'!$E$6*'Scenarios &amp; Pics'!AF226</f>
        <v>290000.00006976235</v>
      </c>
      <c r="L227" s="7">
        <f t="shared" ca="1" si="122"/>
        <v>90000.000069762347</v>
      </c>
      <c r="O227" s="11">
        <f>LN(G227/'Scenarios &amp; Pics'!$H$5)</f>
        <v>0.3750059006234559</v>
      </c>
      <c r="P227" s="13">
        <f ca="1">'Scenarios &amp; Pics'!$T$5</f>
        <v>8.2191780821917804E-2</v>
      </c>
      <c r="Q227" s="11">
        <f>'Scenarios &amp; Pics'!$F$5*'Scenarios &amp; Pics'!$F$5/2</f>
        <v>3.125E-2</v>
      </c>
      <c r="R227" s="16">
        <f ca="1">(O227+P227*('Scenarios &amp; Pics'!$J$5+$Q227))/(I228*SQRT(P227))</f>
        <v>5.3139016718999494</v>
      </c>
      <c r="S227" s="16">
        <f t="shared" ca="1" si="99"/>
        <v>5.2422288995148252</v>
      </c>
      <c r="T227" s="11">
        <f t="shared" ca="1" si="100"/>
        <v>0.99999994634873313</v>
      </c>
      <c r="U227" s="11">
        <f t="shared" ca="1" si="101"/>
        <v>0.99999992067580656</v>
      </c>
      <c r="V227" s="11">
        <f t="shared" ca="1" si="102"/>
        <v>2.9458035389972924E-7</v>
      </c>
      <c r="W227" s="11">
        <f ca="1">G227*T227-'Scenarios &amp; Pics'!$H$5*EXP(-'Scenarios &amp; Pics'!$J$5*'Scenarios &amp; Pics'!P227)*'Scenarios &amp; Pics'!U227</f>
        <v>45.828227376080108</v>
      </c>
      <c r="Y227" s="12">
        <f>LN(G227/'Scenarios &amp; Pics'!$H$6)</f>
        <v>0.3750059006234559</v>
      </c>
      <c r="Z227" s="14">
        <f ca="1">'Scenarios &amp; Pics'!$T$6</f>
        <v>8.2191780821917804E-2</v>
      </c>
      <c r="AA227" s="12">
        <f>'Scenarios &amp; Pics'!$F$6*'Scenarios &amp; Pics'!$F$6/2</f>
        <v>3.125E-2</v>
      </c>
      <c r="AB227" s="17">
        <f ca="1">(Y227+Z227*('Scenarios &amp; Pics'!$J$6+$AA227))/(H228*SQRT(Z227))</f>
        <v>5.3139016718999494</v>
      </c>
      <c r="AC227" s="17">
        <f t="shared" ca="1" si="95"/>
        <v>5.2422288995148252</v>
      </c>
      <c r="AD227" s="12">
        <f t="shared" ca="1" si="103"/>
        <v>0.99999994634873313</v>
      </c>
      <c r="AE227" s="12">
        <f t="shared" ca="1" si="104"/>
        <v>0.99999992067580656</v>
      </c>
      <c r="AF227" s="12">
        <f ca="1">G228*AD227-'Scenarios &amp; Pics'!$H$6*EXP(-'Scenarios &amp; Pics'!$J$6*'Scenarios &amp; Pics'!Z227)*'Scenarios &amp; Pics'!AE227</f>
        <v>46.328227349254476</v>
      </c>
      <c r="AG227" s="7">
        <f ca="1">AF227+'Scenarios &amp; Pics'!$H$5*EXP(-'Scenarios &amp; Pics'!$J$5*'Scenarios &amp; Pics'!$T$5)-G227</f>
        <v>0.50000007329799701</v>
      </c>
      <c r="AI227" s="7">
        <f t="shared" si="96"/>
        <v>145.5</v>
      </c>
      <c r="AJ227">
        <f t="shared" ca="1" si="97"/>
        <v>45.828227376080108</v>
      </c>
      <c r="AK227" s="7">
        <f t="shared" ca="1" si="98"/>
        <v>0.50000007329799701</v>
      </c>
      <c r="AM227" s="7">
        <f t="shared" si="105"/>
        <v>145.5</v>
      </c>
      <c r="AN227" s="7">
        <f t="shared" ca="1" si="106"/>
        <v>2.4575986721471005E-4</v>
      </c>
      <c r="AO227" s="7">
        <f t="shared" ca="1" si="107"/>
        <v>5.6495854029983384E-5</v>
      </c>
      <c r="AQ227">
        <f t="shared" si="123"/>
        <v>0.58082191780821746</v>
      </c>
      <c r="AR227">
        <f t="shared" si="108"/>
        <v>102.35048622436092</v>
      </c>
      <c r="AS227">
        <f t="shared" si="109"/>
        <v>-2.3232876712328807E-2</v>
      </c>
      <c r="AT227">
        <f t="shared" si="110"/>
        <v>0.58082191780821746</v>
      </c>
      <c r="AU227">
        <f t="shared" si="111"/>
        <v>3.125E-2</v>
      </c>
      <c r="AV227">
        <f t="shared" si="112"/>
        <v>4.7632295939187053E-2</v>
      </c>
      <c r="AW227">
        <f t="shared" si="113"/>
        <v>-0.14289688781756343</v>
      </c>
      <c r="AX227" s="11">
        <f t="shared" si="114"/>
        <v>0.5189953536021501</v>
      </c>
      <c r="AY227" s="11">
        <f t="shared" si="115"/>
        <v>0.44318580825562076</v>
      </c>
      <c r="AZ227" s="11">
        <f t="shared" si="116"/>
        <v>0.39848996977721396</v>
      </c>
      <c r="BA227">
        <f t="shared" si="117"/>
        <v>7.580954534652939</v>
      </c>
      <c r="BB227">
        <f t="shared" si="118"/>
        <v>1037.9907072043002</v>
      </c>
      <c r="BC227">
        <f t="shared" si="124"/>
        <v>212</v>
      </c>
      <c r="BD227">
        <f t="shared" si="119"/>
        <v>10.457452289460495</v>
      </c>
      <c r="BE227">
        <f t="shared" si="120"/>
        <v>607.391749415238</v>
      </c>
    </row>
    <row r="228" spans="1:57" x14ac:dyDescent="0.3">
      <c r="A228" s="8"/>
      <c r="F228" s="6"/>
      <c r="G228" s="6">
        <f t="shared" si="121"/>
        <v>146</v>
      </c>
      <c r="H228" s="6">
        <f>'Scenarios &amp; Pics'!$F$5</f>
        <v>0.25</v>
      </c>
      <c r="I228" s="6">
        <f>'Scenarios &amp; Pics'!$F$6</f>
        <v>0.25</v>
      </c>
      <c r="K228" s="7">
        <f ca="1">'Scenarios &amp; Pics'!$E$4*'Scenarios &amp; Pics'!G228+'Scenarios &amp; Pics'!$E$5*W227+'Scenarios &amp; Pics'!$E$6*'Scenarios &amp; Pics'!AF227</f>
        <v>291000.00005365128</v>
      </c>
      <c r="L228" s="7">
        <f t="shared" ca="1" si="122"/>
        <v>91000.000053651282</v>
      </c>
      <c r="O228" s="11">
        <f>LN(G228/'Scenarios &amp; Pics'!$H$5)</f>
        <v>0.37843643572024505</v>
      </c>
      <c r="P228" s="13">
        <f ca="1">'Scenarios &amp; Pics'!$T$5</f>
        <v>8.2191780821917804E-2</v>
      </c>
      <c r="Q228" s="11">
        <f>'Scenarios &amp; Pics'!$F$5*'Scenarios &amp; Pics'!$F$5/2</f>
        <v>3.125E-2</v>
      </c>
      <c r="R228" s="16">
        <f ca="1">(O228+P228*('Scenarios &amp; Pics'!$J$5+$Q228))/(I229*SQRT(P228))</f>
        <v>5.3617655256707453</v>
      </c>
      <c r="S228" s="16">
        <f t="shared" ca="1" si="99"/>
        <v>5.290092753285621</v>
      </c>
      <c r="T228" s="11">
        <f t="shared" ca="1" si="100"/>
        <v>0.99999995879376502</v>
      </c>
      <c r="U228" s="11">
        <f t="shared" ca="1" si="101"/>
        <v>0.99999993887282723</v>
      </c>
      <c r="V228" s="11">
        <f t="shared" ca="1" si="102"/>
        <v>2.2816351149616027E-7</v>
      </c>
      <c r="W228" s="11">
        <f ca="1">G228*T228-'Scenarios &amp; Pics'!$H$5*EXP(-'Scenarios &amp; Pics'!$J$5*'Scenarios &amp; Pics'!P228)*'Scenarios &amp; Pics'!U228</f>
        <v>46.328227352499823</v>
      </c>
      <c r="Y228" s="12">
        <f>LN(G228/'Scenarios &amp; Pics'!$H$6)</f>
        <v>0.37843643572024505</v>
      </c>
      <c r="Z228" s="14">
        <f ca="1">'Scenarios &amp; Pics'!$T$6</f>
        <v>8.2191780821917804E-2</v>
      </c>
      <c r="AA228" s="12">
        <f>'Scenarios &amp; Pics'!$F$6*'Scenarios &amp; Pics'!$F$6/2</f>
        <v>3.125E-2</v>
      </c>
      <c r="AB228" s="17">
        <f ca="1">(Y228+Z228*('Scenarios &amp; Pics'!$J$6+$AA228))/(H229*SQRT(Z228))</f>
        <v>5.3617655256707453</v>
      </c>
      <c r="AC228" s="17">
        <f t="shared" ca="1" si="95"/>
        <v>5.290092753285621</v>
      </c>
      <c r="AD228" s="12">
        <f t="shared" ca="1" si="103"/>
        <v>0.99999995879376502</v>
      </c>
      <c r="AE228" s="12">
        <f t="shared" ca="1" si="104"/>
        <v>0.99999993887282723</v>
      </c>
      <c r="AF228" s="12">
        <f ca="1">G229*AD228-'Scenarios &amp; Pics'!$H$6*EXP(-'Scenarios &amp; Pics'!$J$6*'Scenarios &amp; Pics'!Z228)*'Scenarios &amp; Pics'!AE228</f>
        <v>46.828227331896727</v>
      </c>
      <c r="AG228" s="7">
        <f ca="1">AF228+'Scenarios &amp; Pics'!$H$5*EXP(-'Scenarios &amp; Pics'!$J$5*'Scenarios &amp; Pics'!$T$5)-G228</f>
        <v>0.5000000559402622</v>
      </c>
      <c r="AI228" s="7">
        <f t="shared" si="96"/>
        <v>146</v>
      </c>
      <c r="AJ228">
        <f t="shared" ca="1" si="97"/>
        <v>46.328227352499823</v>
      </c>
      <c r="AK228" s="7">
        <f t="shared" ca="1" si="98"/>
        <v>0.5000000559402622</v>
      </c>
      <c r="AM228" s="7">
        <f t="shared" si="105"/>
        <v>146</v>
      </c>
      <c r="AN228" s="7">
        <f t="shared" ca="1" si="106"/>
        <v>1.9100434145632273E-4</v>
      </c>
      <c r="AO228" s="7">
        <f t="shared" ca="1" si="107"/>
        <v>4.3608297136146742E-5</v>
      </c>
      <c r="AQ228">
        <f t="shared" si="123"/>
        <v>0.58356164383561471</v>
      </c>
      <c r="AR228">
        <f t="shared" si="108"/>
        <v>102.36170333062667</v>
      </c>
      <c r="AS228">
        <f t="shared" si="109"/>
        <v>-2.334246575342451E-2</v>
      </c>
      <c r="AT228">
        <f t="shared" si="110"/>
        <v>0.58356164383561471</v>
      </c>
      <c r="AU228">
        <f t="shared" si="111"/>
        <v>3.125E-2</v>
      </c>
      <c r="AV228">
        <f t="shared" si="112"/>
        <v>4.774450409453334E-2</v>
      </c>
      <c r="AW228">
        <f t="shared" si="113"/>
        <v>-0.14323351228359829</v>
      </c>
      <c r="AX228" s="11">
        <f t="shared" si="114"/>
        <v>0.51904006730699748</v>
      </c>
      <c r="AY228" s="11">
        <f t="shared" si="115"/>
        <v>0.44305288185432518</v>
      </c>
      <c r="AZ228" s="11">
        <f t="shared" si="116"/>
        <v>0.39848783745217314</v>
      </c>
      <c r="BA228">
        <f t="shared" si="117"/>
        <v>7.5987185452672392</v>
      </c>
      <c r="BB228">
        <f t="shared" si="118"/>
        <v>1038.0801346139949</v>
      </c>
      <c r="BC228">
        <f t="shared" si="124"/>
        <v>213</v>
      </c>
      <c r="BD228">
        <f t="shared" si="119"/>
        <v>10.432819572886791</v>
      </c>
      <c r="BE228">
        <f t="shared" si="120"/>
        <v>608.81933397941896</v>
      </c>
    </row>
    <row r="229" spans="1:57" x14ac:dyDescent="0.3">
      <c r="A229" s="8"/>
      <c r="F229" s="6"/>
      <c r="G229" s="6">
        <f t="shared" si="121"/>
        <v>146.5</v>
      </c>
      <c r="H229" s="6">
        <f>'Scenarios &amp; Pics'!$F$5</f>
        <v>0.25</v>
      </c>
      <c r="I229" s="6">
        <f>'Scenarios &amp; Pics'!$F$6</f>
        <v>0.25</v>
      </c>
      <c r="K229" s="7">
        <f ca="1">'Scenarios &amp; Pics'!$E$4*'Scenarios &amp; Pics'!G229+'Scenarios &amp; Pics'!$E$5*W228+'Scenarios &amp; Pics'!$E$6*'Scenarios &amp; Pics'!AF228</f>
        <v>292000.00004120619</v>
      </c>
      <c r="L229" s="7">
        <f t="shared" ca="1" si="122"/>
        <v>92000.000041206193</v>
      </c>
      <c r="O229" s="11">
        <f>LN(G229/'Scenarios &amp; Pics'!$H$5)</f>
        <v>0.38185524246903069</v>
      </c>
      <c r="P229" s="13">
        <f ca="1">'Scenarios &amp; Pics'!$T$5</f>
        <v>8.2191780821917804E-2</v>
      </c>
      <c r="Q229" s="11">
        <f>'Scenarios &amp; Pics'!$F$5*'Scenarios &amp; Pics'!$F$5/2</f>
        <v>3.125E-2</v>
      </c>
      <c r="R229" s="16">
        <f ca="1">(O229+P229*('Scenarios &amp; Pics'!$J$5+$Q229))/(I230*SQRT(P229))</f>
        <v>5.4094657420153167</v>
      </c>
      <c r="S229" s="16">
        <f t="shared" ca="1" si="99"/>
        <v>5.3377929696301925</v>
      </c>
      <c r="T229" s="11">
        <f t="shared" ca="1" si="100"/>
        <v>0.99999996839347949</v>
      </c>
      <c r="U229" s="11">
        <f t="shared" ca="1" si="101"/>
        <v>0.99999995295759969</v>
      </c>
      <c r="V229" s="11">
        <f t="shared" ca="1" si="102"/>
        <v>1.7647293056772987E-7</v>
      </c>
      <c r="W229" s="11">
        <f ca="1">G229*T229-'Scenarios &amp; Pics'!$H$5*EXP(-'Scenarios &amp; Pics'!$J$5*'Scenarios &amp; Pics'!P229)*'Scenarios &amp; Pics'!U229</f>
        <v>46.828227334400651</v>
      </c>
      <c r="Y229" s="12">
        <f>LN(G229/'Scenarios &amp; Pics'!$H$6)</f>
        <v>0.38185524246903069</v>
      </c>
      <c r="Z229" s="14">
        <f ca="1">'Scenarios &amp; Pics'!$T$6</f>
        <v>8.2191780821917804E-2</v>
      </c>
      <c r="AA229" s="12">
        <f>'Scenarios &amp; Pics'!$F$6*'Scenarios &amp; Pics'!$F$6/2</f>
        <v>3.125E-2</v>
      </c>
      <c r="AB229" s="17">
        <f ca="1">(Y229+Z229*('Scenarios &amp; Pics'!$J$6+$AA229))/(H230*SQRT(Z229))</f>
        <v>5.4094657420153167</v>
      </c>
      <c r="AC229" s="17">
        <f t="shared" ca="1" si="95"/>
        <v>5.3377929696301925</v>
      </c>
      <c r="AD229" s="12">
        <f t="shared" ca="1" si="103"/>
        <v>0.99999996839347949</v>
      </c>
      <c r="AE229" s="12">
        <f t="shared" ca="1" si="104"/>
        <v>0.99999995295759969</v>
      </c>
      <c r="AF229" s="12">
        <f ca="1">G230*AD229-'Scenarios &amp; Pics'!$H$6*EXP(-'Scenarios &amp; Pics'!$J$6*'Scenarios &amp; Pics'!Z229)*'Scenarios &amp; Pics'!AE229</f>
        <v>47.328227318597385</v>
      </c>
      <c r="AG229" s="7">
        <f ca="1">AF229+'Scenarios &amp; Pics'!$H$5*EXP(-'Scenarios &amp; Pics'!$J$5*'Scenarios &amp; Pics'!$T$5)-G229</f>
        <v>0.50000004264092013</v>
      </c>
      <c r="AI229" s="7">
        <f t="shared" si="96"/>
        <v>146.5</v>
      </c>
      <c r="AJ229">
        <f t="shared" ca="1" si="97"/>
        <v>46.828227334400651</v>
      </c>
      <c r="AK229" s="7">
        <f t="shared" ca="1" si="98"/>
        <v>0.50000004264092013</v>
      </c>
      <c r="AM229" s="7">
        <f t="shared" si="105"/>
        <v>146.5</v>
      </c>
      <c r="AN229" s="7">
        <f t="shared" ca="1" si="106"/>
        <v>1.4823812504488067E-4</v>
      </c>
      <c r="AO229" s="7">
        <f t="shared" ca="1" si="107"/>
        <v>3.3613695762796814E-5</v>
      </c>
      <c r="AQ229">
        <f t="shared" si="123"/>
        <v>0.58630136986301196</v>
      </c>
      <c r="AR229">
        <f t="shared" si="108"/>
        <v>102.3729216662317</v>
      </c>
      <c r="AS229">
        <f t="shared" si="109"/>
        <v>-2.3452054794520415E-2</v>
      </c>
      <c r="AT229">
        <f t="shared" si="110"/>
        <v>0.58630136986301196</v>
      </c>
      <c r="AU229">
        <f t="shared" si="111"/>
        <v>3.125E-2</v>
      </c>
      <c r="AV229">
        <f t="shared" si="112"/>
        <v>4.7856449158158627E-2</v>
      </c>
      <c r="AW229">
        <f t="shared" si="113"/>
        <v>-0.14356934747447458</v>
      </c>
      <c r="AX229" s="11">
        <f t="shared" si="114"/>
        <v>0.51908467593401042</v>
      </c>
      <c r="AY229" s="11">
        <f t="shared" si="115"/>
        <v>0.44292027350879165</v>
      </c>
      <c r="AZ229" s="11">
        <f t="shared" si="116"/>
        <v>0.39848570513854253</v>
      </c>
      <c r="BA229">
        <f t="shared" si="117"/>
        <v>7.6164402425218825</v>
      </c>
      <c r="BB229">
        <f t="shared" si="118"/>
        <v>1038.1693518680208</v>
      </c>
      <c r="BC229">
        <f t="shared" si="124"/>
        <v>214</v>
      </c>
      <c r="BD229">
        <f t="shared" si="119"/>
        <v>10.408359587586821</v>
      </c>
      <c r="BE229">
        <f t="shared" si="120"/>
        <v>610.24354842289665</v>
      </c>
    </row>
    <row r="230" spans="1:57" x14ac:dyDescent="0.3">
      <c r="A230" s="8"/>
      <c r="F230" s="6"/>
      <c r="G230" s="6">
        <f t="shared" si="121"/>
        <v>147</v>
      </c>
      <c r="H230" s="6">
        <f>'Scenarios &amp; Pics'!$F$5</f>
        <v>0.25</v>
      </c>
      <c r="I230" s="6">
        <f>'Scenarios &amp; Pics'!$F$6</f>
        <v>0.25</v>
      </c>
      <c r="K230" s="7">
        <f ca="1">'Scenarios &amp; Pics'!$E$4*'Scenarios &amp; Pics'!G230+'Scenarios &amp; Pics'!$E$5*W229+'Scenarios &amp; Pics'!$E$6*'Scenarios &amp; Pics'!AF229</f>
        <v>293000.00003160653</v>
      </c>
      <c r="L230" s="7">
        <f t="shared" ca="1" si="122"/>
        <v>93000.000031606527</v>
      </c>
      <c r="O230" s="11">
        <f>LN(G230/'Scenarios &amp; Pics'!$H$5)</f>
        <v>0.38526240079064489</v>
      </c>
      <c r="P230" s="13">
        <f ca="1">'Scenarios &amp; Pics'!$T$5</f>
        <v>8.2191780821917804E-2</v>
      </c>
      <c r="Q230" s="11">
        <f>'Scenarios &amp; Pics'!$F$5*'Scenarios &amp; Pics'!$F$5/2</f>
        <v>3.125E-2</v>
      </c>
      <c r="R230" s="16">
        <f ca="1">(O230+P230*('Scenarios &amp; Pics'!$J$5+$Q230))/(I231*SQRT(P230))</f>
        <v>5.4570034360130633</v>
      </c>
      <c r="S230" s="16">
        <f t="shared" ca="1" si="99"/>
        <v>5.385330663627939</v>
      </c>
      <c r="T230" s="11">
        <f t="shared" ca="1" si="100"/>
        <v>0.99999997578815059</v>
      </c>
      <c r="U230" s="11">
        <f t="shared" ca="1" si="101"/>
        <v>0.99999996384420697</v>
      </c>
      <c r="V230" s="11">
        <f t="shared" ca="1" si="102"/>
        <v>1.3630350496004594E-7</v>
      </c>
      <c r="W230" s="11">
        <f ca="1">G230*T230-'Scenarios &amp; Pics'!$H$5*EXP(-'Scenarios &amp; Pics'!$J$5*'Scenarios &amp; Pics'!P230)*'Scenarios &amp; Pics'!U230</f>
        <v>47.32822732052658</v>
      </c>
      <c r="Y230" s="12">
        <f>LN(G230/'Scenarios &amp; Pics'!$H$6)</f>
        <v>0.38526240079064489</v>
      </c>
      <c r="Z230" s="14">
        <f ca="1">'Scenarios &amp; Pics'!$T$6</f>
        <v>8.2191780821917804E-2</v>
      </c>
      <c r="AA230" s="12">
        <f>'Scenarios &amp; Pics'!$F$6*'Scenarios &amp; Pics'!$F$6/2</f>
        <v>3.125E-2</v>
      </c>
      <c r="AB230" s="17">
        <f ca="1">(Y230+Z230*('Scenarios &amp; Pics'!$J$6+$AA230))/(H231*SQRT(Z230))</f>
        <v>5.4570034360130633</v>
      </c>
      <c r="AC230" s="17">
        <f t="shared" ca="1" si="95"/>
        <v>5.385330663627939</v>
      </c>
      <c r="AD230" s="12">
        <f t="shared" ca="1" si="103"/>
        <v>0.99999997578815059</v>
      </c>
      <c r="AE230" s="12">
        <f t="shared" ca="1" si="104"/>
        <v>0.99999996384420697</v>
      </c>
      <c r="AF230" s="12">
        <f ca="1">G231*AD230-'Scenarios &amp; Pics'!$H$6*EXP(-'Scenarios &amp; Pics'!$J$6*'Scenarios &amp; Pics'!Z230)*'Scenarios &amp; Pics'!AE230</f>
        <v>47.828227308420665</v>
      </c>
      <c r="AG230" s="7">
        <f ca="1">AF230+'Scenarios &amp; Pics'!$H$5*EXP(-'Scenarios &amp; Pics'!$J$5*'Scenarios &amp; Pics'!$T$5)-G230</f>
        <v>0.50000003246418601</v>
      </c>
      <c r="AI230" s="7">
        <f t="shared" si="96"/>
        <v>147</v>
      </c>
      <c r="AJ230">
        <f t="shared" ca="1" si="97"/>
        <v>47.32822732052658</v>
      </c>
      <c r="AK230" s="7">
        <f t="shared" ca="1" si="98"/>
        <v>0.50000003246418601</v>
      </c>
      <c r="AM230" s="7">
        <f t="shared" si="105"/>
        <v>147</v>
      </c>
      <c r="AN230" s="7">
        <f t="shared" ca="1" si="106"/>
        <v>1.1488638101484164E-4</v>
      </c>
      <c r="AO230" s="7">
        <f t="shared" ca="1" si="107"/>
        <v>2.5874113607242171E-5</v>
      </c>
      <c r="AQ230">
        <f t="shared" si="123"/>
        <v>0.58904109589040921</v>
      </c>
      <c r="AR230">
        <f t="shared" si="108"/>
        <v>102.38414123131076</v>
      </c>
      <c r="AS230">
        <f t="shared" si="109"/>
        <v>-2.3561643835616351E-2</v>
      </c>
      <c r="AT230">
        <f t="shared" si="110"/>
        <v>0.58904109589040921</v>
      </c>
      <c r="AU230">
        <f t="shared" si="111"/>
        <v>3.125E-2</v>
      </c>
      <c r="AV230">
        <f t="shared" si="112"/>
        <v>4.7968132972025505E-2</v>
      </c>
      <c r="AW230">
        <f t="shared" si="113"/>
        <v>-0.14390439891607612</v>
      </c>
      <c r="AX230" s="11">
        <f t="shared" si="114"/>
        <v>0.51912918021830601</v>
      </c>
      <c r="AY230" s="11">
        <f t="shared" si="115"/>
        <v>0.44278798100684158</v>
      </c>
      <c r="AZ230" s="11">
        <f t="shared" si="116"/>
        <v>0.39848357283632196</v>
      </c>
      <c r="BA230">
        <f t="shared" si="117"/>
        <v>7.6341199211464428</v>
      </c>
      <c r="BB230">
        <f t="shared" si="118"/>
        <v>1038.2583604366121</v>
      </c>
      <c r="BC230">
        <f t="shared" si="124"/>
        <v>215</v>
      </c>
      <c r="BD230">
        <f t="shared" si="119"/>
        <v>10.384070323018253</v>
      </c>
      <c r="BE230">
        <f t="shared" si="120"/>
        <v>611.66441628737482</v>
      </c>
    </row>
    <row r="231" spans="1:57" x14ac:dyDescent="0.3">
      <c r="A231" s="8"/>
      <c r="F231" s="6"/>
      <c r="G231" s="6">
        <f t="shared" si="121"/>
        <v>147.5</v>
      </c>
      <c r="H231" s="6">
        <f>'Scenarios &amp; Pics'!$F$5</f>
        <v>0.25</v>
      </c>
      <c r="I231" s="6">
        <f>'Scenarios &amp; Pics'!$F$6</f>
        <v>0.25</v>
      </c>
      <c r="K231" s="7">
        <f ca="1">'Scenarios &amp; Pics'!$E$4*'Scenarios &amp; Pics'!G231+'Scenarios &amp; Pics'!$E$5*W230+'Scenarios &amp; Pics'!$E$6*'Scenarios &amp; Pics'!AF230</f>
        <v>294000.00002421183</v>
      </c>
      <c r="L231" s="7">
        <f t="shared" ca="1" si="122"/>
        <v>94000.000024211826</v>
      </c>
      <c r="O231" s="11">
        <f>LN(G231/'Scenarios &amp; Pics'!$H$5)</f>
        <v>0.38865798979178323</v>
      </c>
      <c r="P231" s="13">
        <f ca="1">'Scenarios &amp; Pics'!$T$5</f>
        <v>8.2191780821917804E-2</v>
      </c>
      <c r="Q231" s="11">
        <f>'Scenarios &amp; Pics'!$F$5*'Scenarios &amp; Pics'!$F$5/2</f>
        <v>3.125E-2</v>
      </c>
      <c r="R231" s="16">
        <f ca="1">(O231+P231*('Scenarios &amp; Pics'!$J$5+$Q231))/(I232*SQRT(P231))</f>
        <v>5.5043797113843098</v>
      </c>
      <c r="S231" s="16">
        <f t="shared" ca="1" si="99"/>
        <v>5.4327069389991856</v>
      </c>
      <c r="T231" s="11">
        <f t="shared" ca="1" si="100"/>
        <v>0.99999998147648472</v>
      </c>
      <c r="U231" s="11">
        <f t="shared" ca="1" si="101"/>
        <v>0.99999997224723736</v>
      </c>
      <c r="V231" s="11">
        <f t="shared" ca="1" si="102"/>
        <v>1.0513332432669786E-7</v>
      </c>
      <c r="W231" s="11">
        <f ca="1">G231*T231-'Scenarios &amp; Pics'!$H$5*EXP(-'Scenarios &amp; Pics'!$J$5*'Scenarios &amp; Pics'!P231)*'Scenarios &amp; Pics'!U231</f>
        <v>47.828227309905031</v>
      </c>
      <c r="Y231" s="12">
        <f>LN(G231/'Scenarios &amp; Pics'!$H$6)</f>
        <v>0.38865798979178323</v>
      </c>
      <c r="Z231" s="14">
        <f ca="1">'Scenarios &amp; Pics'!$T$6</f>
        <v>8.2191780821917804E-2</v>
      </c>
      <c r="AA231" s="12">
        <f>'Scenarios &amp; Pics'!$F$6*'Scenarios &amp; Pics'!$F$6/2</f>
        <v>3.125E-2</v>
      </c>
      <c r="AB231" s="17">
        <f ca="1">(Y231+Z231*('Scenarios &amp; Pics'!$J$6+$AA231))/(H232*SQRT(Z231))</f>
        <v>5.5043797113843098</v>
      </c>
      <c r="AC231" s="17">
        <f t="shared" ca="1" si="95"/>
        <v>5.4327069389991856</v>
      </c>
      <c r="AD231" s="12">
        <f t="shared" ca="1" si="103"/>
        <v>0.99999998147648472</v>
      </c>
      <c r="AE231" s="12">
        <f t="shared" ca="1" si="104"/>
        <v>0.99999997224723736</v>
      </c>
      <c r="AF231" s="12">
        <f ca="1">G232*AD231-'Scenarios &amp; Pics'!$H$6*EXP(-'Scenarios &amp; Pics'!$J$6*'Scenarios &amp; Pics'!Z231)*'Scenarios &amp; Pics'!AE231</f>
        <v>48.328227300643249</v>
      </c>
      <c r="AG231" s="7">
        <f ca="1">AF231+'Scenarios &amp; Pics'!$H$5*EXP(-'Scenarios &amp; Pics'!$J$5*'Scenarios &amp; Pics'!$T$5)-G231</f>
        <v>0.50000002468678417</v>
      </c>
      <c r="AI231" s="7">
        <f t="shared" si="96"/>
        <v>147.5</v>
      </c>
      <c r="AJ231">
        <f t="shared" ca="1" si="97"/>
        <v>47.828227309905031</v>
      </c>
      <c r="AK231" s="7">
        <f t="shared" ca="1" si="98"/>
        <v>0.50000002468678417</v>
      </c>
      <c r="AM231" s="7">
        <f t="shared" si="105"/>
        <v>147.5</v>
      </c>
      <c r="AN231" s="7">
        <f t="shared" ca="1" si="106"/>
        <v>8.8915322529794849E-5</v>
      </c>
      <c r="AO231" s="7">
        <f t="shared" ca="1" si="107"/>
        <v>1.9889513878157693E-5</v>
      </c>
      <c r="AQ231">
        <f t="shared" si="123"/>
        <v>0.59178082191780645</v>
      </c>
      <c r="AR231">
        <f t="shared" si="108"/>
        <v>102.39536202599857</v>
      </c>
      <c r="AS231">
        <f t="shared" si="109"/>
        <v>-2.3671232876712276E-2</v>
      </c>
      <c r="AT231">
        <f t="shared" si="110"/>
        <v>0.59178082191780645</v>
      </c>
      <c r="AU231">
        <f t="shared" si="111"/>
        <v>3.125E-2</v>
      </c>
      <c r="AV231">
        <f t="shared" si="112"/>
        <v>4.8079557356702246E-2</v>
      </c>
      <c r="AW231">
        <f t="shared" si="113"/>
        <v>-0.14423867207010718</v>
      </c>
      <c r="AX231" s="11">
        <f t="shared" si="114"/>
        <v>0.51917358088646437</v>
      </c>
      <c r="AY231" s="11">
        <f t="shared" si="115"/>
        <v>0.44265600216195311</v>
      </c>
      <c r="AZ231" s="11">
        <f t="shared" si="116"/>
        <v>0.39848144054551132</v>
      </c>
      <c r="BA231">
        <f t="shared" si="117"/>
        <v>7.6517578724511282</v>
      </c>
      <c r="BB231">
        <f t="shared" si="118"/>
        <v>1038.3471617729288</v>
      </c>
      <c r="BC231">
        <f t="shared" si="124"/>
        <v>216</v>
      </c>
      <c r="BD231">
        <f t="shared" si="119"/>
        <v>10.359949801252757</v>
      </c>
      <c r="BE231">
        <f t="shared" si="120"/>
        <v>613.08196084125734</v>
      </c>
    </row>
    <row r="232" spans="1:57" x14ac:dyDescent="0.3">
      <c r="A232" s="8"/>
      <c r="F232" s="6"/>
      <c r="G232" s="6">
        <f t="shared" si="121"/>
        <v>148</v>
      </c>
      <c r="H232" s="6">
        <f>'Scenarios &amp; Pics'!$F$5</f>
        <v>0.25</v>
      </c>
      <c r="I232" s="6">
        <f>'Scenarios &amp; Pics'!$F$6</f>
        <v>0.25</v>
      </c>
      <c r="K232" s="7">
        <f ca="1">'Scenarios &amp; Pics'!$E$4*'Scenarios &amp; Pics'!G232+'Scenarios &amp; Pics'!$E$5*W231+'Scenarios &amp; Pics'!$E$6*'Scenarios &amp; Pics'!AF231</f>
        <v>295000.00001852354</v>
      </c>
      <c r="L232" s="7">
        <f t="shared" ca="1" si="122"/>
        <v>95000.00001852354</v>
      </c>
      <c r="O232" s="11">
        <f>LN(G232/'Scenarios &amp; Pics'!$H$5)</f>
        <v>0.39204208777602367</v>
      </c>
      <c r="P232" s="13">
        <f ca="1">'Scenarios &amp; Pics'!$T$5</f>
        <v>8.2191780821917804E-2</v>
      </c>
      <c r="Q232" s="11">
        <f>'Scenarios &amp; Pics'!$F$5*'Scenarios &amp; Pics'!$F$5/2</f>
        <v>3.125E-2</v>
      </c>
      <c r="R232" s="16">
        <f ca="1">(O232+P232*('Scenarios &amp; Pics'!$J$5+$Q232))/(I233*SQRT(P232))</f>
        <v>5.5515956606440433</v>
      </c>
      <c r="S232" s="16">
        <f t="shared" ca="1" si="99"/>
        <v>5.479922888258919</v>
      </c>
      <c r="T232" s="11">
        <f t="shared" ca="1" si="100"/>
        <v>0.999999985846313</v>
      </c>
      <c r="U232" s="11">
        <f t="shared" ca="1" si="101"/>
        <v>0.99999997872443769</v>
      </c>
      <c r="V232" s="11">
        <f t="shared" ca="1" si="102"/>
        <v>8.0981449838152432E-8</v>
      </c>
      <c r="W232" s="11">
        <f ca="1">G232*T232-'Scenarios &amp; Pics'!$H$5*EXP(-'Scenarios &amp; Pics'!$J$5*'Scenarios &amp; Pics'!P232)*'Scenarios &amp; Pics'!U232</f>
        <v>48.328227301783812</v>
      </c>
      <c r="Y232" s="12">
        <f>LN(G232/'Scenarios &amp; Pics'!$H$6)</f>
        <v>0.39204208777602367</v>
      </c>
      <c r="Z232" s="14">
        <f ca="1">'Scenarios &amp; Pics'!$T$6</f>
        <v>8.2191780821917804E-2</v>
      </c>
      <c r="AA232" s="12">
        <f>'Scenarios &amp; Pics'!$F$6*'Scenarios &amp; Pics'!$F$6/2</f>
        <v>3.125E-2</v>
      </c>
      <c r="AB232" s="17">
        <f ca="1">(Y232+Z232*('Scenarios &amp; Pics'!$J$6+$AA232))/(H233*SQRT(Z232))</f>
        <v>5.5515956606440433</v>
      </c>
      <c r="AC232" s="17">
        <f t="shared" ca="1" si="95"/>
        <v>5.479922888258919</v>
      </c>
      <c r="AD232" s="12">
        <f t="shared" ca="1" si="103"/>
        <v>0.999999985846313</v>
      </c>
      <c r="AE232" s="12">
        <f t="shared" ca="1" si="104"/>
        <v>0.99999997872443769</v>
      </c>
      <c r="AF232" s="12">
        <f ca="1">G233*AD232-'Scenarios &amp; Pics'!$H$6*EXP(-'Scenarios &amp; Pics'!$J$6*'Scenarios &amp; Pics'!Z232)*'Scenarios &amp; Pics'!AE232</f>
        <v>48.828227294706949</v>
      </c>
      <c r="AG232" s="7">
        <f ca="1">AF232+'Scenarios &amp; Pics'!$H$5*EXP(-'Scenarios &amp; Pics'!$J$5*'Scenarios &amp; Pics'!$T$5)-G232</f>
        <v>0.50000001875048383</v>
      </c>
      <c r="AI232" s="7">
        <f t="shared" si="96"/>
        <v>148</v>
      </c>
      <c r="AJ232">
        <f t="shared" ca="1" si="97"/>
        <v>48.328227301783812</v>
      </c>
      <c r="AK232" s="7">
        <f t="shared" ca="1" si="98"/>
        <v>0.50000001875048383</v>
      </c>
      <c r="AM232" s="7">
        <f t="shared" si="105"/>
        <v>148</v>
      </c>
      <c r="AN232" s="7">
        <f t="shared" ca="1" si="106"/>
        <v>6.8721313856540537E-5</v>
      </c>
      <c r="AO232" s="7">
        <f t="shared" ca="1" si="107"/>
        <v>1.5268614291232834E-5</v>
      </c>
      <c r="AQ232">
        <f t="shared" si="123"/>
        <v>0.5945205479452037</v>
      </c>
      <c r="AR232">
        <f t="shared" si="108"/>
        <v>102.40658405042988</v>
      </c>
      <c r="AS232">
        <f t="shared" si="109"/>
        <v>-2.3780821917808309E-2</v>
      </c>
      <c r="AT232">
        <f t="shared" si="110"/>
        <v>0.5945205479452037</v>
      </c>
      <c r="AU232">
        <f t="shared" si="111"/>
        <v>3.125E-2</v>
      </c>
      <c r="AV232">
        <f t="shared" si="112"/>
        <v>4.8190724111709209E-2</v>
      </c>
      <c r="AW232">
        <f t="shared" si="113"/>
        <v>-0.14457217233513098</v>
      </c>
      <c r="AX232" s="11">
        <f t="shared" si="114"/>
        <v>0.51921787865666658</v>
      </c>
      <c r="AY232" s="11">
        <f t="shared" si="115"/>
        <v>0.4425243348128467</v>
      </c>
      <c r="AZ232" s="11">
        <f t="shared" si="116"/>
        <v>0.39847930826611061</v>
      </c>
      <c r="BA232">
        <f t="shared" si="117"/>
        <v>7.6693543843819896</v>
      </c>
      <c r="BB232">
        <f t="shared" si="118"/>
        <v>1038.4357573133332</v>
      </c>
      <c r="BC232">
        <f t="shared" si="124"/>
        <v>217</v>
      </c>
      <c r="BD232">
        <f t="shared" si="119"/>
        <v>10.335996076298908</v>
      </c>
      <c r="BE232">
        <f t="shared" si="120"/>
        <v>614.49620508407031</v>
      </c>
    </row>
    <row r="233" spans="1:57" x14ac:dyDescent="0.3">
      <c r="A233" s="8"/>
      <c r="F233" s="6"/>
      <c r="G233" s="6">
        <f t="shared" si="121"/>
        <v>148.5</v>
      </c>
      <c r="H233" s="6">
        <f>'Scenarios &amp; Pics'!$F$5</f>
        <v>0.25</v>
      </c>
      <c r="I233" s="6">
        <f>'Scenarios &amp; Pics'!$F$6</f>
        <v>0.25</v>
      </c>
      <c r="K233" s="7">
        <f ca="1">'Scenarios &amp; Pics'!$E$4*'Scenarios &amp; Pics'!G233+'Scenarios &amp; Pics'!$E$5*W232+'Scenarios &amp; Pics'!$E$6*'Scenarios &amp; Pics'!AF232</f>
        <v>296000.00001415372</v>
      </c>
      <c r="L233" s="7">
        <f t="shared" ca="1" si="122"/>
        <v>96000.000014153717</v>
      </c>
      <c r="O233" s="11">
        <f>LN(G233/'Scenarios &amp; Pics'!$H$5)</f>
        <v>0.39541477225466298</v>
      </c>
      <c r="P233" s="13">
        <f ca="1">'Scenarios &amp; Pics'!$T$5</f>
        <v>8.2191780821917804E-2</v>
      </c>
      <c r="Q233" s="11">
        <f>'Scenarios &amp; Pics'!$F$5*'Scenarios &amp; Pics'!$F$5/2</f>
        <v>3.125E-2</v>
      </c>
      <c r="R233" s="16">
        <f ca="1">(O233+P233*('Scenarios &amp; Pics'!$J$5+$Q233))/(I234*SQRT(P233))</f>
        <v>5.5986523652531046</v>
      </c>
      <c r="S233" s="16">
        <f t="shared" ca="1" si="99"/>
        <v>5.5269795928679804</v>
      </c>
      <c r="T233" s="11">
        <f t="shared" ca="1" si="100"/>
        <v>0.99999998919877542</v>
      </c>
      <c r="U233" s="11">
        <f t="shared" ca="1" si="101"/>
        <v>0.99999998371045806</v>
      </c>
      <c r="V233" s="11">
        <f t="shared" ca="1" si="102"/>
        <v>6.2294500677289651E-8</v>
      </c>
      <c r="W233" s="11">
        <f ca="1">G233*T233-'Scenarios &amp; Pics'!$H$5*EXP(-'Scenarios &amp; Pics'!$J$5*'Scenarios &amp; Pics'!P233)*'Scenarios &amp; Pics'!U233</f>
        <v>48.828227295582138</v>
      </c>
      <c r="Y233" s="12">
        <f>LN(G233/'Scenarios &amp; Pics'!$H$6)</f>
        <v>0.39541477225466298</v>
      </c>
      <c r="Z233" s="14">
        <f ca="1">'Scenarios &amp; Pics'!$T$6</f>
        <v>8.2191780821917804E-2</v>
      </c>
      <c r="AA233" s="12">
        <f>'Scenarios &amp; Pics'!$F$6*'Scenarios &amp; Pics'!$F$6/2</f>
        <v>3.125E-2</v>
      </c>
      <c r="AB233" s="17">
        <f ca="1">(Y233+Z233*('Scenarios &amp; Pics'!$J$6+$AA233))/(H234*SQRT(Z233))</f>
        <v>5.5986523652531046</v>
      </c>
      <c r="AC233" s="17">
        <f t="shared" ca="1" si="95"/>
        <v>5.5269795928679804</v>
      </c>
      <c r="AD233" s="12">
        <f t="shared" ca="1" si="103"/>
        <v>0.99999998919877542</v>
      </c>
      <c r="AE233" s="12">
        <f t="shared" ca="1" si="104"/>
        <v>0.99999998371045806</v>
      </c>
      <c r="AF233" s="12">
        <f ca="1">G234*AD233-'Scenarios &amp; Pics'!$H$6*EXP(-'Scenarios &amp; Pics'!$J$6*'Scenarios &amp; Pics'!Z233)*'Scenarios &amp; Pics'!AE233</f>
        <v>49.32822729018153</v>
      </c>
      <c r="AG233" s="7">
        <f ca="1">AF233+'Scenarios &amp; Pics'!$H$5*EXP(-'Scenarios &amp; Pics'!$J$5*'Scenarios &amp; Pics'!$T$5)-G233</f>
        <v>0.50000001422506557</v>
      </c>
      <c r="AI233" s="7">
        <f t="shared" si="96"/>
        <v>148.5</v>
      </c>
      <c r="AJ233">
        <f t="shared" ca="1" si="97"/>
        <v>48.828227295582138</v>
      </c>
      <c r="AK233" s="7">
        <f t="shared" ca="1" si="98"/>
        <v>0.50000001422506557</v>
      </c>
      <c r="AM233" s="7">
        <f t="shared" si="105"/>
        <v>148.5</v>
      </c>
      <c r="AN233" s="7">
        <f t="shared" ca="1" si="106"/>
        <v>5.3042056466513768E-5</v>
      </c>
      <c r="AO233" s="7">
        <f t="shared" ca="1" si="107"/>
        <v>1.1705744680793735E-5</v>
      </c>
      <c r="AQ233">
        <f t="shared" si="123"/>
        <v>0.59726027397260095</v>
      </c>
      <c r="AR233">
        <f t="shared" si="108"/>
        <v>102.41780730473948</v>
      </c>
      <c r="AS233">
        <f t="shared" si="109"/>
        <v>-2.3890410958904127E-2</v>
      </c>
      <c r="AT233">
        <f t="shared" si="110"/>
        <v>0.59726027397260095</v>
      </c>
      <c r="AU233">
        <f t="shared" si="111"/>
        <v>3.125E-2</v>
      </c>
      <c r="AV233">
        <f t="shared" si="112"/>
        <v>4.8301635015860787E-2</v>
      </c>
      <c r="AW233">
        <f t="shared" si="113"/>
        <v>-0.14490490504758416</v>
      </c>
      <c r="AX233" s="11">
        <f t="shared" si="114"/>
        <v>0.51926207423883142</v>
      </c>
      <c r="AY233" s="11">
        <f t="shared" si="115"/>
        <v>0.44239297682307938</v>
      </c>
      <c r="AZ233" s="11">
        <f t="shared" si="116"/>
        <v>0.39847717599811971</v>
      </c>
      <c r="BA233">
        <f t="shared" si="117"/>
        <v>7.6869097415751995</v>
      </c>
      <c r="BB233">
        <f t="shared" si="118"/>
        <v>1038.5241484776629</v>
      </c>
      <c r="BC233">
        <f t="shared" si="124"/>
        <v>218</v>
      </c>
      <c r="BD233">
        <f t="shared" si="119"/>
        <v>10.312207233442207</v>
      </c>
      <c r="BE233">
        <f t="shared" si="120"/>
        <v>615.90717175079294</v>
      </c>
    </row>
    <row r="234" spans="1:57" x14ac:dyDescent="0.3">
      <c r="A234" s="8"/>
      <c r="F234" s="6"/>
      <c r="G234" s="6">
        <f t="shared" si="121"/>
        <v>149</v>
      </c>
      <c r="H234" s="6">
        <f>'Scenarios &amp; Pics'!$F$5</f>
        <v>0.25</v>
      </c>
      <c r="I234" s="6">
        <f>'Scenarios &amp; Pics'!$F$6</f>
        <v>0.25</v>
      </c>
      <c r="K234" s="7">
        <f ca="1">'Scenarios &amp; Pics'!$E$4*'Scenarios &amp; Pics'!G234+'Scenarios &amp; Pics'!$E$5*W233+'Scenarios &amp; Pics'!$E$6*'Scenarios &amp; Pics'!AF233</f>
        <v>297000.00001080119</v>
      </c>
      <c r="L234" s="7">
        <f t="shared" ca="1" si="122"/>
        <v>97000.000010801188</v>
      </c>
      <c r="O234" s="11">
        <f>LN(G234/'Scenarios &amp; Pics'!$H$5)</f>
        <v>0.39877611995736778</v>
      </c>
      <c r="P234" s="13">
        <f ca="1">'Scenarios &amp; Pics'!$T$5</f>
        <v>8.2191780821917804E-2</v>
      </c>
      <c r="Q234" s="11">
        <f>'Scenarios &amp; Pics'!$F$5*'Scenarios &amp; Pics'!$F$5/2</f>
        <v>3.125E-2</v>
      </c>
      <c r="R234" s="16">
        <f ca="1">(O234+P234*('Scenarios &amp; Pics'!$J$5+$Q234))/(I235*SQRT(P234))</f>
        <v>5.6455508957667986</v>
      </c>
      <c r="S234" s="16">
        <f t="shared" ca="1" si="99"/>
        <v>5.5738781233816743</v>
      </c>
      <c r="T234" s="11">
        <f t="shared" ca="1" si="100"/>
        <v>0.99999999176734244</v>
      </c>
      <c r="U234" s="11">
        <f t="shared" ca="1" si="101"/>
        <v>0.99999998754349717</v>
      </c>
      <c r="V234" s="11">
        <f t="shared" ca="1" si="102"/>
        <v>4.7856399288560441E-8</v>
      </c>
      <c r="W234" s="11">
        <f ca="1">G234*T234-'Scenarios &amp; Pics'!$H$5*EXP(-'Scenarios &amp; Pics'!$J$5*'Scenarios &amp; Pics'!P234)*'Scenarios &amp; Pics'!U234</f>
        <v>49.328227290852212</v>
      </c>
      <c r="Y234" s="12">
        <f>LN(G234/'Scenarios &amp; Pics'!$H$6)</f>
        <v>0.39877611995736778</v>
      </c>
      <c r="Z234" s="14">
        <f ca="1">'Scenarios &amp; Pics'!$T$6</f>
        <v>8.2191780821917804E-2</v>
      </c>
      <c r="AA234" s="12">
        <f>'Scenarios &amp; Pics'!$F$6*'Scenarios &amp; Pics'!$F$6/2</f>
        <v>3.125E-2</v>
      </c>
      <c r="AB234" s="17">
        <f ca="1">(Y234+Z234*('Scenarios &amp; Pics'!$J$6+$AA234))/(H235*SQRT(Z234))</f>
        <v>5.6455508957667986</v>
      </c>
      <c r="AC234" s="17">
        <f t="shared" ca="1" si="95"/>
        <v>5.5738781233816743</v>
      </c>
      <c r="AD234" s="12">
        <f t="shared" ca="1" si="103"/>
        <v>0.99999999176734244</v>
      </c>
      <c r="AE234" s="12">
        <f t="shared" ca="1" si="104"/>
        <v>0.99999998754349717</v>
      </c>
      <c r="AF234" s="12">
        <f ca="1">G235*AD234-'Scenarios &amp; Pics'!$H$6*EXP(-'Scenarios &amp; Pics'!$J$6*'Scenarios &amp; Pics'!Z234)*'Scenarios &amp; Pics'!AE234</f>
        <v>49.828227286735867</v>
      </c>
      <c r="AG234" s="7">
        <f ca="1">AF234+'Scenarios &amp; Pics'!$H$5*EXP(-'Scenarios &amp; Pics'!$J$5*'Scenarios &amp; Pics'!$T$5)-G234</f>
        <v>0.50000001077938805</v>
      </c>
      <c r="AI234" s="7">
        <f t="shared" si="96"/>
        <v>149</v>
      </c>
      <c r="AJ234">
        <f t="shared" ca="1" si="97"/>
        <v>49.328227290852212</v>
      </c>
      <c r="AK234" s="7">
        <f t="shared" ca="1" si="98"/>
        <v>0.50000001077938805</v>
      </c>
      <c r="AM234" s="7">
        <f t="shared" si="105"/>
        <v>149</v>
      </c>
      <c r="AN234" s="7">
        <f t="shared" ca="1" si="106"/>
        <v>4.0885609695497057E-5</v>
      </c>
      <c r="AO234" s="7">
        <f t="shared" ca="1" si="107"/>
        <v>8.9625077181847231E-6</v>
      </c>
      <c r="AQ234">
        <f t="shared" si="123"/>
        <v>0.5999999999999982</v>
      </c>
      <c r="AR234">
        <f t="shared" si="108"/>
        <v>102.42903178906215</v>
      </c>
      <c r="AS234">
        <f t="shared" si="109"/>
        <v>-2.4000000000000021E-2</v>
      </c>
      <c r="AT234">
        <f t="shared" si="110"/>
        <v>0.5999999999999982</v>
      </c>
      <c r="AU234">
        <f t="shared" si="111"/>
        <v>3.125E-2</v>
      </c>
      <c r="AV234">
        <f t="shared" si="112"/>
        <v>4.8412291827592151E-2</v>
      </c>
      <c r="AW234">
        <f t="shared" si="113"/>
        <v>-0.14523687548277839</v>
      </c>
      <c r="AX234" s="11">
        <f t="shared" si="114"/>
        <v>0.51930616833474552</v>
      </c>
      <c r="AY234" s="11">
        <f t="shared" si="115"/>
        <v>0.44226192608064485</v>
      </c>
      <c r="AZ234" s="11">
        <f t="shared" si="116"/>
        <v>0.39847504374153864</v>
      </c>
      <c r="BA234">
        <f t="shared" si="117"/>
        <v>7.7044242254100652</v>
      </c>
      <c r="BB234">
        <f t="shared" si="118"/>
        <v>1038.612336669491</v>
      </c>
      <c r="BC234">
        <f t="shared" si="124"/>
        <v>219</v>
      </c>
      <c r="BD234">
        <f t="shared" si="119"/>
        <v>10.288581388601688</v>
      </c>
      <c r="BE234">
        <f t="shared" si="120"/>
        <v>617.31488331609955</v>
      </c>
    </row>
    <row r="235" spans="1:57" x14ac:dyDescent="0.3">
      <c r="A235" s="8"/>
      <c r="F235" s="6"/>
      <c r="G235" s="6">
        <f t="shared" si="121"/>
        <v>149.5</v>
      </c>
      <c r="H235" s="6">
        <f>'Scenarios &amp; Pics'!$F$5</f>
        <v>0.25</v>
      </c>
      <c r="I235" s="6">
        <f>'Scenarios &amp; Pics'!$F$6</f>
        <v>0.25</v>
      </c>
      <c r="K235" s="7">
        <f ca="1">'Scenarios &amp; Pics'!$E$4*'Scenarios &amp; Pics'!G235+'Scenarios &amp; Pics'!$E$5*W234+'Scenarios &amp; Pics'!$E$6*'Scenarios &amp; Pics'!AF234</f>
        <v>298000.00000823272</v>
      </c>
      <c r="L235" s="7">
        <f t="shared" ca="1" si="122"/>
        <v>98000.000008232717</v>
      </c>
      <c r="O235" s="11">
        <f>LN(G235/'Scenarios &amp; Pics'!$H$5)</f>
        <v>0.40212620684264982</v>
      </c>
      <c r="P235" s="13">
        <f ca="1">'Scenarios &amp; Pics'!$T$5</f>
        <v>8.2191780821917804E-2</v>
      </c>
      <c r="Q235" s="11">
        <f>'Scenarios &amp; Pics'!$F$5*'Scenarios &amp; Pics'!$F$5/2</f>
        <v>3.125E-2</v>
      </c>
      <c r="R235" s="16">
        <f ca="1">(O235+P235*('Scenarios &amp; Pics'!$J$5+$Q235))/(I236*SQRT(P235))</f>
        <v>5.6922923119810447</v>
      </c>
      <c r="S235" s="16">
        <f t="shared" ca="1" si="99"/>
        <v>5.6206195395959204</v>
      </c>
      <c r="T235" s="11">
        <f t="shared" ca="1" si="100"/>
        <v>0.99999999373274895</v>
      </c>
      <c r="U235" s="11">
        <f t="shared" ca="1" si="101"/>
        <v>0.99999999048630595</v>
      </c>
      <c r="V235" s="11">
        <f t="shared" ca="1" si="102"/>
        <v>3.6716690042055071E-8</v>
      </c>
      <c r="W235" s="11">
        <f ca="1">G235*T235-'Scenarios &amp; Pics'!$H$5*EXP(-'Scenarios &amp; Pics'!$J$5*'Scenarios &amp; Pics'!P235)*'Scenarios &amp; Pics'!U235</f>
        <v>49.828227287249192</v>
      </c>
      <c r="Y235" s="12">
        <f>LN(G235/'Scenarios &amp; Pics'!$H$6)</f>
        <v>0.40212620684264982</v>
      </c>
      <c r="Z235" s="14">
        <f ca="1">'Scenarios &amp; Pics'!$T$6</f>
        <v>8.2191780821917804E-2</v>
      </c>
      <c r="AA235" s="12">
        <f>'Scenarios &amp; Pics'!$F$6*'Scenarios &amp; Pics'!$F$6/2</f>
        <v>3.125E-2</v>
      </c>
      <c r="AB235" s="17">
        <f ca="1">(Y235+Z235*('Scenarios &amp; Pics'!$J$6+$AA235))/(H236*SQRT(Z235))</f>
        <v>5.6922923119810447</v>
      </c>
      <c r="AC235" s="17">
        <f t="shared" ca="1" si="95"/>
        <v>5.6206195395959204</v>
      </c>
      <c r="AD235" s="12">
        <f t="shared" ca="1" si="103"/>
        <v>0.99999999373274895</v>
      </c>
      <c r="AE235" s="12">
        <f t="shared" ca="1" si="104"/>
        <v>0.99999999048630595</v>
      </c>
      <c r="AF235" s="12">
        <f ca="1">G236*AD235-'Scenarios &amp; Pics'!$H$6*EXP(-'Scenarios &amp; Pics'!$J$6*'Scenarios &amp; Pics'!Z235)*'Scenarios &amp; Pics'!AE235</f>
        <v>50.328227284115556</v>
      </c>
      <c r="AG235" s="7">
        <f ca="1">AF235+'Scenarios &amp; Pics'!$H$5*EXP(-'Scenarios &amp; Pics'!$J$5*'Scenarios &amp; Pics'!$T$5)-G235</f>
        <v>0.50000000815907697</v>
      </c>
      <c r="AI235" s="7">
        <f t="shared" si="96"/>
        <v>149.5</v>
      </c>
      <c r="AJ235">
        <f t="shared" ca="1" si="97"/>
        <v>49.828227287249192</v>
      </c>
      <c r="AK235" s="7">
        <f t="shared" ca="1" si="98"/>
        <v>0.50000000815907697</v>
      </c>
      <c r="AM235" s="7">
        <f t="shared" si="105"/>
        <v>149.5</v>
      </c>
      <c r="AN235" s="7">
        <f t="shared" ca="1" si="106"/>
        <v>3.1473780138707786E-5</v>
      </c>
      <c r="AO235" s="7">
        <f t="shared" ca="1" si="107"/>
        <v>6.8532744231068796E-6</v>
      </c>
      <c r="AQ235">
        <f t="shared" si="123"/>
        <v>0.60273972602739545</v>
      </c>
      <c r="AR235">
        <f t="shared" si="108"/>
        <v>102.44025750353269</v>
      </c>
      <c r="AS235">
        <f t="shared" si="109"/>
        <v>-2.4109589041095739E-2</v>
      </c>
      <c r="AT235">
        <f t="shared" si="110"/>
        <v>0.60273972602739545</v>
      </c>
      <c r="AU235">
        <f t="shared" si="111"/>
        <v>3.125E-2</v>
      </c>
      <c r="AV235">
        <f t="shared" si="112"/>
        <v>4.8522696285290594E-2</v>
      </c>
      <c r="AW235">
        <f t="shared" si="113"/>
        <v>-0.14556808885587011</v>
      </c>
      <c r="AX235" s="11">
        <f t="shared" si="114"/>
        <v>0.51935016163819614</v>
      </c>
      <c r="AY235" s="11">
        <f t="shared" si="115"/>
        <v>0.44213118049758582</v>
      </c>
      <c r="AZ235" s="11">
        <f t="shared" si="116"/>
        <v>0.39847291149636738</v>
      </c>
      <c r="BA235">
        <f t="shared" si="117"/>
        <v>7.7218981140610339</v>
      </c>
      <c r="BB235">
        <f t="shared" si="118"/>
        <v>1038.7003232763923</v>
      </c>
      <c r="BC235">
        <f t="shared" si="124"/>
        <v>220</v>
      </c>
      <c r="BD235">
        <f t="shared" si="119"/>
        <v>10.265116687702642</v>
      </c>
      <c r="BE235">
        <f t="shared" si="120"/>
        <v>618.71936199851359</v>
      </c>
    </row>
    <row r="236" spans="1:57" x14ac:dyDescent="0.3">
      <c r="A236" s="8"/>
      <c r="F236" s="6"/>
      <c r="G236" s="6">
        <f t="shared" si="121"/>
        <v>150</v>
      </c>
      <c r="H236" s="6">
        <f>'Scenarios &amp; Pics'!$F$5</f>
        <v>0.25</v>
      </c>
      <c r="I236" s="6">
        <f>'Scenarios &amp; Pics'!$F$6</f>
        <v>0.25</v>
      </c>
      <c r="K236" s="7">
        <f ca="1">'Scenarios &amp; Pics'!$E$4*'Scenarios &amp; Pics'!G236+'Scenarios &amp; Pics'!$E$5*W235+'Scenarios &amp; Pics'!$E$6*'Scenarios &amp; Pics'!AF235</f>
        <v>299000.00000626722</v>
      </c>
      <c r="L236" s="7">
        <f t="shared" ca="1" si="122"/>
        <v>99000.000006267219</v>
      </c>
      <c r="O236" s="11">
        <f>LN(G236/'Scenarios &amp; Pics'!$H$5)</f>
        <v>0.40546510810816438</v>
      </c>
      <c r="P236" s="13">
        <f ca="1">'Scenarios &amp; Pics'!$T$5</f>
        <v>8.2191780821917804E-2</v>
      </c>
      <c r="Q236" s="11">
        <f>'Scenarios &amp; Pics'!$F$5*'Scenarios &amp; Pics'!$F$5/2</f>
        <v>3.125E-2</v>
      </c>
      <c r="R236" s="16">
        <f ca="1">(O236+P236*('Scenarios &amp; Pics'!$J$5+$Q236))/(I237*SQRT(P236))</f>
        <v>5.7388776630760665</v>
      </c>
      <c r="S236" s="16">
        <f t="shared" ca="1" si="99"/>
        <v>5.6672048906909422</v>
      </c>
      <c r="T236" s="11">
        <f t="shared" ca="1" si="100"/>
        <v>0.9999999952346984</v>
      </c>
      <c r="U236" s="11">
        <f t="shared" ca="1" si="101"/>
        <v>0.9999999927427129</v>
      </c>
      <c r="V236" s="11">
        <f t="shared" ca="1" si="102"/>
        <v>2.8133720870734427E-8</v>
      </c>
      <c r="W236" s="11">
        <f ca="1">G236*T236-'Scenarios &amp; Pics'!$H$5*EXP(-'Scenarios &amp; Pics'!$J$5*'Scenarios &amp; Pics'!P236)*'Scenarios &amp; Pics'!U236</f>
        <v>50.328227284507889</v>
      </c>
      <c r="Y236" s="12">
        <f>LN(G236/'Scenarios &amp; Pics'!$H$6)</f>
        <v>0.40546510810816438</v>
      </c>
      <c r="Z236" s="14">
        <f ca="1">'Scenarios &amp; Pics'!$T$6</f>
        <v>8.2191780821917804E-2</v>
      </c>
      <c r="AA236" s="12">
        <f>'Scenarios &amp; Pics'!$F$6*'Scenarios &amp; Pics'!$F$6/2</f>
        <v>3.125E-2</v>
      </c>
      <c r="AB236" s="17">
        <f ca="1">(Y236+Z236*('Scenarios &amp; Pics'!$J$6+$AA236))/(H237*SQRT(Z236))</f>
        <v>5.7388776630760665</v>
      </c>
      <c r="AC236" s="17">
        <f t="shared" ca="1" si="95"/>
        <v>5.6672048906909422</v>
      </c>
      <c r="AD236" s="12">
        <f t="shared" ca="1" si="103"/>
        <v>0.9999999952346984</v>
      </c>
      <c r="AE236" s="12">
        <f t="shared" ca="1" si="104"/>
        <v>0.9999999927427129</v>
      </c>
      <c r="AF236" s="12">
        <f ca="1">G237*AD236-'Scenarios &amp; Pics'!$H$6*EXP(-'Scenarios &amp; Pics'!$J$6*'Scenarios &amp; Pics'!Z236)*'Scenarios &amp; Pics'!AE236</f>
        <v>50.828227282125241</v>
      </c>
      <c r="AG236" s="7">
        <f ca="1">AF236+'Scenarios &amp; Pics'!$H$5*EXP(-'Scenarios &amp; Pics'!$J$5*'Scenarios &amp; Pics'!$T$5)-G236</f>
        <v>0.5000000061687615</v>
      </c>
      <c r="AI236" s="7">
        <f t="shared" si="96"/>
        <v>150</v>
      </c>
      <c r="AJ236">
        <f t="shared" ca="1" si="97"/>
        <v>50.328227284507889</v>
      </c>
      <c r="AK236" s="7">
        <f t="shared" ca="1" si="98"/>
        <v>0.5000000061687615</v>
      </c>
      <c r="AM236" s="7">
        <f t="shared" si="105"/>
        <v>150</v>
      </c>
      <c r="AN236" s="7">
        <f t="shared" ca="1" si="106"/>
        <v>2.4197061267777295E-5</v>
      </c>
      <c r="AO236" s="7">
        <f t="shared" ca="1" si="107"/>
        <v>5.2337347334747942E-6</v>
      </c>
      <c r="AQ236">
        <f t="shared" si="123"/>
        <v>0.6054794520547927</v>
      </c>
      <c r="AR236">
        <f t="shared" si="108"/>
        <v>102.45148444828594</v>
      </c>
      <c r="AS236">
        <f t="shared" si="109"/>
        <v>-2.4219178082191622E-2</v>
      </c>
      <c r="AT236">
        <f t="shared" si="110"/>
        <v>0.6054794520547927</v>
      </c>
      <c r="AU236">
        <f t="shared" si="111"/>
        <v>3.125E-2</v>
      </c>
      <c r="AV236">
        <f t="shared" si="112"/>
        <v>4.8632850107608108E-2</v>
      </c>
      <c r="AW236">
        <f t="shared" si="113"/>
        <v>-0.14589855032282251</v>
      </c>
      <c r="AX236" s="11">
        <f t="shared" si="114"/>
        <v>0.51939405483509482</v>
      </c>
      <c r="AY236" s="11">
        <f t="shared" si="115"/>
        <v>0.44200073800960993</v>
      </c>
      <c r="AZ236" s="11">
        <f t="shared" si="116"/>
        <v>0.39847077926260566</v>
      </c>
      <c r="BA236">
        <f t="shared" si="117"/>
        <v>7.7393316825484959</v>
      </c>
      <c r="BB236">
        <f t="shared" si="118"/>
        <v>1038.7881096701897</v>
      </c>
      <c r="BC236">
        <f t="shared" si="124"/>
        <v>221</v>
      </c>
      <c r="BD236">
        <f t="shared" si="119"/>
        <v>10.241811306064928</v>
      </c>
      <c r="BE236">
        <f t="shared" si="120"/>
        <v>620.12062976447737</v>
      </c>
    </row>
    <row r="237" spans="1:57" x14ac:dyDescent="0.3">
      <c r="A237" s="8"/>
      <c r="F237" s="6"/>
      <c r="G237" s="6">
        <f t="shared" si="121"/>
        <v>150.5</v>
      </c>
      <c r="H237" s="6">
        <f>'Scenarios &amp; Pics'!$F$5</f>
        <v>0.25</v>
      </c>
      <c r="I237" s="6">
        <f>'Scenarios &amp; Pics'!$F$6</f>
        <v>0.25</v>
      </c>
      <c r="K237" s="7">
        <f ca="1">'Scenarios &amp; Pics'!$E$4*'Scenarios &amp; Pics'!G237+'Scenarios &amp; Pics'!$E$5*W236+'Scenarios &amp; Pics'!$E$6*'Scenarios &amp; Pics'!AF236</f>
        <v>300000.00000476529</v>
      </c>
      <c r="L237" s="7">
        <f t="shared" ca="1" si="122"/>
        <v>100000.00000476529</v>
      </c>
      <c r="O237" s="11">
        <f>LN(G237/'Scenarios &amp; Pics'!$H$5)</f>
        <v>0.40879289820083897</v>
      </c>
      <c r="P237" s="13">
        <f ca="1">'Scenarios &amp; Pics'!$T$5</f>
        <v>8.2191780821917804E-2</v>
      </c>
      <c r="Q237" s="11">
        <f>'Scenarios &amp; Pics'!$F$5*'Scenarios &amp; Pics'!$F$5/2</f>
        <v>3.125E-2</v>
      </c>
      <c r="R237" s="16">
        <f ca="1">(O237+P237*('Scenarios &amp; Pics'!$J$5+$Q237))/(I238*SQRT(P237))</f>
        <v>5.7853079877577063</v>
      </c>
      <c r="S237" s="16">
        <f t="shared" ca="1" si="99"/>
        <v>5.713635215372582</v>
      </c>
      <c r="T237" s="11">
        <f t="shared" ca="1" si="100"/>
        <v>0.99999999638102033</v>
      </c>
      <c r="U237" s="11">
        <f t="shared" ca="1" si="101"/>
        <v>0.99999999447060373</v>
      </c>
      <c r="V237" s="11">
        <f t="shared" ca="1" si="102"/>
        <v>2.1529692893079616E-8</v>
      </c>
      <c r="W237" s="11">
        <f ca="1">G237*T237-'Scenarios &amp; Pics'!$H$5*EXP(-'Scenarios &amp; Pics'!$J$5*'Scenarios &amp; Pics'!P237)*'Scenarios &amp; Pics'!U237</f>
        <v>50.828227282424749</v>
      </c>
      <c r="Y237" s="12">
        <f>LN(G237/'Scenarios &amp; Pics'!$H$6)</f>
        <v>0.40879289820083897</v>
      </c>
      <c r="Z237" s="14">
        <f ca="1">'Scenarios &amp; Pics'!$T$6</f>
        <v>8.2191780821917804E-2</v>
      </c>
      <c r="AA237" s="12">
        <f>'Scenarios &amp; Pics'!$F$6*'Scenarios &amp; Pics'!$F$6/2</f>
        <v>3.125E-2</v>
      </c>
      <c r="AB237" s="17">
        <f ca="1">(Y237+Z237*('Scenarios &amp; Pics'!$J$6+$AA237))/(H238*SQRT(Z237))</f>
        <v>5.7853079877577063</v>
      </c>
      <c r="AC237" s="17">
        <f t="shared" ca="1" si="95"/>
        <v>5.713635215372582</v>
      </c>
      <c r="AD237" s="12">
        <f t="shared" ca="1" si="103"/>
        <v>0.99999999638102033</v>
      </c>
      <c r="AE237" s="12">
        <f t="shared" ca="1" si="104"/>
        <v>0.99999999447060373</v>
      </c>
      <c r="AF237" s="12">
        <f ca="1">G238*AD237-'Scenarios &amp; Pics'!$H$6*EXP(-'Scenarios &amp; Pics'!$J$6*'Scenarios &amp; Pics'!Z237)*'Scenarios &amp; Pics'!AE237</f>
        <v>51.328227280615252</v>
      </c>
      <c r="AG237" s="7">
        <f ca="1">AF237+'Scenarios &amp; Pics'!$H$5*EXP(-'Scenarios &amp; Pics'!$J$5*'Scenarios &amp; Pics'!$T$5)-G237</f>
        <v>0.50000000465877292</v>
      </c>
      <c r="AI237" s="7">
        <f t="shared" si="96"/>
        <v>150.5</v>
      </c>
      <c r="AJ237">
        <f t="shared" ca="1" si="97"/>
        <v>50.828227282424749</v>
      </c>
      <c r="AK237" s="7">
        <f t="shared" ca="1" si="98"/>
        <v>0.50000000465877292</v>
      </c>
      <c r="AM237" s="7">
        <f t="shared" si="105"/>
        <v>150.5</v>
      </c>
      <c r="AN237" s="7">
        <f t="shared" ca="1" si="106"/>
        <v>1.8578837050097825E-5</v>
      </c>
      <c r="AO237" s="7">
        <f t="shared" ca="1" si="107"/>
        <v>3.9918767773928647E-6</v>
      </c>
      <c r="AQ237">
        <f t="shared" si="123"/>
        <v>0.60821917808218995</v>
      </c>
      <c r="AR237">
        <f t="shared" si="108"/>
        <v>102.46271262345672</v>
      </c>
      <c r="AS237">
        <f t="shared" si="109"/>
        <v>-2.4328767123287593E-2</v>
      </c>
      <c r="AT237">
        <f t="shared" si="110"/>
        <v>0.60821917808218995</v>
      </c>
      <c r="AU237">
        <f t="shared" si="111"/>
        <v>3.125E-2</v>
      </c>
      <c r="AV237">
        <f t="shared" si="112"/>
        <v>4.8742754993778885E-2</v>
      </c>
      <c r="AW237">
        <f t="shared" si="113"/>
        <v>-0.14622826498133656</v>
      </c>
      <c r="AX237" s="11">
        <f t="shared" si="114"/>
        <v>0.51943784860360531</v>
      </c>
      <c r="AY237" s="11">
        <f t="shared" si="115"/>
        <v>0.44187059657571753</v>
      </c>
      <c r="AZ237" s="11">
        <f t="shared" si="116"/>
        <v>0.39846864704025364</v>
      </c>
      <c r="BA237">
        <f t="shared" si="117"/>
        <v>7.756725202788779</v>
      </c>
      <c r="BB237">
        <f t="shared" si="118"/>
        <v>1038.8756972072106</v>
      </c>
      <c r="BC237">
        <f t="shared" si="124"/>
        <v>222</v>
      </c>
      <c r="BD237">
        <f t="shared" si="119"/>
        <v>10.218663447806525</v>
      </c>
      <c r="BE237">
        <f t="shared" si="120"/>
        <v>621.51870833234022</v>
      </c>
    </row>
    <row r="238" spans="1:57" x14ac:dyDescent="0.3">
      <c r="A238" s="8"/>
      <c r="F238" s="6"/>
      <c r="G238" s="6">
        <f t="shared" si="121"/>
        <v>151</v>
      </c>
      <c r="H238" s="6">
        <f>'Scenarios &amp; Pics'!$F$5</f>
        <v>0.25</v>
      </c>
      <c r="I238" s="6">
        <f>'Scenarios &amp; Pics'!$F$6</f>
        <v>0.25</v>
      </c>
      <c r="K238" s="7">
        <f ca="1">'Scenarios &amp; Pics'!$E$4*'Scenarios &amp; Pics'!G238+'Scenarios &amp; Pics'!$E$5*W237+'Scenarios &amp; Pics'!$E$6*'Scenarios &amp; Pics'!AF237</f>
        <v>301000.000003619</v>
      </c>
      <c r="L238" s="7">
        <f t="shared" ca="1" si="122"/>
        <v>101000.000003619</v>
      </c>
      <c r="O238" s="11">
        <f>LN(G238/'Scenarios &amp; Pics'!$H$5)</f>
        <v>0.41210965082683298</v>
      </c>
      <c r="P238" s="13">
        <f ca="1">'Scenarios &amp; Pics'!$T$5</f>
        <v>8.2191780821917804E-2</v>
      </c>
      <c r="Q238" s="11">
        <f>'Scenarios &amp; Pics'!$F$5*'Scenarios &amp; Pics'!$F$5/2</f>
        <v>3.125E-2</v>
      </c>
      <c r="R238" s="16">
        <f ca="1">(O238+P238*('Scenarios &amp; Pics'!$J$5+$Q238))/(I239*SQRT(P238))</f>
        <v>5.8315843143963892</v>
      </c>
      <c r="S238" s="16">
        <f t="shared" ca="1" si="99"/>
        <v>5.759911542011265</v>
      </c>
      <c r="T238" s="11">
        <f t="shared" ca="1" si="100"/>
        <v>0.99999999725482214</v>
      </c>
      <c r="U238" s="11">
        <f t="shared" ca="1" si="101"/>
        <v>0.99999999579209853</v>
      </c>
      <c r="V238" s="11">
        <f t="shared" ca="1" si="102"/>
        <v>1.645516641666461E-8</v>
      </c>
      <c r="W238" s="11">
        <f ca="1">G238*T238-'Scenarios &amp; Pics'!$H$5*EXP(-'Scenarios &amp; Pics'!$J$5*'Scenarios &amp; Pics'!P238)*'Scenarios &amp; Pics'!U238</f>
        <v>51.32822728084362</v>
      </c>
      <c r="Y238" s="12">
        <f>LN(G238/'Scenarios &amp; Pics'!$H$6)</f>
        <v>0.41210965082683298</v>
      </c>
      <c r="Z238" s="14">
        <f ca="1">'Scenarios &amp; Pics'!$T$6</f>
        <v>8.2191780821917804E-2</v>
      </c>
      <c r="AA238" s="12">
        <f>'Scenarios &amp; Pics'!$F$6*'Scenarios &amp; Pics'!$F$6/2</f>
        <v>3.125E-2</v>
      </c>
      <c r="AB238" s="17">
        <f ca="1">(Y238+Z238*('Scenarios &amp; Pics'!$J$6+$AA238))/(H239*SQRT(Z238))</f>
        <v>5.8315843143963892</v>
      </c>
      <c r="AC238" s="17">
        <f t="shared" ca="1" si="95"/>
        <v>5.759911542011265</v>
      </c>
      <c r="AD238" s="12">
        <f t="shared" ca="1" si="103"/>
        <v>0.99999999725482214</v>
      </c>
      <c r="AE238" s="12">
        <f t="shared" ca="1" si="104"/>
        <v>0.99999999579209853</v>
      </c>
      <c r="AF238" s="12">
        <f ca="1">G239*AD238-'Scenarios &amp; Pics'!$H$6*EXP(-'Scenarios &amp; Pics'!$J$6*'Scenarios &amp; Pics'!Z238)*'Scenarios &amp; Pics'!AE238</f>
        <v>51.828227279471022</v>
      </c>
      <c r="AG238" s="7">
        <f ca="1">AF238+'Scenarios &amp; Pics'!$H$5*EXP(-'Scenarios &amp; Pics'!$J$5*'Scenarios &amp; Pics'!$T$5)-G238</f>
        <v>0.50000000351457174</v>
      </c>
      <c r="AI238" s="7">
        <f t="shared" si="96"/>
        <v>151</v>
      </c>
      <c r="AJ238">
        <f t="shared" ca="1" si="97"/>
        <v>51.32822728084362</v>
      </c>
      <c r="AK238" s="7">
        <f t="shared" ca="1" si="98"/>
        <v>0.50000000351457174</v>
      </c>
      <c r="AM238" s="7">
        <f t="shared" si="105"/>
        <v>151</v>
      </c>
      <c r="AN238" s="7">
        <f t="shared" ca="1" si="106"/>
        <v>1.424699975746264E-5</v>
      </c>
      <c r="AO238" s="7">
        <f t="shared" ca="1" si="107"/>
        <v>3.0408928915245609E-6</v>
      </c>
      <c r="AQ238">
        <f t="shared" si="123"/>
        <v>0.6109589041095872</v>
      </c>
      <c r="AR238">
        <f t="shared" si="108"/>
        <v>102.47394202917988</v>
      </c>
      <c r="AS238">
        <f t="shared" si="109"/>
        <v>-2.4438356164383609E-2</v>
      </c>
      <c r="AT238">
        <f t="shared" si="110"/>
        <v>0.6109589041095872</v>
      </c>
      <c r="AU238">
        <f t="shared" si="111"/>
        <v>3.125E-2</v>
      </c>
      <c r="AV238">
        <f t="shared" si="112"/>
        <v>4.8852412623922835E-2</v>
      </c>
      <c r="AW238">
        <f t="shared" si="113"/>
        <v>-0.14655723787177094</v>
      </c>
      <c r="AX238" s="11">
        <f t="shared" si="114"/>
        <v>0.51948154361426346</v>
      </c>
      <c r="AY238" s="11">
        <f t="shared" si="115"/>
        <v>0.44174075417783415</v>
      </c>
      <c r="AZ238" s="11">
        <f t="shared" si="116"/>
        <v>0.39846651482931117</v>
      </c>
      <c r="BA238">
        <f t="shared" si="117"/>
        <v>7.7740789436429267</v>
      </c>
      <c r="BB238">
        <f t="shared" si="118"/>
        <v>1038.963087228527</v>
      </c>
      <c r="BC238">
        <f t="shared" si="124"/>
        <v>223</v>
      </c>
      <c r="BD238">
        <f t="shared" si="119"/>
        <v>10.195671345261735</v>
      </c>
      <c r="BE238">
        <f t="shared" si="120"/>
        <v>622.91361917626296</v>
      </c>
    </row>
    <row r="239" spans="1:57" x14ac:dyDescent="0.3">
      <c r="A239" s="8"/>
      <c r="F239" s="6"/>
      <c r="G239" s="6">
        <f t="shared" si="121"/>
        <v>151.5</v>
      </c>
      <c r="H239" s="6">
        <f>'Scenarios &amp; Pics'!$F$5</f>
        <v>0.25</v>
      </c>
      <c r="I239" s="6">
        <f>'Scenarios &amp; Pics'!$F$6</f>
        <v>0.25</v>
      </c>
      <c r="K239" s="7">
        <f ca="1">'Scenarios &amp; Pics'!$E$4*'Scenarios &amp; Pics'!G239+'Scenarios &amp; Pics'!$E$5*W238+'Scenarios &amp; Pics'!$E$6*'Scenarios &amp; Pics'!AF238</f>
        <v>302000.00000274519</v>
      </c>
      <c r="L239" s="7">
        <f t="shared" ca="1" si="122"/>
        <v>102000.00000274519</v>
      </c>
      <c r="O239" s="11">
        <f>LN(G239/'Scenarios &amp; Pics'!$H$5)</f>
        <v>0.41541543896133237</v>
      </c>
      <c r="P239" s="13">
        <f ca="1">'Scenarios &amp; Pics'!$T$5</f>
        <v>8.2191780821917804E-2</v>
      </c>
      <c r="Q239" s="11">
        <f>'Scenarios &amp; Pics'!$F$5*'Scenarios &amp; Pics'!$F$5/2</f>
        <v>3.125E-2</v>
      </c>
      <c r="R239" s="16">
        <f ca="1">(O239+P239*('Scenarios &amp; Pics'!$J$5+$Q239))/(I240*SQRT(P239))</f>
        <v>5.8777076611637797</v>
      </c>
      <c r="S239" s="16">
        <f t="shared" ca="1" si="99"/>
        <v>5.8060348887786555</v>
      </c>
      <c r="T239" s="11">
        <f t="shared" ca="1" si="100"/>
        <v>0.99999999792006644</v>
      </c>
      <c r="U239" s="11">
        <f t="shared" ca="1" si="101"/>
        <v>0.99999999680151808</v>
      </c>
      <c r="V239" s="11">
        <f t="shared" ca="1" si="102"/>
        <v>1.2561086080638629E-8</v>
      </c>
      <c r="W239" s="11">
        <f ca="1">G239*T239-'Scenarios &amp; Pics'!$H$5*EXP(-'Scenarios &amp; Pics'!$J$5*'Scenarios &amp; Pics'!P239)*'Scenarios &amp; Pics'!U239</f>
        <v>51.828227279644892</v>
      </c>
      <c r="Y239" s="12">
        <f>LN(G239/'Scenarios &amp; Pics'!$H$6)</f>
        <v>0.41541543896133237</v>
      </c>
      <c r="Z239" s="14">
        <f ca="1">'Scenarios &amp; Pics'!$T$6</f>
        <v>8.2191780821917804E-2</v>
      </c>
      <c r="AA239" s="12">
        <f>'Scenarios &amp; Pics'!$F$6*'Scenarios &amp; Pics'!$F$6/2</f>
        <v>3.125E-2</v>
      </c>
      <c r="AB239" s="17">
        <f ca="1">(Y239+Z239*('Scenarios &amp; Pics'!$J$6+$AA239))/(H240*SQRT(Z239))</f>
        <v>5.8777076611637797</v>
      </c>
      <c r="AC239" s="17">
        <f t="shared" ca="1" si="95"/>
        <v>5.8060348887786555</v>
      </c>
      <c r="AD239" s="12">
        <f t="shared" ca="1" si="103"/>
        <v>0.99999999792006644</v>
      </c>
      <c r="AE239" s="12">
        <f t="shared" ca="1" si="104"/>
        <v>0.99999999680151808</v>
      </c>
      <c r="AF239" s="12">
        <f ca="1">G240*AD239-'Scenarios &amp; Pics'!$H$6*EXP(-'Scenarios &amp; Pics'!$J$6*'Scenarios &amp; Pics'!Z239)*'Scenarios &amp; Pics'!AE239</f>
        <v>52.328227278604913</v>
      </c>
      <c r="AG239" s="7">
        <f ca="1">AF239+'Scenarios &amp; Pics'!$H$5*EXP(-'Scenarios &amp; Pics'!$J$5*'Scenarios &amp; Pics'!$T$5)-G239</f>
        <v>0.50000000264844857</v>
      </c>
      <c r="AI239" s="7">
        <f t="shared" si="96"/>
        <v>151.5</v>
      </c>
      <c r="AJ239">
        <f t="shared" ca="1" si="97"/>
        <v>51.828227279644892</v>
      </c>
      <c r="AK239" s="7">
        <f t="shared" ca="1" si="98"/>
        <v>0.50000000264844857</v>
      </c>
      <c r="AM239" s="7">
        <f t="shared" si="105"/>
        <v>151.5</v>
      </c>
      <c r="AN239" s="7">
        <f t="shared" ca="1" si="106"/>
        <v>1.0911488906438923E-5</v>
      </c>
      <c r="AO239" s="7">
        <f t="shared" ca="1" si="107"/>
        <v>2.3136110553287552E-6</v>
      </c>
      <c r="AQ239">
        <f t="shared" si="123"/>
        <v>0.61369863013698445</v>
      </c>
      <c r="AR239">
        <f t="shared" si="108"/>
        <v>102.48517266559027</v>
      </c>
      <c r="AS239">
        <f t="shared" si="109"/>
        <v>-2.4547945205479423E-2</v>
      </c>
      <c r="AT239">
        <f t="shared" si="110"/>
        <v>0.61369863013698445</v>
      </c>
      <c r="AU239">
        <f t="shared" si="111"/>
        <v>3.125E-2</v>
      </c>
      <c r="AV239">
        <f t="shared" si="112"/>
        <v>4.8961824659346335E-2</v>
      </c>
      <c r="AW239">
        <f t="shared" si="113"/>
        <v>-0.14688547397803983</v>
      </c>
      <c r="AX239" s="11">
        <f t="shared" si="114"/>
        <v>0.51952514053009824</v>
      </c>
      <c r="AY239" s="11">
        <f t="shared" si="115"/>
        <v>0.44161120882045191</v>
      </c>
      <c r="AZ239" s="11">
        <f t="shared" si="116"/>
        <v>0.39846438262977812</v>
      </c>
      <c r="BA239">
        <f t="shared" si="117"/>
        <v>7.791393170964632</v>
      </c>
      <c r="BB239">
        <f t="shared" si="118"/>
        <v>1039.0502810601965</v>
      </c>
      <c r="BC239">
        <f t="shared" si="124"/>
        <v>224</v>
      </c>
      <c r="BD239">
        <f t="shared" si="119"/>
        <v>10.172833258413744</v>
      </c>
      <c r="BE239">
        <f t="shared" si="120"/>
        <v>624.30538353004704</v>
      </c>
    </row>
    <row r="240" spans="1:57" x14ac:dyDescent="0.3">
      <c r="A240" s="8"/>
      <c r="F240" s="6"/>
      <c r="G240" s="6">
        <f t="shared" si="121"/>
        <v>152</v>
      </c>
      <c r="H240" s="6">
        <f>'Scenarios &amp; Pics'!$F$5</f>
        <v>0.25</v>
      </c>
      <c r="I240" s="6">
        <f>'Scenarios &amp; Pics'!$F$6</f>
        <v>0.25</v>
      </c>
      <c r="K240" s="7">
        <f ca="1">'Scenarios &amp; Pics'!$E$4*'Scenarios &amp; Pics'!G240+'Scenarios &amp; Pics'!$E$5*W239+'Scenarios &amp; Pics'!$E$6*'Scenarios &amp; Pics'!AF239</f>
        <v>303000.00000207999</v>
      </c>
      <c r="L240" s="7">
        <f t="shared" ca="1" si="122"/>
        <v>103000.00000207999</v>
      </c>
      <c r="O240" s="11">
        <f>LN(G240/'Scenarios &amp; Pics'!$H$5)</f>
        <v>0.41871033485818504</v>
      </c>
      <c r="P240" s="13">
        <f ca="1">'Scenarios &amp; Pics'!$T$5</f>
        <v>8.2191780821917804E-2</v>
      </c>
      <c r="Q240" s="11">
        <f>'Scenarios &amp; Pics'!$F$5*'Scenarios &amp; Pics'!$F$5/2</f>
        <v>3.125E-2</v>
      </c>
      <c r="R240" s="16">
        <f ca="1">(O240+P240*('Scenarios &amp; Pics'!$J$5+$Q240))/(I241*SQRT(P240))</f>
        <v>5.9236790361672185</v>
      </c>
      <c r="S240" s="16">
        <f t="shared" ca="1" si="99"/>
        <v>5.8520062637820942</v>
      </c>
      <c r="T240" s="11">
        <f t="shared" ca="1" si="100"/>
        <v>0.99999999842591181</v>
      </c>
      <c r="U240" s="11">
        <f t="shared" ca="1" si="101"/>
        <v>0.99999999757160829</v>
      </c>
      <c r="V240" s="11">
        <f t="shared" ca="1" si="102"/>
        <v>9.5767725627297122E-9</v>
      </c>
      <c r="W240" s="11">
        <f ca="1">G240*T240-'Scenarios &amp; Pics'!$H$5*EXP(-'Scenarios &amp; Pics'!$J$5*'Scenarios &amp; Pics'!P240)*'Scenarios &amp; Pics'!U240</f>
        <v>52.328227278737174</v>
      </c>
      <c r="Y240" s="12">
        <f>LN(G240/'Scenarios &amp; Pics'!$H$6)</f>
        <v>0.41871033485818504</v>
      </c>
      <c r="Z240" s="14">
        <f ca="1">'Scenarios &amp; Pics'!$T$6</f>
        <v>8.2191780821917804E-2</v>
      </c>
      <c r="AA240" s="12">
        <f>'Scenarios &amp; Pics'!$F$6*'Scenarios &amp; Pics'!$F$6/2</f>
        <v>3.125E-2</v>
      </c>
      <c r="AB240" s="17">
        <f ca="1">(Y240+Z240*('Scenarios &amp; Pics'!$J$6+$AA240))/(H241*SQRT(Z240))</f>
        <v>5.9236790361672185</v>
      </c>
      <c r="AC240" s="17">
        <f t="shared" ca="1" si="95"/>
        <v>5.8520062637820942</v>
      </c>
      <c r="AD240" s="12">
        <f t="shared" ca="1" si="103"/>
        <v>0.99999999842591181</v>
      </c>
      <c r="AE240" s="12">
        <f t="shared" ca="1" si="104"/>
        <v>0.99999999757160829</v>
      </c>
      <c r="AF240" s="12">
        <f ca="1">G241*AD240-'Scenarios &amp; Pics'!$H$6*EXP(-'Scenarios &amp; Pics'!$J$6*'Scenarios &amp; Pics'!Z240)*'Scenarios &amp; Pics'!AE240</f>
        <v>52.82822727795012</v>
      </c>
      <c r="AG240" s="7">
        <f ca="1">AF240+'Scenarios &amp; Pics'!$H$5*EXP(-'Scenarios &amp; Pics'!$J$5*'Scenarios &amp; Pics'!$T$5)-G240</f>
        <v>0.50000000199366923</v>
      </c>
      <c r="AI240" s="7">
        <f t="shared" si="96"/>
        <v>152</v>
      </c>
      <c r="AJ240">
        <f t="shared" ca="1" si="97"/>
        <v>52.328227278737174</v>
      </c>
      <c r="AK240" s="7">
        <f t="shared" ca="1" si="98"/>
        <v>0.50000000199366923</v>
      </c>
      <c r="AM240" s="7">
        <f t="shared" si="105"/>
        <v>152</v>
      </c>
      <c r="AN240" s="7">
        <f t="shared" ca="1" si="106"/>
        <v>8.346549095283205E-6</v>
      </c>
      <c r="AO240" s="7">
        <f t="shared" ca="1" si="107"/>
        <v>1.7581315903614785E-6</v>
      </c>
      <c r="AQ240">
        <f t="shared" si="123"/>
        <v>0.6164383561643817</v>
      </c>
      <c r="AR240">
        <f t="shared" si="108"/>
        <v>102.49640453282278</v>
      </c>
      <c r="AS240">
        <f t="shared" si="109"/>
        <v>-2.4657534246575387E-2</v>
      </c>
      <c r="AT240">
        <f t="shared" si="110"/>
        <v>0.6164383561643817</v>
      </c>
      <c r="AU240">
        <f t="shared" si="111"/>
        <v>3.125E-2</v>
      </c>
      <c r="AV240">
        <f t="shared" si="112"/>
        <v>4.9070992742831845E-2</v>
      </c>
      <c r="AW240">
        <f t="shared" si="113"/>
        <v>-0.14721297822849799</v>
      </c>
      <c r="AX240" s="11">
        <f t="shared" si="114"/>
        <v>0.51956864000674685</v>
      </c>
      <c r="AY240" s="11">
        <f t="shared" si="115"/>
        <v>0.44148195853027566</v>
      </c>
      <c r="AZ240" s="11">
        <f t="shared" si="116"/>
        <v>0.39846225044165456</v>
      </c>
      <c r="BA240">
        <f t="shared" si="117"/>
        <v>7.8086681476471114</v>
      </c>
      <c r="BB240">
        <f t="shared" si="118"/>
        <v>1039.1372800134936</v>
      </c>
      <c r="BC240">
        <f t="shared" si="124"/>
        <v>225</v>
      </c>
      <c r="BD240">
        <f t="shared" si="119"/>
        <v>10.150147474341036</v>
      </c>
      <c r="BE240">
        <f t="shared" si="120"/>
        <v>625.69402239088402</v>
      </c>
    </row>
    <row r="241" spans="1:57" x14ac:dyDescent="0.3">
      <c r="A241" s="8"/>
      <c r="F241" s="6"/>
      <c r="G241" s="6">
        <f t="shared" si="121"/>
        <v>152.5</v>
      </c>
      <c r="H241" s="6">
        <f>'Scenarios &amp; Pics'!$F$5</f>
        <v>0.25</v>
      </c>
      <c r="I241" s="6">
        <f>'Scenarios &amp; Pics'!$F$6</f>
        <v>0.25</v>
      </c>
      <c r="K241" s="7">
        <f ca="1">'Scenarios &amp; Pics'!$E$4*'Scenarios &amp; Pics'!G241+'Scenarios &amp; Pics'!$E$5*W240+'Scenarios &amp; Pics'!$E$6*'Scenarios &amp; Pics'!AF240</f>
        <v>304000.00000157411</v>
      </c>
      <c r="L241" s="7">
        <f t="shared" ca="1" si="122"/>
        <v>104000.00000157411</v>
      </c>
      <c r="O241" s="11">
        <f>LN(G241/'Scenarios &amp; Pics'!$H$5)</f>
        <v>0.42199441005937488</v>
      </c>
      <c r="P241" s="13">
        <f ca="1">'Scenarios &amp; Pics'!$T$5</f>
        <v>8.2191780821917804E-2</v>
      </c>
      <c r="Q241" s="11">
        <f>'Scenarios &amp; Pics'!$F$5*'Scenarios &amp; Pics'!$F$5/2</f>
        <v>3.125E-2</v>
      </c>
      <c r="R241" s="16">
        <f ca="1">(O241+P241*('Scenarios &amp; Pics'!$J$5+$Q241))/(I242*SQRT(P241))</f>
        <v>5.9694994375819048</v>
      </c>
      <c r="S241" s="16">
        <f t="shared" ca="1" si="99"/>
        <v>5.8978266651967806</v>
      </c>
      <c r="T241" s="11">
        <f t="shared" ca="1" si="100"/>
        <v>0.99999999881008705</v>
      </c>
      <c r="U241" s="11">
        <f t="shared" ca="1" si="101"/>
        <v>0.99999999815839702</v>
      </c>
      <c r="V241" s="11">
        <f t="shared" ca="1" si="102"/>
        <v>7.2926393853396608E-9</v>
      </c>
      <c r="W241" s="11">
        <f ca="1">G241*T241-'Scenarios &amp; Pics'!$H$5*EXP(-'Scenarios &amp; Pics'!$J$5*'Scenarios &amp; Pics'!P241)*'Scenarios &amp; Pics'!U241</f>
        <v>52.828227278050576</v>
      </c>
      <c r="Y241" s="12">
        <f>LN(G241/'Scenarios &amp; Pics'!$H$6)</f>
        <v>0.42199441005937488</v>
      </c>
      <c r="Z241" s="14">
        <f ca="1">'Scenarios &amp; Pics'!$T$6</f>
        <v>8.2191780821917804E-2</v>
      </c>
      <c r="AA241" s="12">
        <f>'Scenarios &amp; Pics'!$F$6*'Scenarios &amp; Pics'!$F$6/2</f>
        <v>3.125E-2</v>
      </c>
      <c r="AB241" s="17">
        <f ca="1">(Y241+Z241*('Scenarios &amp; Pics'!$J$6+$AA241))/(H242*SQRT(Z241))</f>
        <v>5.9694994375819048</v>
      </c>
      <c r="AC241" s="17">
        <f t="shared" ca="1" si="95"/>
        <v>5.8978266651967806</v>
      </c>
      <c r="AD241" s="12">
        <f t="shared" ca="1" si="103"/>
        <v>0.99999999881008705</v>
      </c>
      <c r="AE241" s="12">
        <f t="shared" ca="1" si="104"/>
        <v>0.99999999815839702</v>
      </c>
      <c r="AF241" s="12">
        <f ca="1">G242*AD241-'Scenarios &amp; Pics'!$H$6*EXP(-'Scenarios &amp; Pics'!$J$6*'Scenarios &amp; Pics'!Z241)*'Scenarios &amp; Pics'!AE241</f>
        <v>53.328227277455625</v>
      </c>
      <c r="AG241" s="7">
        <f ca="1">AF241+'Scenarios &amp; Pics'!$H$5*EXP(-'Scenarios &amp; Pics'!$J$5*'Scenarios &amp; Pics'!$T$5)-G241</f>
        <v>0.50000000149915991</v>
      </c>
      <c r="AI241" s="7">
        <f t="shared" si="96"/>
        <v>152.5</v>
      </c>
      <c r="AJ241">
        <f t="shared" ca="1" si="97"/>
        <v>52.828227278050576</v>
      </c>
      <c r="AK241" s="7">
        <f t="shared" ca="1" si="98"/>
        <v>0.50000000149915991</v>
      </c>
      <c r="AM241" s="7">
        <f t="shared" si="105"/>
        <v>152.5</v>
      </c>
      <c r="AN241" s="7">
        <f t="shared" ca="1" si="106"/>
        <v>6.3767409295773724E-6</v>
      </c>
      <c r="AO241" s="7">
        <f t="shared" ca="1" si="107"/>
        <v>1.3344142982614658E-6</v>
      </c>
      <c r="AQ241">
        <f t="shared" si="123"/>
        <v>0.61917808219177894</v>
      </c>
      <c r="AR241">
        <f t="shared" si="108"/>
        <v>102.5076376310123</v>
      </c>
      <c r="AS241">
        <f t="shared" si="109"/>
        <v>-2.4767123287671319E-2</v>
      </c>
      <c r="AT241">
        <f t="shared" si="110"/>
        <v>0.61917808219177894</v>
      </c>
      <c r="AU241">
        <f t="shared" si="111"/>
        <v>3.125E-2</v>
      </c>
      <c r="AV241">
        <f t="shared" si="112"/>
        <v>4.9179918498931621E-2</v>
      </c>
      <c r="AW241">
        <f t="shared" si="113"/>
        <v>-0.1475397554967981</v>
      </c>
      <c r="AX241" s="11">
        <f t="shared" si="114"/>
        <v>0.51961204269257166</v>
      </c>
      <c r="AY241" s="11">
        <f t="shared" si="115"/>
        <v>0.44135300135588068</v>
      </c>
      <c r="AZ241" s="11">
        <f t="shared" si="116"/>
        <v>0.39846011826494032</v>
      </c>
      <c r="BA241">
        <f t="shared" si="117"/>
        <v>7.8259041336690913</v>
      </c>
      <c r="BB241">
        <f t="shared" si="118"/>
        <v>1039.2240853851433</v>
      </c>
      <c r="BC241">
        <f t="shared" si="124"/>
        <v>226</v>
      </c>
      <c r="BD241">
        <f t="shared" si="119"/>
        <v>10.127612306677314</v>
      </c>
      <c r="BE241">
        <f t="shared" si="120"/>
        <v>627.07955652303178</v>
      </c>
    </row>
    <row r="242" spans="1:57" x14ac:dyDescent="0.3">
      <c r="A242" s="8"/>
      <c r="F242" s="6"/>
      <c r="G242" s="6">
        <f t="shared" si="121"/>
        <v>153</v>
      </c>
      <c r="H242" s="6">
        <f>'Scenarios &amp; Pics'!$F$5</f>
        <v>0.25</v>
      </c>
      <c r="I242" s="6">
        <f>'Scenarios &amp; Pics'!$F$6</f>
        <v>0.25</v>
      </c>
      <c r="K242" s="7">
        <f ca="1">'Scenarios &amp; Pics'!$E$4*'Scenarios &amp; Pics'!G242+'Scenarios &amp; Pics'!$E$5*W241+'Scenarios &amp; Pics'!$E$6*'Scenarios &amp; Pics'!AF241</f>
        <v>305000.00000118988</v>
      </c>
      <c r="L242" s="7">
        <f t="shared" ca="1" si="122"/>
        <v>105000.00000118988</v>
      </c>
      <c r="O242" s="11">
        <f>LN(G242/'Scenarios &amp; Pics'!$H$5)</f>
        <v>0.42526773540434409</v>
      </c>
      <c r="P242" s="13">
        <f ca="1">'Scenarios &amp; Pics'!$T$5</f>
        <v>8.2191780821917804E-2</v>
      </c>
      <c r="Q242" s="11">
        <f>'Scenarios &amp; Pics'!$F$5*'Scenarios &amp; Pics'!$F$5/2</f>
        <v>3.125E-2</v>
      </c>
      <c r="R242" s="16">
        <f ca="1">(O242+P242*('Scenarios &amp; Pics'!$J$5+$Q242))/(I243*SQRT(P242))</f>
        <v>6.0151698537809661</v>
      </c>
      <c r="S242" s="16">
        <f t="shared" ca="1" si="99"/>
        <v>5.9434970813958419</v>
      </c>
      <c r="T242" s="11">
        <f t="shared" ca="1" si="100"/>
        <v>0.99999999910150905</v>
      </c>
      <c r="U242" s="11">
        <f t="shared" ca="1" si="101"/>
        <v>0.99999999860497635</v>
      </c>
      <c r="V242" s="11">
        <f t="shared" ca="1" si="102"/>
        <v>5.5466443252881239E-9</v>
      </c>
      <c r="W242" s="11">
        <f ca="1">G242*T242-'Scenarios &amp; Pics'!$H$5*EXP(-'Scenarios &amp; Pics'!$J$5*'Scenarios &amp; Pics'!P242)*'Scenarios &amp; Pics'!U242</f>
        <v>53.328227277531838</v>
      </c>
      <c r="Y242" s="12">
        <f>LN(G242/'Scenarios &amp; Pics'!$H$6)</f>
        <v>0.42526773540434409</v>
      </c>
      <c r="Z242" s="14">
        <f ca="1">'Scenarios &amp; Pics'!$T$6</f>
        <v>8.2191780821917804E-2</v>
      </c>
      <c r="AA242" s="12">
        <f>'Scenarios &amp; Pics'!$F$6*'Scenarios &amp; Pics'!$F$6/2</f>
        <v>3.125E-2</v>
      </c>
      <c r="AB242" s="17">
        <f ca="1">(Y242+Z242*('Scenarios &amp; Pics'!$J$6+$AA242))/(H243*SQRT(Z242))</f>
        <v>6.0151698537809661</v>
      </c>
      <c r="AC242" s="17">
        <f t="shared" ca="1" si="95"/>
        <v>5.9434970813958419</v>
      </c>
      <c r="AD242" s="12">
        <f t="shared" ca="1" si="103"/>
        <v>0.99999999910150905</v>
      </c>
      <c r="AE242" s="12">
        <f t="shared" ca="1" si="104"/>
        <v>0.99999999860497635</v>
      </c>
      <c r="AF242" s="12">
        <f ca="1">G243*AD242-'Scenarios &amp; Pics'!$H$6*EXP(-'Scenarios &amp; Pics'!$J$6*'Scenarios &amp; Pics'!Z242)*'Scenarios &amp; Pics'!AE242</f>
        <v>53.828227277082576</v>
      </c>
      <c r="AG242" s="7">
        <f ca="1">AF242+'Scenarios &amp; Pics'!$H$5*EXP(-'Scenarios &amp; Pics'!$J$5*'Scenarios &amp; Pics'!$T$5)-G242</f>
        <v>0.50000000112612497</v>
      </c>
      <c r="AI242" s="7">
        <f t="shared" si="96"/>
        <v>153</v>
      </c>
      <c r="AJ242">
        <f t="shared" ca="1" si="97"/>
        <v>53.328227277531838</v>
      </c>
      <c r="AK242" s="7">
        <f t="shared" ca="1" si="98"/>
        <v>0.50000000112612497</v>
      </c>
      <c r="AM242" s="7">
        <f t="shared" si="105"/>
        <v>153</v>
      </c>
      <c r="AN242" s="7">
        <f t="shared" ca="1" si="106"/>
        <v>4.8659309250260451E-6</v>
      </c>
      <c r="AO242" s="7">
        <f t="shared" ca="1" si="107"/>
        <v>1.0116136458253987E-6</v>
      </c>
      <c r="AQ242">
        <f t="shared" si="123"/>
        <v>0.62191780821917619</v>
      </c>
      <c r="AR242">
        <f t="shared" si="108"/>
        <v>102.51887196029372</v>
      </c>
      <c r="AS242">
        <f t="shared" si="109"/>
        <v>-2.4876712328767068E-2</v>
      </c>
      <c r="AT242">
        <f t="shared" si="110"/>
        <v>0.62191780821917619</v>
      </c>
      <c r="AU242">
        <f t="shared" si="111"/>
        <v>3.125E-2</v>
      </c>
      <c r="AV242">
        <f t="shared" si="112"/>
        <v>4.9288603534246592E-2</v>
      </c>
      <c r="AW242">
        <f t="shared" si="113"/>
        <v>-0.14786581060274023</v>
      </c>
      <c r="AX242" s="11">
        <f t="shared" si="114"/>
        <v>0.51965534922877232</v>
      </c>
      <c r="AY242" s="11">
        <f t="shared" si="115"/>
        <v>0.44122433536737315</v>
      </c>
      <c r="AZ242" s="11">
        <f t="shared" si="116"/>
        <v>0.39845798609963545</v>
      </c>
      <c r="BA242">
        <f t="shared" si="117"/>
        <v>7.8431013861399137</v>
      </c>
      <c r="BB242">
        <f t="shared" si="118"/>
        <v>1039.3106984575447</v>
      </c>
      <c r="BC242">
        <f t="shared" si="124"/>
        <v>227</v>
      </c>
      <c r="BD242">
        <f t="shared" si="119"/>
        <v>10.105226095084506</v>
      </c>
      <c r="BE242">
        <f t="shared" si="120"/>
        <v>628.46200646141824</v>
      </c>
    </row>
    <row r="243" spans="1:57" x14ac:dyDescent="0.3">
      <c r="A243" s="8"/>
      <c r="F243" s="6"/>
      <c r="G243" s="6">
        <f t="shared" si="121"/>
        <v>153.5</v>
      </c>
      <c r="H243" s="6">
        <f>'Scenarios &amp; Pics'!$F$5</f>
        <v>0.25</v>
      </c>
      <c r="I243" s="6">
        <f>'Scenarios &amp; Pics'!$F$6</f>
        <v>0.25</v>
      </c>
      <c r="K243" s="7">
        <f ca="1">'Scenarios &amp; Pics'!$E$4*'Scenarios &amp; Pics'!G243+'Scenarios &amp; Pics'!$E$5*W242+'Scenarios &amp; Pics'!$E$6*'Scenarios &amp; Pics'!AF242</f>
        <v>306000.00000089855</v>
      </c>
      <c r="L243" s="7">
        <f t="shared" ca="1" si="122"/>
        <v>106000.00000089855</v>
      </c>
      <c r="O243" s="11">
        <f>LN(G243/'Scenarios &amp; Pics'!$H$5)</f>
        <v>0.42853038103916041</v>
      </c>
      <c r="P243" s="13">
        <f ca="1">'Scenarios &amp; Pics'!$T$5</f>
        <v>8.2191780821917804E-2</v>
      </c>
      <c r="Q243" s="11">
        <f>'Scenarios &amp; Pics'!$F$5*'Scenarios &amp; Pics'!$F$5/2</f>
        <v>3.125E-2</v>
      </c>
      <c r="R243" s="16">
        <f ca="1">(O243+P243*('Scenarios &amp; Pics'!$J$5+$Q243))/(I244*SQRT(P243))</f>
        <v>6.0606912634633616</v>
      </c>
      <c r="S243" s="16">
        <f t="shared" ca="1" si="99"/>
        <v>5.9890184910782374</v>
      </c>
      <c r="T243" s="11">
        <f t="shared" ca="1" si="100"/>
        <v>0.9999999993223111</v>
      </c>
      <c r="U243" s="11">
        <f t="shared" ca="1" si="101"/>
        <v>0.99999999894444414</v>
      </c>
      <c r="V243" s="11">
        <f t="shared" ca="1" si="102"/>
        <v>4.2136868813000768E-9</v>
      </c>
      <c r="W243" s="11">
        <f ca="1">G243*T243-'Scenarios &amp; Pics'!$H$5*EXP(-'Scenarios &amp; Pics'!$J$5*'Scenarios &amp; Pics'!P243)*'Scenarios &amp; Pics'!U243</f>
        <v>53.828227277140343</v>
      </c>
      <c r="Y243" s="12">
        <f>LN(G243/'Scenarios &amp; Pics'!$H$6)</f>
        <v>0.42853038103916041</v>
      </c>
      <c r="Z243" s="14">
        <f ca="1">'Scenarios &amp; Pics'!$T$6</f>
        <v>8.2191780821917804E-2</v>
      </c>
      <c r="AA243" s="12">
        <f>'Scenarios &amp; Pics'!$F$6*'Scenarios &amp; Pics'!$F$6/2</f>
        <v>3.125E-2</v>
      </c>
      <c r="AB243" s="17">
        <f ca="1">(Y243+Z243*('Scenarios &amp; Pics'!$J$6+$AA243))/(H244*SQRT(Z243))</f>
        <v>6.0606912634633616</v>
      </c>
      <c r="AC243" s="17">
        <f t="shared" ca="1" si="95"/>
        <v>5.9890184910782374</v>
      </c>
      <c r="AD243" s="12">
        <f t="shared" ca="1" si="103"/>
        <v>0.9999999993223111</v>
      </c>
      <c r="AE243" s="12">
        <f t="shared" ca="1" si="104"/>
        <v>0.99999999894444414</v>
      </c>
      <c r="AF243" s="12">
        <f ca="1">G244*AD243-'Scenarios &amp; Pics'!$H$6*EXP(-'Scenarios &amp; Pics'!$J$6*'Scenarios &amp; Pics'!Z243)*'Scenarios &amp; Pics'!AE243</f>
        <v>54.328227276801499</v>
      </c>
      <c r="AG243" s="7">
        <f ca="1">AF243+'Scenarios &amp; Pics'!$H$5*EXP(-'Scenarios &amp; Pics'!$J$5*'Scenarios &amp; Pics'!$T$5)-G243</f>
        <v>0.50000000084503426</v>
      </c>
      <c r="AI243" s="7">
        <f t="shared" si="96"/>
        <v>153.5</v>
      </c>
      <c r="AJ243">
        <f t="shared" ca="1" si="97"/>
        <v>53.828227277140343</v>
      </c>
      <c r="AK243" s="7">
        <f t="shared" ca="1" si="98"/>
        <v>0.50000000084503426</v>
      </c>
      <c r="AM243" s="7">
        <f t="shared" si="105"/>
        <v>153.5</v>
      </c>
      <c r="AN243" s="7">
        <f t="shared" ca="1" si="106"/>
        <v>3.708641302756035E-6</v>
      </c>
      <c r="AO243" s="7">
        <f t="shared" ca="1" si="107"/>
        <v>7.6600159181512967E-7</v>
      </c>
      <c r="AQ243">
        <f t="shared" si="123"/>
        <v>0.62465753424657344</v>
      </c>
      <c r="AR243">
        <f t="shared" si="108"/>
        <v>102.53010752080198</v>
      </c>
      <c r="AS243">
        <f t="shared" si="109"/>
        <v>-2.4986301369862848E-2</v>
      </c>
      <c r="AT243">
        <f t="shared" si="110"/>
        <v>0.62465753424657344</v>
      </c>
      <c r="AU243">
        <f t="shared" si="111"/>
        <v>3.125E-2</v>
      </c>
      <c r="AV243">
        <f t="shared" si="112"/>
        <v>4.9397049437701471E-2</v>
      </c>
      <c r="AW243">
        <f t="shared" si="113"/>
        <v>-0.14819114831310254</v>
      </c>
      <c r="AX243" s="11">
        <f t="shared" si="114"/>
        <v>0.51969856024949423</v>
      </c>
      <c r="AY243" s="11">
        <f t="shared" si="115"/>
        <v>0.44109595865605822</v>
      </c>
      <c r="AZ243" s="11">
        <f t="shared" si="116"/>
        <v>0.39845585394573979</v>
      </c>
      <c r="BA243">
        <f t="shared" si="117"/>
        <v>7.8602601593436034</v>
      </c>
      <c r="BB243">
        <f t="shared" si="118"/>
        <v>1039.3971204989884</v>
      </c>
      <c r="BC243">
        <f t="shared" si="124"/>
        <v>228</v>
      </c>
      <c r="BD243">
        <f t="shared" si="119"/>
        <v>10.08298720473851</v>
      </c>
      <c r="BE243">
        <f t="shared" si="120"/>
        <v>629.84139251517058</v>
      </c>
    </row>
    <row r="244" spans="1:57" x14ac:dyDescent="0.3">
      <c r="A244" s="8"/>
      <c r="F244" s="6"/>
      <c r="G244" s="6">
        <f t="shared" si="121"/>
        <v>154</v>
      </c>
      <c r="H244" s="6">
        <f>'Scenarios &amp; Pics'!$F$5</f>
        <v>0.25</v>
      </c>
      <c r="I244" s="6">
        <f>'Scenarios &amp; Pics'!$F$6</f>
        <v>0.25</v>
      </c>
      <c r="K244" s="7">
        <f ca="1">'Scenarios &amp; Pics'!$E$4*'Scenarios &amp; Pics'!G244+'Scenarios &amp; Pics'!$E$5*W243+'Scenarios &amp; Pics'!$E$6*'Scenarios &amp; Pics'!AF243</f>
        <v>307000.00000067765</v>
      </c>
      <c r="L244" s="7">
        <f t="shared" ca="1" si="122"/>
        <v>107000.00000067765</v>
      </c>
      <c r="O244" s="11">
        <f>LN(G244/'Scenarios &amp; Pics'!$H$5)</f>
        <v>0.43178241642553783</v>
      </c>
      <c r="P244" s="13">
        <f ca="1">'Scenarios &amp; Pics'!$T$5</f>
        <v>8.2191780821917804E-2</v>
      </c>
      <c r="Q244" s="11">
        <f>'Scenarios &amp; Pics'!$F$5*'Scenarios &amp; Pics'!$F$5/2</f>
        <v>3.125E-2</v>
      </c>
      <c r="R244" s="16">
        <f ca="1">(O244+P244*('Scenarios &amp; Pics'!$J$5+$Q244))/(I245*SQRT(P244))</f>
        <v>6.1060646357797417</v>
      </c>
      <c r="S244" s="16">
        <f t="shared" ca="1" si="99"/>
        <v>6.0343918633946174</v>
      </c>
      <c r="T244" s="11">
        <f t="shared" ca="1" si="100"/>
        <v>0.99999999948941165</v>
      </c>
      <c r="U244" s="11">
        <f t="shared" ca="1" si="101"/>
        <v>0.99999999920218785</v>
      </c>
      <c r="V244" s="11">
        <f t="shared" ca="1" si="102"/>
        <v>3.1973253608713853E-9</v>
      </c>
      <c r="W244" s="11">
        <f ca="1">G244*T244-'Scenarios &amp; Pics'!$H$5*EXP(-'Scenarios &amp; Pics'!$J$5*'Scenarios &amp; Pics'!P244)*'Scenarios &amp; Pics'!U244</f>
        <v>54.328227276845226</v>
      </c>
      <c r="Y244" s="12">
        <f>LN(G244/'Scenarios &amp; Pics'!$H$6)</f>
        <v>0.43178241642553783</v>
      </c>
      <c r="Z244" s="14">
        <f ca="1">'Scenarios &amp; Pics'!$T$6</f>
        <v>8.2191780821917804E-2</v>
      </c>
      <c r="AA244" s="12">
        <f>'Scenarios &amp; Pics'!$F$6*'Scenarios &amp; Pics'!$F$6/2</f>
        <v>3.125E-2</v>
      </c>
      <c r="AB244" s="17">
        <f ca="1">(Y244+Z244*('Scenarios &amp; Pics'!$J$6+$AA244))/(H245*SQRT(Z244))</f>
        <v>6.1060646357797417</v>
      </c>
      <c r="AC244" s="17">
        <f t="shared" ca="1" si="95"/>
        <v>6.0343918633946174</v>
      </c>
      <c r="AD244" s="12">
        <f t="shared" ca="1" si="103"/>
        <v>0.99999999948941165</v>
      </c>
      <c r="AE244" s="12">
        <f t="shared" ca="1" si="104"/>
        <v>0.99999999920218785</v>
      </c>
      <c r="AF244" s="12">
        <f ca="1">G245*AD244-'Scenarios &amp; Pics'!$H$6*EXP(-'Scenarios &amp; Pics'!$J$6*'Scenarios &amp; Pics'!Z244)*'Scenarios &amp; Pics'!AE244</f>
        <v>54.828227276589914</v>
      </c>
      <c r="AG244" s="7">
        <f ca="1">AF244+'Scenarios &amp; Pics'!$H$5*EXP(-'Scenarios &amp; Pics'!$J$5*'Scenarios &amp; Pics'!$T$5)-G244</f>
        <v>0.50000000063346306</v>
      </c>
      <c r="AI244" s="7">
        <f t="shared" si="96"/>
        <v>154</v>
      </c>
      <c r="AJ244">
        <f t="shared" ca="1" si="97"/>
        <v>54.328227276845226</v>
      </c>
      <c r="AK244" s="7">
        <f t="shared" ca="1" si="98"/>
        <v>0.50000000063346306</v>
      </c>
      <c r="AM244" s="7">
        <f t="shared" si="105"/>
        <v>154</v>
      </c>
      <c r="AN244" s="7">
        <f t="shared" ca="1" si="106"/>
        <v>2.8232656492769441E-6</v>
      </c>
      <c r="AO244" s="7">
        <f t="shared" ca="1" si="107"/>
        <v>5.7935119018726309E-7</v>
      </c>
      <c r="AQ244">
        <f t="shared" si="123"/>
        <v>0.62739726027397069</v>
      </c>
      <c r="AR244">
        <f t="shared" si="108"/>
        <v>102.54134431267204</v>
      </c>
      <c r="AS244">
        <f t="shared" si="109"/>
        <v>-2.5095890410958908E-2</v>
      </c>
      <c r="AT244">
        <f t="shared" si="110"/>
        <v>0.62739726027397069</v>
      </c>
      <c r="AU244">
        <f t="shared" si="111"/>
        <v>3.125E-2</v>
      </c>
      <c r="AV244">
        <f t="shared" si="112"/>
        <v>4.9505257780817165E-2</v>
      </c>
      <c r="AW244">
        <f t="shared" si="113"/>
        <v>-0.14851577334245311</v>
      </c>
      <c r="AX244" s="11">
        <f t="shared" si="114"/>
        <v>0.51974167638193858</v>
      </c>
      <c r="AY244" s="11">
        <f t="shared" si="115"/>
        <v>0.44096786933411558</v>
      </c>
      <c r="AZ244" s="11">
        <f t="shared" si="116"/>
        <v>0.39845372180325334</v>
      </c>
      <c r="BA244">
        <f t="shared" si="117"/>
        <v>7.8773807047822899</v>
      </c>
      <c r="BB244">
        <f t="shared" si="118"/>
        <v>1039.4833527638771</v>
      </c>
      <c r="BC244">
        <f t="shared" si="124"/>
        <v>229</v>
      </c>
      <c r="BD244">
        <f t="shared" si="119"/>
        <v>10.060894025827274</v>
      </c>
      <c r="BE244">
        <f t="shared" si="120"/>
        <v>631.21773477107922</v>
      </c>
    </row>
    <row r="245" spans="1:57" x14ac:dyDescent="0.3">
      <c r="A245" s="8"/>
      <c r="F245" s="6"/>
      <c r="G245" s="6">
        <f t="shared" si="121"/>
        <v>154.5</v>
      </c>
      <c r="H245" s="6">
        <f>'Scenarios &amp; Pics'!$F$5</f>
        <v>0.25</v>
      </c>
      <c r="I245" s="6">
        <f>'Scenarios &amp; Pics'!$F$6</f>
        <v>0.25</v>
      </c>
      <c r="K245" s="7">
        <f ca="1">'Scenarios &amp; Pics'!$E$4*'Scenarios &amp; Pics'!G245+'Scenarios &amp; Pics'!$E$5*W244+'Scenarios &amp; Pics'!$E$6*'Scenarios &amp; Pics'!AF244</f>
        <v>308000.0000005106</v>
      </c>
      <c r="L245" s="7">
        <f t="shared" ca="1" si="122"/>
        <v>108000.0000005106</v>
      </c>
      <c r="O245" s="11">
        <f>LN(G245/'Scenarios &amp; Pics'!$H$5)</f>
        <v>0.43502391034970872</v>
      </c>
      <c r="P245" s="13">
        <f ca="1">'Scenarios &amp; Pics'!$T$5</f>
        <v>8.2191780821917804E-2</v>
      </c>
      <c r="Q245" s="11">
        <f>'Scenarios &amp; Pics'!$F$5*'Scenarios &amp; Pics'!$F$5/2</f>
        <v>3.125E-2</v>
      </c>
      <c r="R245" s="16">
        <f ca="1">(O245+P245*('Scenarios &amp; Pics'!$J$5+$Q245))/(I246*SQRT(P245))</f>
        <v>6.1512909304562351</v>
      </c>
      <c r="S245" s="16">
        <f t="shared" ca="1" si="99"/>
        <v>6.0796181580711108</v>
      </c>
      <c r="T245" s="11">
        <f t="shared" ca="1" si="100"/>
        <v>0.99999999961572605</v>
      </c>
      <c r="U245" s="11">
        <f t="shared" ca="1" si="101"/>
        <v>0.9999999993976546</v>
      </c>
      <c r="V245" s="11">
        <f t="shared" ca="1" si="102"/>
        <v>2.4233169645179831E-9</v>
      </c>
      <c r="W245" s="11">
        <f ca="1">G245*T245-'Scenarios &amp; Pics'!$H$5*EXP(-'Scenarios &amp; Pics'!$J$5*'Scenarios &amp; Pics'!P245)*'Scenarios &amp; Pics'!U245</f>
        <v>54.828227276622968</v>
      </c>
      <c r="Y245" s="12">
        <f>LN(G245/'Scenarios &amp; Pics'!$H$6)</f>
        <v>0.43502391034970872</v>
      </c>
      <c r="Z245" s="14">
        <f ca="1">'Scenarios &amp; Pics'!$T$6</f>
        <v>8.2191780821917804E-2</v>
      </c>
      <c r="AA245" s="12">
        <f>'Scenarios &amp; Pics'!$F$6*'Scenarios &amp; Pics'!$F$6/2</f>
        <v>3.125E-2</v>
      </c>
      <c r="AB245" s="17">
        <f ca="1">(Y245+Z245*('Scenarios &amp; Pics'!$J$6+$AA245))/(H246*SQRT(Z245))</f>
        <v>6.1512909304562351</v>
      </c>
      <c r="AC245" s="17">
        <f t="shared" ca="1" si="95"/>
        <v>6.0796181580711108</v>
      </c>
      <c r="AD245" s="12">
        <f t="shared" ca="1" si="103"/>
        <v>0.99999999961572605</v>
      </c>
      <c r="AE245" s="12">
        <f t="shared" ca="1" si="104"/>
        <v>0.9999999993976546</v>
      </c>
      <c r="AF245" s="12">
        <f ca="1">G246*AD245-'Scenarios &amp; Pics'!$H$6*EXP(-'Scenarios &amp; Pics'!$J$6*'Scenarios &amp; Pics'!Z245)*'Scenarios &amp; Pics'!AE245</f>
        <v>55.328227276430837</v>
      </c>
      <c r="AG245" s="7">
        <f ca="1">AF245+'Scenarios &amp; Pics'!$H$5*EXP(-'Scenarios &amp; Pics'!$J$5*'Scenarios &amp; Pics'!$T$5)-G245</f>
        <v>0.50000000047435833</v>
      </c>
      <c r="AI245" s="7">
        <f t="shared" si="96"/>
        <v>154.5</v>
      </c>
      <c r="AJ245">
        <f t="shared" ca="1" si="97"/>
        <v>54.828227276622968</v>
      </c>
      <c r="AK245" s="7">
        <f t="shared" ca="1" si="98"/>
        <v>0.50000000047435833</v>
      </c>
      <c r="AM245" s="7">
        <f t="shared" si="105"/>
        <v>154.5</v>
      </c>
      <c r="AN245" s="7">
        <f t="shared" ca="1" si="106"/>
        <v>2.1467570468562654E-6</v>
      </c>
      <c r="AO245" s="7">
        <f t="shared" ca="1" si="107"/>
        <v>4.3768083540671578E-7</v>
      </c>
      <c r="AQ245">
        <f t="shared" si="123"/>
        <v>0.63013698630136794</v>
      </c>
      <c r="AR245">
        <f t="shared" si="108"/>
        <v>102.5525823360388</v>
      </c>
      <c r="AS245">
        <f t="shared" si="109"/>
        <v>-2.5205479452054733E-2</v>
      </c>
      <c r="AT245">
        <f t="shared" si="110"/>
        <v>0.63013698630136794</v>
      </c>
      <c r="AU245">
        <f t="shared" si="111"/>
        <v>3.125E-2</v>
      </c>
      <c r="AV245">
        <f t="shared" si="112"/>
        <v>4.9613230117980724E-2</v>
      </c>
      <c r="AW245">
        <f t="shared" si="113"/>
        <v>-0.14883969035394254</v>
      </c>
      <c r="AX245" s="11">
        <f t="shared" si="114"/>
        <v>0.51978469824646933</v>
      </c>
      <c r="AY245" s="11">
        <f t="shared" si="115"/>
        <v>0.4408400655342829</v>
      </c>
      <c r="AZ245" s="11">
        <f t="shared" si="116"/>
        <v>0.39845158967217598</v>
      </c>
      <c r="BA245">
        <f t="shared" si="117"/>
        <v>7.8944632712186475</v>
      </c>
      <c r="BB245">
        <f t="shared" si="118"/>
        <v>1039.5693964929387</v>
      </c>
      <c r="BC245">
        <f t="shared" si="124"/>
        <v>230</v>
      </c>
      <c r="BD245">
        <f t="shared" si="119"/>
        <v>10.038944973060957</v>
      </c>
      <c r="BE245">
        <f t="shared" si="120"/>
        <v>632.59105309698987</v>
      </c>
    </row>
    <row r="246" spans="1:57" x14ac:dyDescent="0.3">
      <c r="A246" s="8"/>
      <c r="F246" s="6"/>
      <c r="G246" s="6">
        <f t="shared" si="121"/>
        <v>155</v>
      </c>
      <c r="H246" s="6">
        <f>'Scenarios &amp; Pics'!$F$5</f>
        <v>0.25</v>
      </c>
      <c r="I246" s="6">
        <f>'Scenarios &amp; Pics'!$F$6</f>
        <v>0.25</v>
      </c>
      <c r="K246" s="7">
        <f ca="1">'Scenarios &amp; Pics'!$E$4*'Scenarios &amp; Pics'!G246+'Scenarios &amp; Pics'!$E$5*W245+'Scenarios &amp; Pics'!$E$6*'Scenarios &amp; Pics'!AF245</f>
        <v>309000.00000038423</v>
      </c>
      <c r="L246" s="7">
        <f t="shared" ca="1" si="122"/>
        <v>109000.00000038423</v>
      </c>
      <c r="O246" s="11">
        <f>LN(G246/'Scenarios &amp; Pics'!$H$5)</f>
        <v>0.43825493093115531</v>
      </c>
      <c r="P246" s="13">
        <f ca="1">'Scenarios &amp; Pics'!$T$5</f>
        <v>8.2191780821917804E-2</v>
      </c>
      <c r="Q246" s="11">
        <f>'Scenarios &amp; Pics'!$F$5*'Scenarios &amp; Pics'!$F$5/2</f>
        <v>3.125E-2</v>
      </c>
      <c r="R246" s="16">
        <f ca="1">(O246+P246*('Scenarios &amp; Pics'!$J$5+$Q246))/(I247*SQRT(P246))</f>
        <v>6.1963710979162734</v>
      </c>
      <c r="S246" s="16">
        <f t="shared" ca="1" si="99"/>
        <v>6.1246983255311491</v>
      </c>
      <c r="T246" s="11">
        <f t="shared" ca="1" si="100"/>
        <v>0.99999999971110098</v>
      </c>
      <c r="U246" s="11">
        <f t="shared" ca="1" si="101"/>
        <v>0.99999999954572205</v>
      </c>
      <c r="V246" s="11">
        <f t="shared" ca="1" si="102"/>
        <v>1.834587961581902E-9</v>
      </c>
      <c r="W246" s="11">
        <f ca="1">G246*T246-'Scenarios &amp; Pics'!$H$5*EXP(-'Scenarios &amp; Pics'!$J$5*'Scenarios &amp; Pics'!P246)*'Scenarios &amp; Pics'!U246</f>
        <v>55.328227276455806</v>
      </c>
      <c r="Y246" s="12">
        <f>LN(G246/'Scenarios &amp; Pics'!$H$6)</f>
        <v>0.43825493093115531</v>
      </c>
      <c r="Z246" s="14">
        <f ca="1">'Scenarios &amp; Pics'!$T$6</f>
        <v>8.2191780821917804E-2</v>
      </c>
      <c r="AA246" s="12">
        <f>'Scenarios &amp; Pics'!$F$6*'Scenarios &amp; Pics'!$F$6/2</f>
        <v>3.125E-2</v>
      </c>
      <c r="AB246" s="17">
        <f ca="1">(Y246+Z246*('Scenarios &amp; Pics'!$J$6+$AA246))/(H247*SQRT(Z246))</f>
        <v>6.1963710979162734</v>
      </c>
      <c r="AC246" s="17">
        <f t="shared" ca="1" si="95"/>
        <v>6.1246983255311491</v>
      </c>
      <c r="AD246" s="12">
        <f t="shared" ca="1" si="103"/>
        <v>0.99999999971110098</v>
      </c>
      <c r="AE246" s="12">
        <f t="shared" ca="1" si="104"/>
        <v>0.99999999954572205</v>
      </c>
      <c r="AF246" s="12">
        <f ca="1">G247*AD246-'Scenarios &amp; Pics'!$H$6*EXP(-'Scenarios &amp; Pics'!$J$6*'Scenarios &amp; Pics'!Z246)*'Scenarios &amp; Pics'!AE246</f>
        <v>55.828227276311338</v>
      </c>
      <c r="AG246" s="7">
        <f ca="1">AF246+'Scenarios &amp; Pics'!$H$5*EXP(-'Scenarios &amp; Pics'!$J$5*'Scenarios &amp; Pics'!$T$5)-G246</f>
        <v>0.50000000035487346</v>
      </c>
      <c r="AI246" s="7">
        <f t="shared" si="96"/>
        <v>155</v>
      </c>
      <c r="AJ246">
        <f t="shared" ca="1" si="97"/>
        <v>55.328227276455806</v>
      </c>
      <c r="AK246" s="7">
        <f t="shared" ca="1" si="98"/>
        <v>0.50000000035487346</v>
      </c>
      <c r="AM246" s="7">
        <f t="shared" si="105"/>
        <v>155</v>
      </c>
      <c r="AN246" s="7">
        <f t="shared" ca="1" si="106"/>
        <v>1.6304760668477698E-6</v>
      </c>
      <c r="AO246" s="7">
        <f t="shared" ca="1" si="107"/>
        <v>3.3028027160565301E-7</v>
      </c>
      <c r="AQ246">
        <f t="shared" si="123"/>
        <v>0.63287671232876519</v>
      </c>
      <c r="AR246">
        <f t="shared" si="108"/>
        <v>102.56382159103725</v>
      </c>
      <c r="AS246">
        <f t="shared" si="109"/>
        <v>-2.5315068493150746E-2</v>
      </c>
      <c r="AT246">
        <f t="shared" si="110"/>
        <v>0.63287671232876519</v>
      </c>
      <c r="AU246">
        <f t="shared" si="111"/>
        <v>3.125E-2</v>
      </c>
      <c r="AV246">
        <f t="shared" si="112"/>
        <v>4.9720967986697229E-2</v>
      </c>
      <c r="AW246">
        <f t="shared" si="113"/>
        <v>-0.14916290396009443</v>
      </c>
      <c r="AX246" s="11">
        <f t="shared" si="114"/>
        <v>0.51982762645671365</v>
      </c>
      <c r="AY246" s="11">
        <f t="shared" si="115"/>
        <v>0.4407125454095398</v>
      </c>
      <c r="AZ246" s="11">
        <f t="shared" si="116"/>
        <v>0.39844945755250766</v>
      </c>
      <c r="BA246">
        <f t="shared" si="117"/>
        <v>7.9115081047173845</v>
      </c>
      <c r="BB246">
        <f t="shared" si="118"/>
        <v>1039.6552529134274</v>
      </c>
      <c r="BC246">
        <f t="shared" si="124"/>
        <v>231</v>
      </c>
      <c r="BD246">
        <f t="shared" si="119"/>
        <v>10.01713848519368</v>
      </c>
      <c r="BE246">
        <f t="shared" si="120"/>
        <v>633.96136714513227</v>
      </c>
    </row>
    <row r="247" spans="1:57" x14ac:dyDescent="0.3">
      <c r="A247" s="8"/>
      <c r="F247" s="6"/>
      <c r="G247" s="6">
        <f t="shared" si="121"/>
        <v>155.5</v>
      </c>
      <c r="H247" s="6">
        <f>'Scenarios &amp; Pics'!$F$5</f>
        <v>0.25</v>
      </c>
      <c r="I247" s="6">
        <f>'Scenarios &amp; Pics'!$F$6</f>
        <v>0.25</v>
      </c>
      <c r="K247" s="7">
        <f ca="1">'Scenarios &amp; Pics'!$E$4*'Scenarios &amp; Pics'!G247+'Scenarios &amp; Pics'!$E$5*W246+'Scenarios &amp; Pics'!$E$6*'Scenarios &amp; Pics'!AF246</f>
        <v>310000.00000028894</v>
      </c>
      <c r="L247" s="7">
        <f t="shared" ca="1" si="122"/>
        <v>110000.00000028894</v>
      </c>
      <c r="O247" s="11">
        <f>LN(G247/'Scenarios &amp; Pics'!$H$5)</f>
        <v>0.4414755456311974</v>
      </c>
      <c r="P247" s="13">
        <f ca="1">'Scenarios &amp; Pics'!$T$5</f>
        <v>8.2191780821917804E-2</v>
      </c>
      <c r="Q247" s="11">
        <f>'Scenarios &amp; Pics'!$F$5*'Scenarios &amp; Pics'!$F$5/2</f>
        <v>3.125E-2</v>
      </c>
      <c r="R247" s="16">
        <f ca="1">(O247+P247*('Scenarios &amp; Pics'!$J$5+$Q247))/(I248*SQRT(P247))</f>
        <v>6.2413060794004069</v>
      </c>
      <c r="S247" s="16">
        <f t="shared" ca="1" si="99"/>
        <v>6.1696333070152827</v>
      </c>
      <c r="T247" s="11">
        <f t="shared" ca="1" si="100"/>
        <v>0.99999999978303389</v>
      </c>
      <c r="U247" s="11">
        <f t="shared" ca="1" si="101"/>
        <v>0.99999999965775721</v>
      </c>
      <c r="V247" s="11">
        <f t="shared" ca="1" si="102"/>
        <v>1.3873237275512836E-9</v>
      </c>
      <c r="W247" s="11">
        <f ca="1">G247*T247-'Scenarios &amp; Pics'!$H$5*EXP(-'Scenarios &amp; Pics'!$J$5*'Scenarios &amp; Pics'!P247)*'Scenarios &amp; Pics'!U247</f>
        <v>55.828227276330196</v>
      </c>
      <c r="Y247" s="12">
        <f>LN(G247/'Scenarios &amp; Pics'!$H$6)</f>
        <v>0.4414755456311974</v>
      </c>
      <c r="Z247" s="14">
        <f ca="1">'Scenarios &amp; Pics'!$T$6</f>
        <v>8.2191780821917804E-2</v>
      </c>
      <c r="AA247" s="12">
        <f>'Scenarios &amp; Pics'!$F$6*'Scenarios &amp; Pics'!$F$6/2</f>
        <v>3.125E-2</v>
      </c>
      <c r="AB247" s="17">
        <f ca="1">(Y247+Z247*('Scenarios &amp; Pics'!$J$6+$AA247))/(H248*SQRT(Z247))</f>
        <v>6.2413060794004069</v>
      </c>
      <c r="AC247" s="17">
        <f t="shared" ca="1" si="95"/>
        <v>6.1696333070152827</v>
      </c>
      <c r="AD247" s="12">
        <f t="shared" ca="1" si="103"/>
        <v>0.99999999978303389</v>
      </c>
      <c r="AE247" s="12">
        <f t="shared" ca="1" si="104"/>
        <v>0.99999999965775721</v>
      </c>
      <c r="AF247" s="12">
        <f ca="1">G248*AD247-'Scenarios &amp; Pics'!$H$6*EXP(-'Scenarios &amp; Pics'!$J$6*'Scenarios &amp; Pics'!Z247)*'Scenarios &amp; Pics'!AE247</f>
        <v>56.32822727622171</v>
      </c>
      <c r="AG247" s="7">
        <f ca="1">AF247+'Scenarios &amp; Pics'!$H$5*EXP(-'Scenarios &amp; Pics'!$J$5*'Scenarios &amp; Pics'!$T$5)-G247</f>
        <v>0.50000000026523139</v>
      </c>
      <c r="AI247" s="7">
        <f t="shared" si="96"/>
        <v>155.5</v>
      </c>
      <c r="AJ247">
        <f t="shared" ca="1" si="97"/>
        <v>55.828227276330196</v>
      </c>
      <c r="AK247" s="7">
        <f t="shared" ca="1" si="98"/>
        <v>0.50000000026523139</v>
      </c>
      <c r="AM247" s="7">
        <f t="shared" si="105"/>
        <v>155.5</v>
      </c>
      <c r="AN247" s="7">
        <f t="shared" ca="1" si="106"/>
        <v>1.236950721600864E-6</v>
      </c>
      <c r="AO247" s="7">
        <f t="shared" ca="1" si="107"/>
        <v>2.4895635260695012E-7</v>
      </c>
      <c r="AQ247">
        <f t="shared" si="123"/>
        <v>0.63561643835616244</v>
      </c>
      <c r="AR247">
        <f t="shared" si="108"/>
        <v>102.57506207780236</v>
      </c>
      <c r="AS247">
        <f t="shared" si="109"/>
        <v>-2.5424657534246376E-2</v>
      </c>
      <c r="AT247">
        <f t="shared" si="110"/>
        <v>0.63561643835616244</v>
      </c>
      <c r="AU247">
        <f t="shared" si="111"/>
        <v>3.125E-2</v>
      </c>
      <c r="AV247">
        <f t="shared" si="112"/>
        <v>4.9828472907854825E-2</v>
      </c>
      <c r="AW247">
        <f t="shared" si="113"/>
        <v>-0.14948541872356194</v>
      </c>
      <c r="AX247" s="11">
        <f t="shared" si="114"/>
        <v>0.51987046161966832</v>
      </c>
      <c r="AY247" s="11">
        <f t="shared" si="115"/>
        <v>0.4405853071328058</v>
      </c>
      <c r="AZ247" s="11">
        <f t="shared" si="116"/>
        <v>0.39844732544424832</v>
      </c>
      <c r="BA247">
        <f t="shared" si="117"/>
        <v>7.9285154486862552</v>
      </c>
      <c r="BB247">
        <f t="shared" si="118"/>
        <v>1039.7409232393366</v>
      </c>
      <c r="BC247">
        <f t="shared" si="124"/>
        <v>232</v>
      </c>
      <c r="BD247">
        <f t="shared" si="119"/>
        <v>9.9954730245566896</v>
      </c>
      <c r="BE247">
        <f t="shared" si="120"/>
        <v>635.32869635538202</v>
      </c>
    </row>
    <row r="248" spans="1:57" x14ac:dyDescent="0.3">
      <c r="A248" s="8"/>
      <c r="F248" s="6"/>
      <c r="G248" s="6">
        <f t="shared" si="121"/>
        <v>156</v>
      </c>
      <c r="H248" s="6">
        <f>'Scenarios &amp; Pics'!$F$5</f>
        <v>0.25</v>
      </c>
      <c r="I248" s="6">
        <f>'Scenarios &amp; Pics'!$F$6</f>
        <v>0.25</v>
      </c>
      <c r="K248" s="7">
        <f ca="1">'Scenarios &amp; Pics'!$E$4*'Scenarios &amp; Pics'!G248+'Scenarios &amp; Pics'!$E$5*W247+'Scenarios &amp; Pics'!$E$6*'Scenarios &amp; Pics'!AF247</f>
        <v>311000.000000217</v>
      </c>
      <c r="L248" s="7">
        <f t="shared" ca="1" si="122"/>
        <v>111000.000000217</v>
      </c>
      <c r="O248" s="11">
        <f>LN(G248/'Scenarios &amp; Pics'!$H$5)</f>
        <v>0.44468582126144574</v>
      </c>
      <c r="P248" s="13">
        <f ca="1">'Scenarios &amp; Pics'!$T$5</f>
        <v>8.2191780821917804E-2</v>
      </c>
      <c r="Q248" s="11">
        <f>'Scenarios &amp; Pics'!$F$5*'Scenarios &amp; Pics'!$F$5/2</f>
        <v>3.125E-2</v>
      </c>
      <c r="R248" s="16">
        <f ca="1">(O248+P248*('Scenarios &amp; Pics'!$J$5+$Q248))/(I249*SQRT(P248))</f>
        <v>6.2860968070842516</v>
      </c>
      <c r="S248" s="16">
        <f t="shared" ca="1" si="99"/>
        <v>6.2144240346991273</v>
      </c>
      <c r="T248" s="11">
        <f t="shared" ca="1" si="100"/>
        <v>0.99999999983722654</v>
      </c>
      <c r="U248" s="11">
        <f t="shared" ca="1" si="101"/>
        <v>0.99999999974243381</v>
      </c>
      <c r="V248" s="11">
        <f t="shared" ca="1" si="102"/>
        <v>1.0479341707166917E-9</v>
      </c>
      <c r="W248" s="11">
        <f ca="1">G248*T248-'Scenarios &amp; Pics'!$H$5*EXP(-'Scenarios &amp; Pics'!$J$5*'Scenarios &amp; Pics'!P248)*'Scenarios &amp; Pics'!U248</f>
        <v>56.328227276235879</v>
      </c>
      <c r="Y248" s="12">
        <f>LN(G248/'Scenarios &amp; Pics'!$H$6)</f>
        <v>0.44468582126144574</v>
      </c>
      <c r="Z248" s="14">
        <f ca="1">'Scenarios &amp; Pics'!$T$6</f>
        <v>8.2191780821917804E-2</v>
      </c>
      <c r="AA248" s="12">
        <f>'Scenarios &amp; Pics'!$F$6*'Scenarios &amp; Pics'!$F$6/2</f>
        <v>3.125E-2</v>
      </c>
      <c r="AB248" s="17">
        <f ca="1">(Y248+Z248*('Scenarios &amp; Pics'!$J$6+$AA248))/(H249*SQRT(Z248))</f>
        <v>6.2860968070842516</v>
      </c>
      <c r="AC248" s="17">
        <f t="shared" ca="1" si="95"/>
        <v>6.2144240346991273</v>
      </c>
      <c r="AD248" s="12">
        <f t="shared" ca="1" si="103"/>
        <v>0.99999999983722654</v>
      </c>
      <c r="AE248" s="12">
        <f t="shared" ca="1" si="104"/>
        <v>0.99999999974243381</v>
      </c>
      <c r="AF248" s="12">
        <f ca="1">G249*AD248-'Scenarios &amp; Pics'!$H$6*EXP(-'Scenarios &amp; Pics'!$J$6*'Scenarios &amp; Pics'!Z248)*'Scenarios &amp; Pics'!AE248</f>
        <v>56.828227276154507</v>
      </c>
      <c r="AG248" s="7">
        <f ca="1">AF248+'Scenarios &amp; Pics'!$H$5*EXP(-'Scenarios &amp; Pics'!$J$5*'Scenarios &amp; Pics'!$T$5)-G248</f>
        <v>0.50000000019804247</v>
      </c>
      <c r="AI248" s="7">
        <f t="shared" si="96"/>
        <v>156</v>
      </c>
      <c r="AJ248">
        <f t="shared" ca="1" si="97"/>
        <v>56.328227276235879</v>
      </c>
      <c r="AK248" s="7">
        <f t="shared" ca="1" si="98"/>
        <v>0.50000000019804247</v>
      </c>
      <c r="AM248" s="7">
        <f t="shared" si="105"/>
        <v>156</v>
      </c>
      <c r="AN248" s="7">
        <f t="shared" ca="1" si="106"/>
        <v>9.3735217420879781E-7</v>
      </c>
      <c r="AO248" s="7">
        <f t="shared" ca="1" si="107"/>
        <v>1.8744989238779924E-7</v>
      </c>
      <c r="AQ248">
        <f t="shared" si="123"/>
        <v>0.63835616438355969</v>
      </c>
      <c r="AR248">
        <f t="shared" si="108"/>
        <v>102.58630379646915</v>
      </c>
      <c r="AS248">
        <f t="shared" si="109"/>
        <v>-2.5534246575342333E-2</v>
      </c>
      <c r="AT248">
        <f t="shared" si="110"/>
        <v>0.63835616438355969</v>
      </c>
      <c r="AU248">
        <f t="shared" si="111"/>
        <v>3.125E-2</v>
      </c>
      <c r="AV248">
        <f t="shared" si="112"/>
        <v>4.9935746385963903E-2</v>
      </c>
      <c r="AW248">
        <f t="shared" si="113"/>
        <v>-0.14980723915789063</v>
      </c>
      <c r="AX248" s="11">
        <f t="shared" si="114"/>
        <v>0.51991320433579413</v>
      </c>
      <c r="AY248" s="11">
        <f t="shared" si="115"/>
        <v>0.44045834889663521</v>
      </c>
      <c r="AZ248" s="11">
        <f t="shared" si="116"/>
        <v>0.39844519334739797</v>
      </c>
      <c r="BA248">
        <f t="shared" si="117"/>
        <v>7.9454855439158862</v>
      </c>
      <c r="BB248">
        <f t="shared" si="118"/>
        <v>1039.8264086715883</v>
      </c>
      <c r="BC248">
        <f t="shared" si="124"/>
        <v>233</v>
      </c>
      <c r="BD248">
        <f t="shared" si="119"/>
        <v>9.9739470766025331</v>
      </c>
      <c r="BE248">
        <f t="shared" si="120"/>
        <v>636.69305995846105</v>
      </c>
    </row>
    <row r="249" spans="1:57" x14ac:dyDescent="0.3">
      <c r="A249" s="8"/>
      <c r="F249" s="6"/>
      <c r="G249" s="6">
        <f t="shared" si="121"/>
        <v>156.5</v>
      </c>
      <c r="H249" s="6">
        <f>'Scenarios &amp; Pics'!$F$5</f>
        <v>0.25</v>
      </c>
      <c r="I249" s="6">
        <f>'Scenarios &amp; Pics'!$F$6</f>
        <v>0.25</v>
      </c>
      <c r="K249" s="7">
        <f ca="1">'Scenarios &amp; Pics'!$E$4*'Scenarios &amp; Pics'!G249+'Scenarios &amp; Pics'!$E$5*W248+'Scenarios &amp; Pics'!$E$6*'Scenarios &amp; Pics'!AF248</f>
        <v>312000.00000016275</v>
      </c>
      <c r="L249" s="7">
        <f t="shared" ca="1" si="122"/>
        <v>112000.00000016275</v>
      </c>
      <c r="O249" s="11">
        <f>LN(G249/'Scenarios &amp; Pics'!$H$5)</f>
        <v>0.44788582399211652</v>
      </c>
      <c r="P249" s="13">
        <f ca="1">'Scenarios &amp; Pics'!$T$5</f>
        <v>8.2191780821917804E-2</v>
      </c>
      <c r="Q249" s="11">
        <f>'Scenarios &amp; Pics'!$F$5*'Scenarios &amp; Pics'!$F$5/2</f>
        <v>3.125E-2</v>
      </c>
      <c r="R249" s="16">
        <f ca="1">(O249+P249*('Scenarios &amp; Pics'!$J$5+$Q249))/(I250*SQRT(P249))</f>
        <v>6.3307442041944961</v>
      </c>
      <c r="S249" s="16">
        <f t="shared" ca="1" si="99"/>
        <v>6.2590714318093719</v>
      </c>
      <c r="T249" s="11">
        <f t="shared" ca="1" si="100"/>
        <v>0.99999999987800925</v>
      </c>
      <c r="U249" s="11">
        <f t="shared" ca="1" si="101"/>
        <v>0.99999999980636178</v>
      </c>
      <c r="V249" s="11">
        <f t="shared" ca="1" si="102"/>
        <v>7.9070226470712215E-10</v>
      </c>
      <c r="W249" s="11">
        <f ca="1">G249*T249-'Scenarios &amp; Pics'!$H$5*EXP(-'Scenarios &amp; Pics'!$J$5*'Scenarios &amp; Pics'!P249)*'Scenarios &amp; Pics'!U249</f>
        <v>56.82822727616518</v>
      </c>
      <c r="Y249" s="12">
        <f>LN(G249/'Scenarios &amp; Pics'!$H$6)</f>
        <v>0.44788582399211652</v>
      </c>
      <c r="Z249" s="14">
        <f ca="1">'Scenarios &amp; Pics'!$T$6</f>
        <v>8.2191780821917804E-2</v>
      </c>
      <c r="AA249" s="12">
        <f>'Scenarios &amp; Pics'!$F$6*'Scenarios &amp; Pics'!$F$6/2</f>
        <v>3.125E-2</v>
      </c>
      <c r="AB249" s="17">
        <f ca="1">(Y249+Z249*('Scenarios &amp; Pics'!$J$6+$AA249))/(H250*SQRT(Z249))</f>
        <v>6.3307442041944961</v>
      </c>
      <c r="AC249" s="17">
        <f t="shared" ca="1" si="95"/>
        <v>6.2590714318093719</v>
      </c>
      <c r="AD249" s="12">
        <f t="shared" ca="1" si="103"/>
        <v>0.99999999987800925</v>
      </c>
      <c r="AE249" s="12">
        <f t="shared" ca="1" si="104"/>
        <v>0.99999999980636178</v>
      </c>
      <c r="AF249" s="12">
        <f ca="1">G250*AD249-'Scenarios &amp; Pics'!$H$6*EXP(-'Scenarios &amp; Pics'!$J$6*'Scenarios &amp; Pics'!Z249)*'Scenarios &amp; Pics'!AE249</f>
        <v>57.328227276104187</v>
      </c>
      <c r="AG249" s="7">
        <f ca="1">AF249+'Scenarios &amp; Pics'!$H$5*EXP(-'Scenarios &amp; Pics'!$J$5*'Scenarios &amp; Pics'!$T$5)-G249</f>
        <v>0.50000000014773605</v>
      </c>
      <c r="AI249" s="7">
        <f t="shared" si="96"/>
        <v>156.5</v>
      </c>
      <c r="AJ249">
        <f t="shared" ca="1" si="97"/>
        <v>56.82822727616518</v>
      </c>
      <c r="AK249" s="7">
        <f t="shared" ca="1" si="98"/>
        <v>0.50000000014773605</v>
      </c>
      <c r="AM249" s="7">
        <f t="shared" si="105"/>
        <v>156.5</v>
      </c>
      <c r="AN249" s="7">
        <f t="shared" ca="1" si="106"/>
        <v>7.0953122950330532E-7</v>
      </c>
      <c r="AO249" s="7">
        <f t="shared" ca="1" si="107"/>
        <v>1.4098549474151015E-7</v>
      </c>
      <c r="AQ249">
        <f t="shared" si="123"/>
        <v>0.64109589041095694</v>
      </c>
      <c r="AR249">
        <f t="shared" si="108"/>
        <v>102.59754674717263</v>
      </c>
      <c r="AS249">
        <f t="shared" si="109"/>
        <v>-2.5643835616438227E-2</v>
      </c>
      <c r="AT249">
        <f t="shared" si="110"/>
        <v>0.64109589041095694</v>
      </c>
      <c r="AU249">
        <f t="shared" si="111"/>
        <v>3.125E-2</v>
      </c>
      <c r="AV249">
        <f t="shared" si="112"/>
        <v>5.0042789909414791E-2</v>
      </c>
      <c r="AW249">
        <f t="shared" si="113"/>
        <v>-0.15012836972824331</v>
      </c>
      <c r="AX249" s="11">
        <f t="shared" si="114"/>
        <v>0.51995585519911969</v>
      </c>
      <c r="AY249" s="11">
        <f t="shared" si="115"/>
        <v>0.44033166891292774</v>
      </c>
      <c r="AZ249" s="11">
        <f t="shared" si="116"/>
        <v>0.3984430612619565</v>
      </c>
      <c r="BA249">
        <f t="shared" si="117"/>
        <v>7.9624186286191971</v>
      </c>
      <c r="BB249">
        <f t="shared" si="118"/>
        <v>1039.9117103982394</v>
      </c>
      <c r="BC249">
        <f t="shared" si="124"/>
        <v>234</v>
      </c>
      <c r="BD249">
        <f t="shared" si="119"/>
        <v>9.9525591494599492</v>
      </c>
      <c r="BE249">
        <f t="shared" si="120"/>
        <v>638.05447697907437</v>
      </c>
    </row>
    <row r="250" spans="1:57" x14ac:dyDescent="0.3">
      <c r="A250" s="8"/>
      <c r="F250" s="6"/>
      <c r="G250" s="6">
        <f t="shared" si="121"/>
        <v>157</v>
      </c>
      <c r="H250" s="6">
        <f>'Scenarios &amp; Pics'!$F$5</f>
        <v>0.25</v>
      </c>
      <c r="I250" s="6">
        <f>'Scenarios &amp; Pics'!$F$6</f>
        <v>0.25</v>
      </c>
      <c r="K250" s="7">
        <f ca="1">'Scenarios &amp; Pics'!$E$4*'Scenarios &amp; Pics'!G250+'Scenarios &amp; Pics'!$E$5*W249+'Scenarios &amp; Pics'!$E$6*'Scenarios &amp; Pics'!AF249</f>
        <v>313000.000000122</v>
      </c>
      <c r="L250" s="7">
        <f t="shared" ca="1" si="122"/>
        <v>113000.000000122</v>
      </c>
      <c r="O250" s="11">
        <f>LN(G250/'Scenarios &amp; Pics'!$H$5)</f>
        <v>0.45107561936021673</v>
      </c>
      <c r="P250" s="13">
        <f ca="1">'Scenarios &amp; Pics'!$T$5</f>
        <v>8.2191780821917804E-2</v>
      </c>
      <c r="Q250" s="11">
        <f>'Scenarios &amp; Pics'!$F$5*'Scenarios &amp; Pics'!$F$5/2</f>
        <v>3.125E-2</v>
      </c>
      <c r="R250" s="16">
        <f ca="1">(O250+P250*('Scenarios &amp; Pics'!$J$5+$Q250))/(I251*SQRT(P250))</f>
        <v>6.375249185123101</v>
      </c>
      <c r="S250" s="16">
        <f t="shared" ca="1" si="99"/>
        <v>6.3035764127379768</v>
      </c>
      <c r="T250" s="11">
        <f t="shared" ca="1" si="100"/>
        <v>0.99999999990866717</v>
      </c>
      <c r="U250" s="11">
        <f t="shared" ca="1" si="101"/>
        <v>0.99999999985457266</v>
      </c>
      <c r="V250" s="11">
        <f t="shared" ca="1" si="102"/>
        <v>5.9596473539680141E-10</v>
      </c>
      <c r="W250" s="11">
        <f ca="1">G250*T250-'Scenarios &amp; Pics'!$H$5*EXP(-'Scenarios &amp; Pics'!$J$5*'Scenarios &amp; Pics'!P250)*'Scenarios &amp; Pics'!U250</f>
        <v>57.328227276112202</v>
      </c>
      <c r="Y250" s="12">
        <f>LN(G250/'Scenarios &amp; Pics'!$H$6)</f>
        <v>0.45107561936021673</v>
      </c>
      <c r="Z250" s="14">
        <f ca="1">'Scenarios &amp; Pics'!$T$6</f>
        <v>8.2191780821917804E-2</v>
      </c>
      <c r="AA250" s="12">
        <f>'Scenarios &amp; Pics'!$F$6*'Scenarios &amp; Pics'!$F$6/2</f>
        <v>3.125E-2</v>
      </c>
      <c r="AB250" s="17">
        <f ca="1">(Y250+Z250*('Scenarios &amp; Pics'!$J$6+$AA250))/(H251*SQRT(Z250))</f>
        <v>6.375249185123101</v>
      </c>
      <c r="AC250" s="17">
        <f t="shared" ca="1" si="95"/>
        <v>6.3035764127379768</v>
      </c>
      <c r="AD250" s="12">
        <f t="shared" ca="1" si="103"/>
        <v>0.99999999990866717</v>
      </c>
      <c r="AE250" s="12">
        <f t="shared" ca="1" si="104"/>
        <v>0.99999999985457266</v>
      </c>
      <c r="AF250" s="12">
        <f ca="1">G251*AD250-'Scenarios &amp; Pics'!$H$6*EXP(-'Scenarios &amp; Pics'!$J$6*'Scenarios &amp; Pics'!Z250)*'Scenarios &amp; Pics'!AE250</f>
        <v>57.828227276066556</v>
      </c>
      <c r="AG250" s="7">
        <f ca="1">AF250+'Scenarios &amp; Pics'!$H$5*EXP(-'Scenarios &amp; Pics'!$J$5*'Scenarios &amp; Pics'!$T$5)-G250</f>
        <v>0.5000000001101057</v>
      </c>
      <c r="AI250" s="7">
        <f t="shared" si="96"/>
        <v>157</v>
      </c>
      <c r="AJ250">
        <f t="shared" ca="1" si="97"/>
        <v>57.328227276112202</v>
      </c>
      <c r="AK250" s="7">
        <f t="shared" ca="1" si="98"/>
        <v>0.5000000001101057</v>
      </c>
      <c r="AM250" s="7">
        <f t="shared" si="105"/>
        <v>157</v>
      </c>
      <c r="AN250" s="7">
        <f t="shared" ca="1" si="106"/>
        <v>5.3649342706047799E-7</v>
      </c>
      <c r="AO250" s="7">
        <f t="shared" ca="1" si="107"/>
        <v>1.0592456807014453E-7</v>
      </c>
      <c r="AQ250">
        <f t="shared" si="123"/>
        <v>0.64383561643835419</v>
      </c>
      <c r="AR250">
        <f t="shared" si="108"/>
        <v>102.6087909300478</v>
      </c>
      <c r="AS250">
        <f t="shared" si="109"/>
        <v>-2.5753424657534253E-2</v>
      </c>
      <c r="AT250">
        <f t="shared" si="110"/>
        <v>0.64383561643835419</v>
      </c>
      <c r="AU250">
        <f t="shared" si="111"/>
        <v>3.125E-2</v>
      </c>
      <c r="AV250">
        <f t="shared" si="112"/>
        <v>5.0149604950709997E-2</v>
      </c>
      <c r="AW250">
        <f t="shared" si="113"/>
        <v>-0.15044881485213177</v>
      </c>
      <c r="AX250" s="11">
        <f t="shared" si="114"/>
        <v>0.51999841479733377</v>
      </c>
      <c r="AY250" s="11">
        <f t="shared" si="115"/>
        <v>0.44020526541263594</v>
      </c>
      <c r="AZ250" s="11">
        <f t="shared" si="116"/>
        <v>0.39844092918792384</v>
      </c>
      <c r="BA250">
        <f t="shared" si="117"/>
        <v>7.979314938469777</v>
      </c>
      <c r="BB250">
        <f t="shared" si="118"/>
        <v>1039.9968295946676</v>
      </c>
      <c r="BC250">
        <f t="shared" si="124"/>
        <v>235</v>
      </c>
      <c r="BD250">
        <f t="shared" si="119"/>
        <v>9.9313077734992063</v>
      </c>
      <c r="BE250">
        <f t="shared" si="120"/>
        <v>639.41296623898791</v>
      </c>
    </row>
    <row r="251" spans="1:57" x14ac:dyDescent="0.3">
      <c r="A251" s="8"/>
      <c r="F251" s="6"/>
      <c r="G251" s="6">
        <f t="shared" si="121"/>
        <v>157.5</v>
      </c>
      <c r="H251" s="6">
        <f>'Scenarios &amp; Pics'!$F$5</f>
        <v>0.25</v>
      </c>
      <c r="I251" s="6">
        <f>'Scenarios &amp; Pics'!$F$6</f>
        <v>0.25</v>
      </c>
      <c r="K251" s="7">
        <f ca="1">'Scenarios &amp; Pics'!$E$4*'Scenarios &amp; Pics'!G251+'Scenarios &amp; Pics'!$E$5*W250+'Scenarios &amp; Pics'!$E$6*'Scenarios &amp; Pics'!AF250</f>
        <v>314000.00000009127</v>
      </c>
      <c r="L251" s="7">
        <f t="shared" ca="1" si="122"/>
        <v>114000.00000009127</v>
      </c>
      <c r="O251" s="11">
        <f>LN(G251/'Scenarios &amp; Pics'!$H$5)</f>
        <v>0.45425527227759638</v>
      </c>
      <c r="P251" s="13">
        <f ca="1">'Scenarios &amp; Pics'!$T$5</f>
        <v>8.2191780821917804E-2</v>
      </c>
      <c r="Q251" s="11">
        <f>'Scenarios &amp; Pics'!$F$5*'Scenarios &amp; Pics'!$F$5/2</f>
        <v>3.125E-2</v>
      </c>
      <c r="R251" s="16">
        <f ca="1">(O251+P251*('Scenarios &amp; Pics'!$J$5+$Q251))/(I252*SQRT(P251))</f>
        <v>6.4196126555396518</v>
      </c>
      <c r="S251" s="16">
        <f t="shared" ca="1" si="99"/>
        <v>6.3479398831545275</v>
      </c>
      <c r="T251" s="11">
        <f t="shared" ca="1" si="100"/>
        <v>0.9999999999316892</v>
      </c>
      <c r="U251" s="11">
        <f t="shared" ca="1" si="101"/>
        <v>0.99999999989089139</v>
      </c>
      <c r="V251" s="11">
        <f t="shared" ca="1" si="102"/>
        <v>4.4870661665055698E-10</v>
      </c>
      <c r="W251" s="11">
        <f ca="1">G251*T251-'Scenarios &amp; Pics'!$H$5*EXP(-'Scenarios &amp; Pics'!$J$5*'Scenarios &amp; Pics'!P251)*'Scenarios &amp; Pics'!U251</f>
        <v>57.828227276072568</v>
      </c>
      <c r="Y251" s="12">
        <f>LN(G251/'Scenarios &amp; Pics'!$H$6)</f>
        <v>0.45425527227759638</v>
      </c>
      <c r="Z251" s="14">
        <f ca="1">'Scenarios &amp; Pics'!$T$6</f>
        <v>8.2191780821917804E-2</v>
      </c>
      <c r="AA251" s="12">
        <f>'Scenarios &amp; Pics'!$F$6*'Scenarios &amp; Pics'!$F$6/2</f>
        <v>3.125E-2</v>
      </c>
      <c r="AB251" s="17">
        <f ca="1">(Y251+Z251*('Scenarios &amp; Pics'!$J$6+$AA251))/(H252*SQRT(Z251))</f>
        <v>6.4196126555396518</v>
      </c>
      <c r="AC251" s="17">
        <f t="shared" ca="1" si="95"/>
        <v>6.3479398831545275</v>
      </c>
      <c r="AD251" s="12">
        <f t="shared" ca="1" si="103"/>
        <v>0.9999999999316892</v>
      </c>
      <c r="AE251" s="12">
        <f t="shared" ca="1" si="104"/>
        <v>0.99999999989089139</v>
      </c>
      <c r="AF251" s="12">
        <f ca="1">G252*AD251-'Scenarios &amp; Pics'!$H$6*EXP(-'Scenarios &amp; Pics'!$J$6*'Scenarios &amp; Pics'!Z251)*'Scenarios &amp; Pics'!AE251</f>
        <v>58.328227276038405</v>
      </c>
      <c r="AG251" s="7">
        <f ca="1">AF251+'Scenarios &amp; Pics'!$H$5*EXP(-'Scenarios &amp; Pics'!$J$5*'Scenarios &amp; Pics'!$T$5)-G251</f>
        <v>0.50000000008193979</v>
      </c>
      <c r="AI251" s="7">
        <f t="shared" si="96"/>
        <v>157.5</v>
      </c>
      <c r="AJ251">
        <f t="shared" ca="1" si="97"/>
        <v>57.828227276072568</v>
      </c>
      <c r="AK251" s="7">
        <f t="shared" ca="1" si="98"/>
        <v>0.50000000008193979</v>
      </c>
      <c r="AM251" s="7">
        <f t="shared" si="105"/>
        <v>157.5</v>
      </c>
      <c r="AN251" s="7">
        <f t="shared" ca="1" si="106"/>
        <v>4.0521659475647295E-7</v>
      </c>
      <c r="AO251" s="7">
        <f t="shared" ca="1" si="107"/>
        <v>7.9498275413716362E-8</v>
      </c>
      <c r="AQ251">
        <f t="shared" si="123"/>
        <v>0.64657534246575143</v>
      </c>
      <c r="AR251">
        <f t="shared" si="108"/>
        <v>102.62003634522972</v>
      </c>
      <c r="AS251">
        <f t="shared" si="109"/>
        <v>-2.5863013698630196E-2</v>
      </c>
      <c r="AT251">
        <f t="shared" si="110"/>
        <v>0.64657534246575143</v>
      </c>
      <c r="AU251">
        <f t="shared" si="111"/>
        <v>3.125E-2</v>
      </c>
      <c r="AV251">
        <f t="shared" si="112"/>
        <v>5.0256192966705825E-2</v>
      </c>
      <c r="AW251">
        <f t="shared" si="113"/>
        <v>-0.15076857890012024</v>
      </c>
      <c r="AX251" s="11">
        <f t="shared" si="114"/>
        <v>0.5200408837118814</v>
      </c>
      <c r="AY251" s="11">
        <f t="shared" si="115"/>
        <v>0.44007913664548426</v>
      </c>
      <c r="AZ251" s="11">
        <f t="shared" si="116"/>
        <v>0.39843879712529995</v>
      </c>
      <c r="BA251">
        <f t="shared" si="117"/>
        <v>7.9961747066397066</v>
      </c>
      <c r="BB251">
        <f t="shared" si="118"/>
        <v>1040.0817674237628</v>
      </c>
      <c r="BC251">
        <f t="shared" si="124"/>
        <v>236</v>
      </c>
      <c r="BD251">
        <f t="shared" si="119"/>
        <v>9.9101915009075547</v>
      </c>
      <c r="BE251">
        <f t="shared" si="120"/>
        <v>640.76854636004816</v>
      </c>
    </row>
    <row r="252" spans="1:57" x14ac:dyDescent="0.3">
      <c r="A252" s="8"/>
      <c r="F252" s="6"/>
      <c r="G252" s="6">
        <f t="shared" si="121"/>
        <v>158</v>
      </c>
      <c r="H252" s="6">
        <f>'Scenarios &amp; Pics'!$F$5</f>
        <v>0.25</v>
      </c>
      <c r="I252" s="6">
        <f>'Scenarios &amp; Pics'!$F$6</f>
        <v>0.25</v>
      </c>
      <c r="K252" s="7">
        <f ca="1">'Scenarios &amp; Pics'!$E$4*'Scenarios &amp; Pics'!G252+'Scenarios &amp; Pics'!$E$5*W251+'Scenarios &amp; Pics'!$E$6*'Scenarios &amp; Pics'!AF251</f>
        <v>315000.00000006834</v>
      </c>
      <c r="L252" s="7">
        <f t="shared" ca="1" si="122"/>
        <v>115000.00000006834</v>
      </c>
      <c r="O252" s="11">
        <f>LN(G252/'Scenarios &amp; Pics'!$H$5)</f>
        <v>0.45742484703887548</v>
      </c>
      <c r="P252" s="13">
        <f ca="1">'Scenarios &amp; Pics'!$T$5</f>
        <v>8.2191780821917804E-2</v>
      </c>
      <c r="Q252" s="11">
        <f>'Scenarios &amp; Pics'!$F$5*'Scenarios &amp; Pics'!$F$5/2</f>
        <v>3.125E-2</v>
      </c>
      <c r="R252" s="16">
        <f ca="1">(O252+P252*('Scenarios &amp; Pics'!$J$5+$Q252))/(I253*SQRT(P252))</f>
        <v>6.4638355125019551</v>
      </c>
      <c r="S252" s="16">
        <f t="shared" ca="1" si="99"/>
        <v>6.3921627401168308</v>
      </c>
      <c r="T252" s="11">
        <f t="shared" ca="1" si="100"/>
        <v>0.99999999994895905</v>
      </c>
      <c r="U252" s="11">
        <f t="shared" ca="1" si="101"/>
        <v>0.99999999991822219</v>
      </c>
      <c r="V252" s="11">
        <f t="shared" ca="1" si="102"/>
        <v>3.3747715407209676E-10</v>
      </c>
      <c r="W252" s="11">
        <f ca="1">G252*T252-'Scenarios &amp; Pics'!$H$5*EXP(-'Scenarios &amp; Pics'!$J$5*'Scenarios &amp; Pics'!P252)*'Scenarios &amp; Pics'!U252</f>
        <v>58.328227276042938</v>
      </c>
      <c r="Y252" s="12">
        <f>LN(G252/'Scenarios &amp; Pics'!$H$6)</f>
        <v>0.45742484703887548</v>
      </c>
      <c r="Z252" s="14">
        <f ca="1">'Scenarios &amp; Pics'!$T$6</f>
        <v>8.2191780821917804E-2</v>
      </c>
      <c r="AA252" s="12">
        <f>'Scenarios &amp; Pics'!$F$6*'Scenarios &amp; Pics'!$F$6/2</f>
        <v>3.125E-2</v>
      </c>
      <c r="AB252" s="17">
        <f ca="1">(Y252+Z252*('Scenarios &amp; Pics'!$J$6+$AA252))/(H253*SQRT(Z252))</f>
        <v>6.4638355125019551</v>
      </c>
      <c r="AC252" s="17">
        <f t="shared" ca="1" si="95"/>
        <v>6.3921627401168308</v>
      </c>
      <c r="AD252" s="12">
        <f t="shared" ca="1" si="103"/>
        <v>0.99999999994895905</v>
      </c>
      <c r="AE252" s="12">
        <f t="shared" ca="1" si="104"/>
        <v>0.99999999991822219</v>
      </c>
      <c r="AF252" s="12">
        <f ca="1">G253*AD252-'Scenarios &amp; Pics'!$H$6*EXP(-'Scenarios &amp; Pics'!$J$6*'Scenarios &amp; Pics'!Z252)*'Scenarios &amp; Pics'!AE252</f>
        <v>58.828227276017415</v>
      </c>
      <c r="AG252" s="7">
        <f ca="1">AF252+'Scenarios &amp; Pics'!$H$5*EXP(-'Scenarios &amp; Pics'!$J$5*'Scenarios &amp; Pics'!$T$5)-G252</f>
        <v>0.50000000006093615</v>
      </c>
      <c r="AI252" s="7">
        <f t="shared" si="96"/>
        <v>158</v>
      </c>
      <c r="AJ252">
        <f t="shared" ca="1" si="97"/>
        <v>58.328227276042938</v>
      </c>
      <c r="AK252" s="7">
        <f t="shared" ca="1" si="98"/>
        <v>0.50000000006093615</v>
      </c>
      <c r="AM252" s="7">
        <f t="shared" si="105"/>
        <v>158</v>
      </c>
      <c r="AN252" s="7">
        <f t="shared" ca="1" si="106"/>
        <v>3.0573534986722071E-7</v>
      </c>
      <c r="AO252" s="7">
        <f t="shared" ca="1" si="107"/>
        <v>5.9602308765441187E-8</v>
      </c>
      <c r="AQ252">
        <f t="shared" si="123"/>
        <v>0.64931506849314868</v>
      </c>
      <c r="AR252">
        <f t="shared" si="108"/>
        <v>102.63128299285343</v>
      </c>
      <c r="AS252">
        <f t="shared" si="109"/>
        <v>-2.5972602739726087E-2</v>
      </c>
      <c r="AT252">
        <f t="shared" si="110"/>
        <v>0.64931506849314868</v>
      </c>
      <c r="AU252">
        <f t="shared" si="111"/>
        <v>3.125E-2</v>
      </c>
      <c r="AV252">
        <f t="shared" si="112"/>
        <v>5.0362555398840651E-2</v>
      </c>
      <c r="AW252">
        <f t="shared" si="113"/>
        <v>-0.15108766619652467</v>
      </c>
      <c r="AX252" s="11">
        <f t="shared" si="114"/>
        <v>0.52008326251805537</v>
      </c>
      <c r="AY252" s="11">
        <f t="shared" si="115"/>
        <v>0.43995328087968943</v>
      </c>
      <c r="AZ252" s="11">
        <f t="shared" si="116"/>
        <v>0.39843666507408471</v>
      </c>
      <c r="BA252">
        <f t="shared" si="117"/>
        <v>8.0129981638365848</v>
      </c>
      <c r="BB252">
        <f t="shared" si="118"/>
        <v>1040.1665250361107</v>
      </c>
      <c r="BC252">
        <f t="shared" si="124"/>
        <v>237</v>
      </c>
      <c r="BD252">
        <f t="shared" si="119"/>
        <v>9.8892089052745753</v>
      </c>
      <c r="BE252">
        <f t="shared" si="120"/>
        <v>642.1212357671418</v>
      </c>
    </row>
    <row r="253" spans="1:57" x14ac:dyDescent="0.3">
      <c r="A253" s="8"/>
      <c r="F253" s="6"/>
      <c r="G253" s="6">
        <f t="shared" si="121"/>
        <v>158.5</v>
      </c>
      <c r="H253" s="6">
        <f>'Scenarios &amp; Pics'!$F$5</f>
        <v>0.25</v>
      </c>
      <c r="I253" s="6">
        <f>'Scenarios &amp; Pics'!$F$6</f>
        <v>0.25</v>
      </c>
      <c r="K253" s="7">
        <f ca="1">'Scenarios &amp; Pics'!$E$4*'Scenarios &amp; Pics'!G253+'Scenarios &amp; Pics'!$E$5*W252+'Scenarios &amp; Pics'!$E$6*'Scenarios &amp; Pics'!AF252</f>
        <v>316000.00000005105</v>
      </c>
      <c r="L253" s="7">
        <f t="shared" ca="1" si="122"/>
        <v>116000.00000005105</v>
      </c>
      <c r="O253" s="11">
        <f>LN(G253/'Scenarios &amp; Pics'!$H$5)</f>
        <v>0.46058440732924394</v>
      </c>
      <c r="P253" s="13">
        <f ca="1">'Scenarios &amp; Pics'!$T$5</f>
        <v>8.2191780821917804E-2</v>
      </c>
      <c r="Q253" s="11">
        <f>'Scenarios &amp; Pics'!$F$5*'Scenarios &amp; Pics'!$F$5/2</f>
        <v>3.125E-2</v>
      </c>
      <c r="R253" s="16">
        <f ca="1">(O253+P253*('Scenarios &amp; Pics'!$J$5+$Q253))/(I254*SQRT(P253))</f>
        <v>6.5079186445648673</v>
      </c>
      <c r="S253" s="16">
        <f t="shared" ca="1" si="99"/>
        <v>6.4362458721797431</v>
      </c>
      <c r="T253" s="11">
        <f t="shared" ca="1" si="100"/>
        <v>0.99999999996190037</v>
      </c>
      <c r="U253" s="11">
        <f t="shared" ca="1" si="101"/>
        <v>0.99999999993876765</v>
      </c>
      <c r="V253" s="11">
        <f t="shared" ca="1" si="102"/>
        <v>2.5355481707621859E-10</v>
      </c>
      <c r="W253" s="11">
        <f ca="1">G253*T253-'Scenarios &amp; Pics'!$H$5*EXP(-'Scenarios &amp; Pics'!$J$5*'Scenarios &amp; Pics'!P253)*'Scenarios &amp; Pics'!U253</f>
        <v>58.828227276020812</v>
      </c>
      <c r="Y253" s="12">
        <f>LN(G253/'Scenarios &amp; Pics'!$H$6)</f>
        <v>0.46058440732924394</v>
      </c>
      <c r="Z253" s="14">
        <f ca="1">'Scenarios &amp; Pics'!$T$6</f>
        <v>8.2191780821917804E-2</v>
      </c>
      <c r="AA253" s="12">
        <f>'Scenarios &amp; Pics'!$F$6*'Scenarios &amp; Pics'!$F$6/2</f>
        <v>3.125E-2</v>
      </c>
      <c r="AB253" s="17">
        <f ca="1">(Y253+Z253*('Scenarios &amp; Pics'!$J$6+$AA253))/(H254*SQRT(Z253))</f>
        <v>6.5079186445648673</v>
      </c>
      <c r="AC253" s="17">
        <f t="shared" ca="1" si="95"/>
        <v>6.4362458721797431</v>
      </c>
      <c r="AD253" s="12">
        <f t="shared" ca="1" si="103"/>
        <v>0.99999999996190037</v>
      </c>
      <c r="AE253" s="12">
        <f t="shared" ca="1" si="104"/>
        <v>0.99999999993876765</v>
      </c>
      <c r="AF253" s="12">
        <f ca="1">G254*AD253-'Scenarios &amp; Pics'!$H$6*EXP(-'Scenarios &amp; Pics'!$J$6*'Scenarios &amp; Pics'!Z253)*'Scenarios &amp; Pics'!AE253</f>
        <v>59.328227276001769</v>
      </c>
      <c r="AG253" s="7">
        <f ca="1">AF253+'Scenarios &amp; Pics'!$H$5*EXP(-'Scenarios &amp; Pics'!$J$5*'Scenarios &amp; Pics'!$T$5)-G253</f>
        <v>0.5000000000453042</v>
      </c>
      <c r="AI253" s="7">
        <f t="shared" si="96"/>
        <v>158.5</v>
      </c>
      <c r="AJ253">
        <f t="shared" ca="1" si="97"/>
        <v>58.828227276020812</v>
      </c>
      <c r="AK253" s="7">
        <f t="shared" ca="1" si="98"/>
        <v>0.5000000000453042</v>
      </c>
      <c r="AM253" s="7">
        <f t="shared" si="105"/>
        <v>158.5</v>
      </c>
      <c r="AN253" s="7">
        <f t="shared" ca="1" si="106"/>
        <v>2.3043334444765817E-7</v>
      </c>
      <c r="AO253" s="7">
        <f t="shared" ca="1" si="107"/>
        <v>4.4639404365131958E-8</v>
      </c>
      <c r="AQ253">
        <f t="shared" si="123"/>
        <v>0.65205479452054593</v>
      </c>
      <c r="AR253">
        <f t="shared" si="108"/>
        <v>102.642530873054</v>
      </c>
      <c r="AS253">
        <f t="shared" si="109"/>
        <v>-2.6082191780821884E-2</v>
      </c>
      <c r="AT253">
        <f t="shared" si="110"/>
        <v>0.65205479452054593</v>
      </c>
      <c r="AU253">
        <f t="shared" si="111"/>
        <v>3.125E-2</v>
      </c>
      <c r="AV253">
        <f t="shared" si="112"/>
        <v>5.0468693673364068E-2</v>
      </c>
      <c r="AW253">
        <f t="shared" si="113"/>
        <v>-0.15140608102009318</v>
      </c>
      <c r="AX253" s="11">
        <f t="shared" si="114"/>
        <v>0.52012555178508724</v>
      </c>
      <c r="AY253" s="11">
        <f t="shared" si="115"/>
        <v>0.43982769640168884</v>
      </c>
      <c r="AZ253" s="11">
        <f t="shared" si="116"/>
        <v>0.39843453303427812</v>
      </c>
      <c r="BA253">
        <f t="shared" si="117"/>
        <v>8.0297855383398442</v>
      </c>
      <c r="BB253">
        <f t="shared" si="118"/>
        <v>1040.2511035701746</v>
      </c>
      <c r="BC253">
        <f t="shared" si="124"/>
        <v>238</v>
      </c>
      <c r="BD253">
        <f t="shared" si="119"/>
        <v>9.8683585811870973</v>
      </c>
      <c r="BE253">
        <f t="shared" si="120"/>
        <v>643.47105269110193</v>
      </c>
    </row>
    <row r="254" spans="1:57" x14ac:dyDescent="0.3">
      <c r="A254" s="8"/>
      <c r="F254" s="6"/>
      <c r="G254" s="6">
        <f t="shared" si="121"/>
        <v>159</v>
      </c>
      <c r="H254" s="6">
        <f>'Scenarios &amp; Pics'!$F$5</f>
        <v>0.25</v>
      </c>
      <c r="I254" s="6">
        <f>'Scenarios &amp; Pics'!$F$6</f>
        <v>0.25</v>
      </c>
      <c r="K254" s="7">
        <f ca="1">'Scenarios &amp; Pics'!$E$4*'Scenarios &amp; Pics'!G254+'Scenarios &amp; Pics'!$E$5*W253+'Scenarios &amp; Pics'!$E$6*'Scenarios &amp; Pics'!AF253</f>
        <v>317000.00000003807</v>
      </c>
      <c r="L254" s="7">
        <f t="shared" ca="1" si="122"/>
        <v>117000.00000003807</v>
      </c>
      <c r="O254" s="11">
        <f>LN(G254/'Scenarios &amp; Pics'!$H$5)</f>
        <v>0.46373401623214022</v>
      </c>
      <c r="P254" s="13">
        <f ca="1">'Scenarios &amp; Pics'!$T$5</f>
        <v>8.2191780821917804E-2</v>
      </c>
      <c r="Q254" s="11">
        <f>'Scenarios &amp; Pics'!$F$5*'Scenarios &amp; Pics'!$F$5/2</f>
        <v>3.125E-2</v>
      </c>
      <c r="R254" s="16">
        <f ca="1">(O254+P254*('Scenarios &amp; Pics'!$J$5+$Q254))/(I255*SQRT(P254))</f>
        <v>6.5518629318874257</v>
      </c>
      <c r="S254" s="16">
        <f t="shared" ca="1" si="99"/>
        <v>6.4801901595023015</v>
      </c>
      <c r="T254" s="11">
        <f t="shared" ca="1" si="100"/>
        <v>0.99999999997158817</v>
      </c>
      <c r="U254" s="11">
        <f t="shared" ca="1" si="101"/>
        <v>0.99999999995419642</v>
      </c>
      <c r="V254" s="11">
        <f t="shared" ca="1" si="102"/>
        <v>1.903051132967754E-10</v>
      </c>
      <c r="W254" s="11">
        <f ca="1">G254*T254-'Scenarios &amp; Pics'!$H$5*EXP(-'Scenarios &amp; Pics'!$J$5*'Scenarios &amp; Pics'!P254)*'Scenarios &amp; Pics'!U254</f>
        <v>59.328227276004299</v>
      </c>
      <c r="Y254" s="12">
        <f>LN(G254/'Scenarios &amp; Pics'!$H$6)</f>
        <v>0.46373401623214022</v>
      </c>
      <c r="Z254" s="14">
        <f ca="1">'Scenarios &amp; Pics'!$T$6</f>
        <v>8.2191780821917804E-2</v>
      </c>
      <c r="AA254" s="12">
        <f>'Scenarios &amp; Pics'!$F$6*'Scenarios &amp; Pics'!$F$6/2</f>
        <v>3.125E-2</v>
      </c>
      <c r="AB254" s="17">
        <f ca="1">(Y254+Z254*('Scenarios &amp; Pics'!$J$6+$AA254))/(H255*SQRT(Z254))</f>
        <v>6.5518629318874257</v>
      </c>
      <c r="AC254" s="17">
        <f t="shared" ca="1" si="95"/>
        <v>6.4801901595023015</v>
      </c>
      <c r="AD254" s="12">
        <f t="shared" ca="1" si="103"/>
        <v>0.99999999997158817</v>
      </c>
      <c r="AE254" s="12">
        <f t="shared" ca="1" si="104"/>
        <v>0.99999999995419642</v>
      </c>
      <c r="AF254" s="12">
        <f ca="1">G255*AD254-'Scenarios &amp; Pics'!$H$6*EXP(-'Scenarios &amp; Pics'!$J$6*'Scenarios &amp; Pics'!Z254)*'Scenarios &amp; Pics'!AE254</f>
        <v>59.828227275990088</v>
      </c>
      <c r="AG254" s="7">
        <f ca="1">AF254+'Scenarios &amp; Pics'!$H$5*EXP(-'Scenarios &amp; Pics'!$J$5*'Scenarios &amp; Pics'!$T$5)-G254</f>
        <v>0.50000000003362288</v>
      </c>
      <c r="AI254" s="7">
        <f t="shared" si="96"/>
        <v>159</v>
      </c>
      <c r="AJ254">
        <f t="shared" ca="1" si="97"/>
        <v>59.328227276004299</v>
      </c>
      <c r="AK254" s="7">
        <f t="shared" ca="1" si="98"/>
        <v>0.50000000003362288</v>
      </c>
      <c r="AM254" s="7">
        <f t="shared" si="105"/>
        <v>159</v>
      </c>
      <c r="AN254" s="7">
        <f t="shared" ca="1" si="106"/>
        <v>1.734969212782538E-7</v>
      </c>
      <c r="AO254" s="7">
        <f t="shared" ca="1" si="107"/>
        <v>3.3398666332588446E-8</v>
      </c>
      <c r="AQ254">
        <f t="shared" si="123"/>
        <v>0.65479452054794318</v>
      </c>
      <c r="AR254">
        <f t="shared" si="108"/>
        <v>102.65377998596652</v>
      </c>
      <c r="AS254">
        <f t="shared" si="109"/>
        <v>-2.6191780821917796E-2</v>
      </c>
      <c r="AT254">
        <f t="shared" si="110"/>
        <v>0.65479452054794318</v>
      </c>
      <c r="AU254">
        <f t="shared" si="111"/>
        <v>3.125E-2</v>
      </c>
      <c r="AV254">
        <f t="shared" si="112"/>
        <v>5.057460920155854E-2</v>
      </c>
      <c r="AW254">
        <f t="shared" si="113"/>
        <v>-0.15172382760467693</v>
      </c>
      <c r="AX254" s="11">
        <f t="shared" si="114"/>
        <v>0.52016775207623633</v>
      </c>
      <c r="AY254" s="11">
        <f t="shared" si="115"/>
        <v>0.4397023815158721</v>
      </c>
      <c r="AZ254" s="11">
        <f t="shared" si="116"/>
        <v>0.39843240100588012</v>
      </c>
      <c r="BA254">
        <f t="shared" si="117"/>
        <v>8.0465370560364136</v>
      </c>
      <c r="BB254">
        <f t="shared" si="118"/>
        <v>1040.3355041524726</v>
      </c>
      <c r="BC254">
        <f t="shared" si="124"/>
        <v>239</v>
      </c>
      <c r="BD254">
        <f t="shared" si="119"/>
        <v>9.8476391438334439</v>
      </c>
      <c r="BE254">
        <f t="shared" si="120"/>
        <v>644.81801517155759</v>
      </c>
    </row>
    <row r="255" spans="1:57" x14ac:dyDescent="0.3">
      <c r="A255" s="8"/>
      <c r="F255" s="6"/>
      <c r="G255" s="6">
        <f t="shared" si="121"/>
        <v>159.5</v>
      </c>
      <c r="H255" s="6">
        <f>'Scenarios &amp; Pics'!$F$5</f>
        <v>0.25</v>
      </c>
      <c r="I255" s="6">
        <f>'Scenarios &amp; Pics'!$F$6</f>
        <v>0.25</v>
      </c>
      <c r="K255" s="7">
        <f ca="1">'Scenarios &amp; Pics'!$E$4*'Scenarios &amp; Pics'!G255+'Scenarios &amp; Pics'!$E$5*W254+'Scenarios &amp; Pics'!$E$6*'Scenarios &amp; Pics'!AF254</f>
        <v>318000.00000002841</v>
      </c>
      <c r="L255" s="7">
        <f t="shared" ca="1" si="122"/>
        <v>118000.00000002841</v>
      </c>
      <c r="O255" s="11">
        <f>LN(G255/'Scenarios &amp; Pics'!$H$5)</f>
        <v>0.46687373623680789</v>
      </c>
      <c r="P255" s="13">
        <f ca="1">'Scenarios &amp; Pics'!$T$5</f>
        <v>8.2191780821917804E-2</v>
      </c>
      <c r="Q255" s="11">
        <f>'Scenarios &amp; Pics'!$F$5*'Scenarios &amp; Pics'!$F$5/2</f>
        <v>3.125E-2</v>
      </c>
      <c r="R255" s="16">
        <f ca="1">(O255+P255*('Scenarios &amp; Pics'!$J$5+$Q255))/(I256*SQRT(P255))</f>
        <v>6.5956692463382858</v>
      </c>
      <c r="S255" s="16">
        <f t="shared" ca="1" si="99"/>
        <v>6.5239964739531615</v>
      </c>
      <c r="T255" s="11">
        <f t="shared" ca="1" si="100"/>
        <v>0.99999999997883293</v>
      </c>
      <c r="U255" s="11">
        <f t="shared" ca="1" si="101"/>
        <v>0.99999999996577082</v>
      </c>
      <c r="V255" s="11">
        <f t="shared" ca="1" si="102"/>
        <v>1.4268739368180485E-10</v>
      </c>
      <c r="W255" s="11">
        <f ca="1">G255*T255-'Scenarios &amp; Pics'!$H$5*EXP(-'Scenarios &amp; Pics'!$J$5*'Scenarios &amp; Pics'!P255)*'Scenarios &amp; Pics'!U255</f>
        <v>59.828227275991992</v>
      </c>
      <c r="Y255" s="12">
        <f>LN(G255/'Scenarios &amp; Pics'!$H$6)</f>
        <v>0.46687373623680789</v>
      </c>
      <c r="Z255" s="14">
        <f ca="1">'Scenarios &amp; Pics'!$T$6</f>
        <v>8.2191780821917804E-2</v>
      </c>
      <c r="AA255" s="12">
        <f>'Scenarios &amp; Pics'!$F$6*'Scenarios &amp; Pics'!$F$6/2</f>
        <v>3.125E-2</v>
      </c>
      <c r="AB255" s="17">
        <f ca="1">(Y255+Z255*('Scenarios &amp; Pics'!$J$6+$AA255))/(H256*SQRT(Z255))</f>
        <v>6.5956692463382858</v>
      </c>
      <c r="AC255" s="17">
        <f t="shared" ca="1" si="95"/>
        <v>6.5239964739531615</v>
      </c>
      <c r="AD255" s="12">
        <f t="shared" ca="1" si="103"/>
        <v>0.99999999997883293</v>
      </c>
      <c r="AE255" s="12">
        <f t="shared" ca="1" si="104"/>
        <v>0.99999999996577082</v>
      </c>
      <c r="AF255" s="12">
        <f ca="1">G256*AD255-'Scenarios &amp; Pics'!$H$6*EXP(-'Scenarios &amp; Pics'!$J$6*'Scenarios &amp; Pics'!Z255)*'Scenarios &amp; Pics'!AE255</f>
        <v>60.328227275981419</v>
      </c>
      <c r="AG255" s="7">
        <f ca="1">AF255+'Scenarios &amp; Pics'!$H$5*EXP(-'Scenarios &amp; Pics'!$J$5*'Scenarios &amp; Pics'!$T$5)-G255</f>
        <v>0.50000000002495426</v>
      </c>
      <c r="AI255" s="7">
        <f t="shared" si="96"/>
        <v>159.5</v>
      </c>
      <c r="AJ255">
        <f t="shared" ca="1" si="97"/>
        <v>59.828227275991992</v>
      </c>
      <c r="AK255" s="7">
        <f t="shared" ca="1" si="98"/>
        <v>0.50000000002495426</v>
      </c>
      <c r="AM255" s="7">
        <f t="shared" si="105"/>
        <v>159.5</v>
      </c>
      <c r="AN255" s="7">
        <f t="shared" ca="1" si="106"/>
        <v>1.3049398190307459E-7</v>
      </c>
      <c r="AO255" s="7">
        <f t="shared" ca="1" si="107"/>
        <v>2.4963226066107701E-8</v>
      </c>
      <c r="AQ255">
        <f t="shared" si="123"/>
        <v>0.65753424657534043</v>
      </c>
      <c r="AR255">
        <f t="shared" si="108"/>
        <v>102.66503033172609</v>
      </c>
      <c r="AS255">
        <f t="shared" si="109"/>
        <v>-2.6301369863013603E-2</v>
      </c>
      <c r="AT255">
        <f t="shared" si="110"/>
        <v>0.65753424657534043</v>
      </c>
      <c r="AU255">
        <f t="shared" si="111"/>
        <v>3.125E-2</v>
      </c>
      <c r="AV255">
        <f t="shared" si="112"/>
        <v>5.0680303379961454E-2</v>
      </c>
      <c r="AW255">
        <f t="shared" si="113"/>
        <v>-0.15204091013988399</v>
      </c>
      <c r="AX255" s="11">
        <f t="shared" si="114"/>
        <v>0.52020986394887792</v>
      </c>
      <c r="AY255" s="11">
        <f t="shared" si="115"/>
        <v>0.43957733454432008</v>
      </c>
      <c r="AZ255" s="11">
        <f t="shared" si="116"/>
        <v>0.39843026898889067</v>
      </c>
      <c r="BA255">
        <f t="shared" si="117"/>
        <v>8.0632529404557829</v>
      </c>
      <c r="BB255">
        <f t="shared" si="118"/>
        <v>1040.4197278977558</v>
      </c>
      <c r="BC255">
        <f t="shared" si="124"/>
        <v>240</v>
      </c>
      <c r="BD255">
        <f t="shared" si="119"/>
        <v>9.8270492286167723</v>
      </c>
      <c r="BE255">
        <f t="shared" si="120"/>
        <v>646.16214105973097</v>
      </c>
    </row>
    <row r="256" spans="1:57" x14ac:dyDescent="0.3">
      <c r="A256" s="8"/>
      <c r="F256" s="6"/>
      <c r="G256" s="6">
        <f t="shared" si="121"/>
        <v>160</v>
      </c>
      <c r="H256" s="6">
        <f>'Scenarios &amp; Pics'!$F$5</f>
        <v>0.25</v>
      </c>
      <c r="I256" s="6">
        <f>'Scenarios &amp; Pics'!$F$6</f>
        <v>0.25</v>
      </c>
      <c r="K256" s="7">
        <f ca="1">'Scenarios &amp; Pics'!$E$4*'Scenarios &amp; Pics'!G256+'Scenarios &amp; Pics'!$E$5*W255+'Scenarios &amp; Pics'!$E$6*'Scenarios &amp; Pics'!AF255</f>
        <v>319000.00000002113</v>
      </c>
      <c r="L256" s="7">
        <f t="shared" ca="1" si="122"/>
        <v>119000.00000002113</v>
      </c>
      <c r="O256" s="11">
        <f>LN(G256/'Scenarios &amp; Pics'!$H$5)</f>
        <v>0.47000362924573563</v>
      </c>
      <c r="P256" s="13">
        <f ca="1">'Scenarios &amp; Pics'!$T$5</f>
        <v>8.2191780821917804E-2</v>
      </c>
      <c r="Q256" s="11">
        <f>'Scenarios &amp; Pics'!$F$5*'Scenarios &amp; Pics'!$F$5/2</f>
        <v>3.125E-2</v>
      </c>
      <c r="R256" s="16">
        <f ca="1">(O256+P256*('Scenarios &amp; Pics'!$J$5+$Q256))/(I257*SQRT(P256))</f>
        <v>6.6393384515995209</v>
      </c>
      <c r="S256" s="16">
        <f t="shared" ca="1" si="99"/>
        <v>6.5676656792143966</v>
      </c>
      <c r="T256" s="11">
        <f t="shared" ca="1" si="100"/>
        <v>0.99999999998424527</v>
      </c>
      <c r="U256" s="11">
        <f t="shared" ca="1" si="101"/>
        <v>0.99999999997444489</v>
      </c>
      <c r="V256" s="11">
        <f t="shared" ca="1" si="102"/>
        <v>1.0687661575092049E-10</v>
      </c>
      <c r="W256" s="11">
        <f ca="1">G256*T256-'Scenarios &amp; Pics'!$H$5*EXP(-'Scenarios &amp; Pics'!$J$5*'Scenarios &amp; Pics'!P256)*'Scenarios &amp; Pics'!U256</f>
        <v>60.32822727598284</v>
      </c>
      <c r="Y256" s="12">
        <f>LN(G256/'Scenarios &amp; Pics'!$H$6)</f>
        <v>0.47000362924573563</v>
      </c>
      <c r="Z256" s="14">
        <f ca="1">'Scenarios &amp; Pics'!$T$6</f>
        <v>8.2191780821917804E-2</v>
      </c>
      <c r="AA256" s="12">
        <f>'Scenarios &amp; Pics'!$F$6*'Scenarios &amp; Pics'!$F$6/2</f>
        <v>3.125E-2</v>
      </c>
      <c r="AB256" s="17">
        <f ca="1">(Y256+Z256*('Scenarios &amp; Pics'!$J$6+$AA256))/(H257*SQRT(Z256))</f>
        <v>6.6393384515995209</v>
      </c>
      <c r="AC256" s="17">
        <f t="shared" ca="1" si="95"/>
        <v>6.5676656792143966</v>
      </c>
      <c r="AD256" s="12">
        <f t="shared" ca="1" si="103"/>
        <v>0.99999999998424527</v>
      </c>
      <c r="AE256" s="12">
        <f t="shared" ca="1" si="104"/>
        <v>0.99999999997444489</v>
      </c>
      <c r="AF256" s="12">
        <f ca="1">G257*AD256-'Scenarios &amp; Pics'!$H$6*EXP(-'Scenarios &amp; Pics'!$J$6*'Scenarios &amp; Pics'!Z256)*'Scenarios &amp; Pics'!AE256</f>
        <v>60.828227275974967</v>
      </c>
      <c r="AG256" s="7">
        <f ca="1">AF256+'Scenarios &amp; Pics'!$H$5*EXP(-'Scenarios &amp; Pics'!$J$5*'Scenarios &amp; Pics'!$T$5)-G256</f>
        <v>0.50000000001850253</v>
      </c>
      <c r="AI256" s="7">
        <f t="shared" si="96"/>
        <v>160</v>
      </c>
      <c r="AJ256">
        <f t="shared" ca="1" si="97"/>
        <v>60.32822727598284</v>
      </c>
      <c r="AK256" s="7">
        <f t="shared" ca="1" si="98"/>
        <v>0.50000000001850253</v>
      </c>
      <c r="AM256" s="7">
        <f t="shared" si="105"/>
        <v>160</v>
      </c>
      <c r="AN256" s="7">
        <f t="shared" ca="1" si="106"/>
        <v>9.8049834931304124E-8</v>
      </c>
      <c r="AO256" s="7">
        <f t="shared" ca="1" si="107"/>
        <v>1.8639682161419795E-8</v>
      </c>
      <c r="AQ256">
        <f t="shared" si="123"/>
        <v>0.66027397260273768</v>
      </c>
      <c r="AR256">
        <f t="shared" si="108"/>
        <v>102.67628191046782</v>
      </c>
      <c r="AS256">
        <f t="shared" si="109"/>
        <v>-2.641095890410947E-2</v>
      </c>
      <c r="AT256">
        <f t="shared" si="110"/>
        <v>0.66027397260273768</v>
      </c>
      <c r="AU256">
        <f t="shared" si="111"/>
        <v>3.125E-2</v>
      </c>
      <c r="AV256">
        <f t="shared" si="112"/>
        <v>5.0785777590576106E-2</v>
      </c>
      <c r="AW256">
        <f t="shared" si="113"/>
        <v>-0.15235733277172758</v>
      </c>
      <c r="AX256" s="11">
        <f t="shared" si="114"/>
        <v>0.52025188795458766</v>
      </c>
      <c r="AY256" s="11">
        <f t="shared" si="115"/>
        <v>0.4394525538265458</v>
      </c>
      <c r="AZ256" s="11">
        <f t="shared" si="116"/>
        <v>0.39842813698330959</v>
      </c>
      <c r="BA256">
        <f t="shared" si="117"/>
        <v>8.0799334128041878</v>
      </c>
      <c r="BB256">
        <f t="shared" si="118"/>
        <v>1040.5037759091754</v>
      </c>
      <c r="BC256">
        <f t="shared" si="124"/>
        <v>241</v>
      </c>
      <c r="BD256">
        <f t="shared" si="119"/>
        <v>9.8065874907772397</v>
      </c>
      <c r="BE256">
        <f t="shared" si="120"/>
        <v>647.50344802118013</v>
      </c>
    </row>
    <row r="257" spans="1:57" x14ac:dyDescent="0.3">
      <c r="A257" s="8"/>
      <c r="F257" s="6"/>
      <c r="G257" s="6">
        <f t="shared" si="121"/>
        <v>160.5</v>
      </c>
      <c r="H257" s="6">
        <f>'Scenarios &amp; Pics'!$F$5</f>
        <v>0.25</v>
      </c>
      <c r="I257" s="6">
        <f>'Scenarios &amp; Pics'!$F$6</f>
        <v>0.25</v>
      </c>
      <c r="K257" s="7">
        <f ca="1">'Scenarios &amp; Pics'!$E$4*'Scenarios &amp; Pics'!G257+'Scenarios &amp; Pics'!$E$5*W256+'Scenarios &amp; Pics'!$E$6*'Scenarios &amp; Pics'!AF256</f>
        <v>320000.00000001577</v>
      </c>
      <c r="L257" s="7">
        <f t="shared" ca="1" si="122"/>
        <v>120000.00000001577</v>
      </c>
      <c r="O257" s="11">
        <f>LN(G257/'Scenarios &amp; Pics'!$H$5)</f>
        <v>0.47312375658197919</v>
      </c>
      <c r="P257" s="13">
        <f ca="1">'Scenarios &amp; Pics'!$T$5</f>
        <v>8.2191780821917804E-2</v>
      </c>
      <c r="Q257" s="11">
        <f>'Scenarios &amp; Pics'!$F$5*'Scenarios &amp; Pics'!$F$5/2</f>
        <v>3.125E-2</v>
      </c>
      <c r="R257" s="16">
        <f ca="1">(O257+P257*('Scenarios &amp; Pics'!$J$5+$Q257))/(I258*SQRT(P257))</f>
        <v>6.6828714032687815</v>
      </c>
      <c r="S257" s="16">
        <f t="shared" ca="1" si="99"/>
        <v>6.6111986308836572</v>
      </c>
      <c r="T257" s="11">
        <f t="shared" ca="1" si="100"/>
        <v>0.9999999999882847</v>
      </c>
      <c r="U257" s="11">
        <f t="shared" ca="1" si="101"/>
        <v>0.99999999998093902</v>
      </c>
      <c r="V257" s="11">
        <f t="shared" ca="1" si="102"/>
        <v>7.9973672471961194E-11</v>
      </c>
      <c r="W257" s="11">
        <f ca="1">G257*T257-'Scenarios &amp; Pics'!$H$5*EXP(-'Scenarios &amp; Pics'!$J$5*'Scenarios &amp; Pics'!P257)*'Scenarios &amp; Pics'!U257</f>
        <v>60.828227275976005</v>
      </c>
      <c r="Y257" s="12">
        <f>LN(G257/'Scenarios &amp; Pics'!$H$6)</f>
        <v>0.47312375658197919</v>
      </c>
      <c r="Z257" s="14">
        <f ca="1">'Scenarios &amp; Pics'!$T$6</f>
        <v>8.2191780821917804E-2</v>
      </c>
      <c r="AA257" s="12">
        <f>'Scenarios &amp; Pics'!$F$6*'Scenarios &amp; Pics'!$F$6/2</f>
        <v>3.125E-2</v>
      </c>
      <c r="AB257" s="17">
        <f ca="1">(Y257+Z257*('Scenarios &amp; Pics'!$J$6+$AA257))/(H258*SQRT(Z257))</f>
        <v>6.6828714032687815</v>
      </c>
      <c r="AC257" s="17">
        <f t="shared" ca="1" si="95"/>
        <v>6.6111986308836572</v>
      </c>
      <c r="AD257" s="12">
        <f t="shared" ca="1" si="103"/>
        <v>0.9999999999882847</v>
      </c>
      <c r="AE257" s="12">
        <f t="shared" ca="1" si="104"/>
        <v>0.99999999998093902</v>
      </c>
      <c r="AF257" s="12">
        <f ca="1">G258*AD257-'Scenarios &amp; Pics'!$H$6*EXP(-'Scenarios &amp; Pics'!$J$6*'Scenarios &amp; Pics'!Z257)*'Scenarios &amp; Pics'!AE257</f>
        <v>61.32822727597015</v>
      </c>
      <c r="AG257" s="7">
        <f ca="1">AF257+'Scenarios &amp; Pics'!$H$5*EXP(-'Scenarios &amp; Pics'!$J$5*'Scenarios &amp; Pics'!$T$5)-G257</f>
        <v>0.50000000001369926</v>
      </c>
      <c r="AI257" s="7">
        <f t="shared" si="96"/>
        <v>160.5</v>
      </c>
      <c r="AJ257">
        <f t="shared" ca="1" si="97"/>
        <v>60.828227275976005</v>
      </c>
      <c r="AK257" s="7">
        <f t="shared" ca="1" si="98"/>
        <v>0.50000000001369926</v>
      </c>
      <c r="AM257" s="7">
        <f t="shared" si="105"/>
        <v>160.5</v>
      </c>
      <c r="AN257" s="7">
        <f t="shared" ca="1" si="106"/>
        <v>7.3598043138688151E-8</v>
      </c>
      <c r="AO257" s="7">
        <f t="shared" ca="1" si="107"/>
        <v>1.3904257267493485E-8</v>
      </c>
      <c r="AQ257">
        <f t="shared" si="123"/>
        <v>0.66301369863013493</v>
      </c>
      <c r="AR257">
        <f t="shared" si="108"/>
        <v>102.68753472232686</v>
      </c>
      <c r="AS257">
        <f t="shared" si="109"/>
        <v>-2.6520547945205468E-2</v>
      </c>
      <c r="AT257">
        <f t="shared" si="110"/>
        <v>0.66301369863013493</v>
      </c>
      <c r="AU257">
        <f t="shared" si="111"/>
        <v>3.125E-2</v>
      </c>
      <c r="AV257">
        <f t="shared" si="112"/>
        <v>5.0891033201084943E-2</v>
      </c>
      <c r="AW257">
        <f t="shared" si="113"/>
        <v>-0.1526730996032562</v>
      </c>
      <c r="AX257" s="11">
        <f t="shared" si="114"/>
        <v>0.52029382463922613</v>
      </c>
      <c r="AY257" s="11">
        <f t="shared" si="115"/>
        <v>0.43932803771924245</v>
      </c>
      <c r="AZ257" s="11">
        <f t="shared" si="116"/>
        <v>0.39842600498913694</v>
      </c>
      <c r="BA257">
        <f t="shared" si="117"/>
        <v>8.0965786919983671</v>
      </c>
      <c r="BB257">
        <f t="shared" si="118"/>
        <v>1040.5876492784523</v>
      </c>
      <c r="BC257">
        <f t="shared" si="124"/>
        <v>242</v>
      </c>
      <c r="BD257">
        <f t="shared" si="119"/>
        <v>9.7862526050227707</v>
      </c>
      <c r="BE257">
        <f t="shared" si="120"/>
        <v>648.84195353849407</v>
      </c>
    </row>
    <row r="258" spans="1:57" x14ac:dyDescent="0.3">
      <c r="A258" s="8"/>
      <c r="F258" s="6"/>
      <c r="G258" s="6">
        <f t="shared" si="121"/>
        <v>161</v>
      </c>
      <c r="H258" s="6">
        <f>'Scenarios &amp; Pics'!$F$5</f>
        <v>0.25</v>
      </c>
      <c r="I258" s="6">
        <f>'Scenarios &amp; Pics'!$F$6</f>
        <v>0.25</v>
      </c>
      <c r="K258" s="7">
        <f ca="1">'Scenarios &amp; Pics'!$E$4*'Scenarios &amp; Pics'!G258+'Scenarios &amp; Pics'!$E$5*W257+'Scenarios &amp; Pics'!$E$6*'Scenarios &amp; Pics'!AF257</f>
        <v>321000.0000000117</v>
      </c>
      <c r="L258" s="7">
        <f t="shared" ca="1" si="122"/>
        <v>121000.0000000117</v>
      </c>
      <c r="O258" s="11">
        <f>LN(G258/'Scenarios &amp; Pics'!$H$5)</f>
        <v>0.47623417899637172</v>
      </c>
      <c r="P258" s="13">
        <f ca="1">'Scenarios &amp; Pics'!$T$5</f>
        <v>8.2191780821917804E-2</v>
      </c>
      <c r="Q258" s="11">
        <f>'Scenarios &amp; Pics'!$F$5*'Scenarios &amp; Pics'!$F$5/2</f>
        <v>3.125E-2</v>
      </c>
      <c r="R258" s="16">
        <f ca="1">(O258+P258*('Scenarios &amp; Pics'!$J$5+$Q258))/(I259*SQRT(P258))</f>
        <v>6.7262689489598992</v>
      </c>
      <c r="S258" s="16">
        <f t="shared" ca="1" si="99"/>
        <v>6.654596176574775</v>
      </c>
      <c r="T258" s="11">
        <f t="shared" ca="1" si="100"/>
        <v>0.99999999999129652</v>
      </c>
      <c r="U258" s="11">
        <f t="shared" ca="1" si="101"/>
        <v>0.99999999998579603</v>
      </c>
      <c r="V258" s="11">
        <f t="shared" ca="1" si="102"/>
        <v>5.9783852287359908E-11</v>
      </c>
      <c r="W258" s="11">
        <f ca="1">G258*T258-'Scenarios &amp; Pics'!$H$5*EXP(-'Scenarios &amp; Pics'!$J$5*'Scenarios &amp; Pics'!P258)*'Scenarios &amp; Pics'!U258</f>
        <v>61.328227275970946</v>
      </c>
      <c r="Y258" s="12">
        <f>LN(G258/'Scenarios &amp; Pics'!$H$6)</f>
        <v>0.47623417899637172</v>
      </c>
      <c r="Z258" s="14">
        <f ca="1">'Scenarios &amp; Pics'!$T$6</f>
        <v>8.2191780821917804E-2</v>
      </c>
      <c r="AA258" s="12">
        <f>'Scenarios &amp; Pics'!$F$6*'Scenarios &amp; Pics'!$F$6/2</f>
        <v>3.125E-2</v>
      </c>
      <c r="AB258" s="17">
        <f ca="1">(Y258+Z258*('Scenarios &amp; Pics'!$J$6+$AA258))/(H259*SQRT(Z258))</f>
        <v>6.7262689489598992</v>
      </c>
      <c r="AC258" s="17">
        <f t="shared" ca="1" si="95"/>
        <v>6.654596176574775</v>
      </c>
      <c r="AD258" s="12">
        <f t="shared" ca="1" si="103"/>
        <v>0.99999999999129652</v>
      </c>
      <c r="AE258" s="12">
        <f t="shared" ca="1" si="104"/>
        <v>0.99999999998579603</v>
      </c>
      <c r="AF258" s="12">
        <f ca="1">G259*AD258-'Scenarios &amp; Pics'!$H$6*EXP(-'Scenarios &amp; Pics'!$J$6*'Scenarios &amp; Pics'!Z258)*'Scenarios &amp; Pics'!AE258</f>
        <v>61.828227275966569</v>
      </c>
      <c r="AG258" s="7">
        <f ca="1">AF258+'Scenarios &amp; Pics'!$H$5*EXP(-'Scenarios &amp; Pics'!$J$5*'Scenarios &amp; Pics'!$T$5)-G258</f>
        <v>0.50000000001011813</v>
      </c>
      <c r="AI258" s="7">
        <f t="shared" si="96"/>
        <v>161</v>
      </c>
      <c r="AJ258">
        <f t="shared" ca="1" si="97"/>
        <v>61.328227275970946</v>
      </c>
      <c r="AK258" s="7">
        <f t="shared" ca="1" si="98"/>
        <v>0.50000000001011813</v>
      </c>
      <c r="AM258" s="7">
        <f t="shared" si="105"/>
        <v>161</v>
      </c>
      <c r="AN258" s="7">
        <f t="shared" ca="1" si="106"/>
        <v>5.5189182752396316E-8</v>
      </c>
      <c r="AO258" s="7">
        <f t="shared" ca="1" si="107"/>
        <v>1.0361766755204741E-8</v>
      </c>
      <c r="AQ258">
        <f t="shared" si="123"/>
        <v>0.66575342465753218</v>
      </c>
      <c r="AR258">
        <f t="shared" si="108"/>
        <v>102.69878876743832</v>
      </c>
      <c r="AS258">
        <f t="shared" si="109"/>
        <v>-2.6630136986301244E-2</v>
      </c>
      <c r="AT258">
        <f t="shared" si="110"/>
        <v>0.66575342465753218</v>
      </c>
      <c r="AU258">
        <f t="shared" si="111"/>
        <v>3.125E-2</v>
      </c>
      <c r="AV258">
        <f t="shared" si="112"/>
        <v>5.0996071565057914E-2</v>
      </c>
      <c r="AW258">
        <f t="shared" si="113"/>
        <v>-0.15298821469517282</v>
      </c>
      <c r="AX258" s="11">
        <f t="shared" si="114"/>
        <v>0.52033567454302287</v>
      </c>
      <c r="AY258" s="11">
        <f t="shared" si="115"/>
        <v>0.43920378459603615</v>
      </c>
      <c r="AZ258" s="11">
        <f t="shared" si="116"/>
        <v>0.39842387300637261</v>
      </c>
      <c r="BA258">
        <f t="shared" si="117"/>
        <v>8.1131889946986746</v>
      </c>
      <c r="BB258">
        <f t="shared" si="118"/>
        <v>1040.6713490860457</v>
      </c>
      <c r="BC258">
        <f t="shared" si="124"/>
        <v>243</v>
      </c>
      <c r="BD258">
        <f t="shared" si="119"/>
        <v>9.7660432651681734</v>
      </c>
      <c r="BE258">
        <f t="shared" si="120"/>
        <v>650.17767491393386</v>
      </c>
    </row>
    <row r="259" spans="1:57" x14ac:dyDescent="0.3">
      <c r="A259" s="8"/>
      <c r="F259" s="6"/>
      <c r="G259" s="6">
        <f t="shared" si="121"/>
        <v>161.5</v>
      </c>
      <c r="H259" s="6">
        <f>'Scenarios &amp; Pics'!$F$5</f>
        <v>0.25</v>
      </c>
      <c r="I259" s="6">
        <f>'Scenarios &amp; Pics'!$F$6</f>
        <v>0.25</v>
      </c>
      <c r="K259" s="7">
        <f ca="1">'Scenarios &amp; Pics'!$E$4*'Scenarios &amp; Pics'!G259+'Scenarios &amp; Pics'!$E$5*W258+'Scenarios &amp; Pics'!$E$6*'Scenarios &amp; Pics'!AF258</f>
        <v>322000.00000000873</v>
      </c>
      <c r="L259" s="7">
        <f t="shared" ca="1" si="122"/>
        <v>122000.00000000873</v>
      </c>
      <c r="O259" s="11">
        <f>LN(G259/'Scenarios &amp; Pics'!$H$5)</f>
        <v>0.47933495667461984</v>
      </c>
      <c r="P259" s="13">
        <f ca="1">'Scenarios &amp; Pics'!$T$5</f>
        <v>8.2191780821917804E-2</v>
      </c>
      <c r="Q259" s="11">
        <f>'Scenarios &amp; Pics'!$F$5*'Scenarios &amp; Pics'!$F$5/2</f>
        <v>3.125E-2</v>
      </c>
      <c r="R259" s="16">
        <f ca="1">(O259+P259*('Scenarios &amp; Pics'!$J$5+$Q259))/(I260*SQRT(P259))</f>
        <v>6.7695319284018902</v>
      </c>
      <c r="S259" s="16">
        <f t="shared" ca="1" si="99"/>
        <v>6.697859156016766</v>
      </c>
      <c r="T259" s="11">
        <f t="shared" ca="1" si="100"/>
        <v>0.99999999999354006</v>
      </c>
      <c r="U259" s="11">
        <f t="shared" ca="1" si="101"/>
        <v>0.99999999998942524</v>
      </c>
      <c r="V259" s="11">
        <f t="shared" ca="1" si="102"/>
        <v>4.464763408486128E-11</v>
      </c>
      <c r="W259" s="11">
        <f ca="1">G259*T259-'Scenarios &amp; Pics'!$H$5*EXP(-'Scenarios &amp; Pics'!$J$5*'Scenarios &amp; Pics'!P259)*'Scenarios &amp; Pics'!U259</f>
        <v>61.828227275967194</v>
      </c>
      <c r="Y259" s="12">
        <f>LN(G259/'Scenarios &amp; Pics'!$H$6)</f>
        <v>0.47933495667461984</v>
      </c>
      <c r="Z259" s="14">
        <f ca="1">'Scenarios &amp; Pics'!$T$6</f>
        <v>8.2191780821917804E-2</v>
      </c>
      <c r="AA259" s="12">
        <f>'Scenarios &amp; Pics'!$F$6*'Scenarios &amp; Pics'!$F$6/2</f>
        <v>3.125E-2</v>
      </c>
      <c r="AB259" s="17">
        <f ca="1">(Y259+Z259*('Scenarios &amp; Pics'!$J$6+$AA259))/(H260*SQRT(Z259))</f>
        <v>6.7695319284018902</v>
      </c>
      <c r="AC259" s="17">
        <f t="shared" ca="1" si="95"/>
        <v>6.697859156016766</v>
      </c>
      <c r="AD259" s="12">
        <f t="shared" ca="1" si="103"/>
        <v>0.99999999999354006</v>
      </c>
      <c r="AE259" s="12">
        <f t="shared" ca="1" si="104"/>
        <v>0.99999999998942524</v>
      </c>
      <c r="AF259" s="12">
        <f ca="1">G260*AD259-'Scenarios &amp; Pics'!$H$6*EXP(-'Scenarios &amp; Pics'!$J$6*'Scenarios &amp; Pics'!Z259)*'Scenarios &amp; Pics'!AE259</f>
        <v>62.328227275963954</v>
      </c>
      <c r="AG259" s="7">
        <f ca="1">AF259+'Scenarios &amp; Pics'!$H$5*EXP(-'Scenarios &amp; Pics'!$J$5*'Scenarios &amp; Pics'!$T$5)-G259</f>
        <v>0.50000000000750333</v>
      </c>
      <c r="AI259" s="7">
        <f t="shared" si="96"/>
        <v>161.5</v>
      </c>
      <c r="AJ259">
        <f t="shared" ca="1" si="97"/>
        <v>61.828227275967194</v>
      </c>
      <c r="AK259" s="7">
        <f t="shared" ca="1" si="98"/>
        <v>0.50000000000750333</v>
      </c>
      <c r="AM259" s="7">
        <f t="shared" si="105"/>
        <v>161.5</v>
      </c>
      <c r="AN259" s="7">
        <f t="shared" ca="1" si="106"/>
        <v>4.1344254721657755E-8</v>
      </c>
      <c r="AO259" s="7">
        <f t="shared" ca="1" si="107"/>
        <v>7.7143922135577927E-9</v>
      </c>
      <c r="AQ259">
        <f t="shared" si="123"/>
        <v>0.66849315068492943</v>
      </c>
      <c r="AR259">
        <f t="shared" si="108"/>
        <v>102.71004404593738</v>
      </c>
      <c r="AS259">
        <f t="shared" si="109"/>
        <v>-2.6739726027397277E-2</v>
      </c>
      <c r="AT259">
        <f t="shared" si="110"/>
        <v>0.66849315068492943</v>
      </c>
      <c r="AU259">
        <f t="shared" si="111"/>
        <v>3.125E-2</v>
      </c>
      <c r="AV259">
        <f t="shared" si="112"/>
        <v>5.1100894022149512E-2</v>
      </c>
      <c r="AW259">
        <f t="shared" si="113"/>
        <v>-0.15330268206645048</v>
      </c>
      <c r="AX259" s="11">
        <f t="shared" si="114"/>
        <v>0.5203774382006543</v>
      </c>
      <c r="AY259" s="11">
        <f t="shared" si="115"/>
        <v>0.43907979284723991</v>
      </c>
      <c r="AZ259" s="11">
        <f t="shared" si="116"/>
        <v>0.39842174103501654</v>
      </c>
      <c r="BA259">
        <f t="shared" si="117"/>
        <v>8.1297645353414296</v>
      </c>
      <c r="BB259">
        <f t="shared" si="118"/>
        <v>1040.7548764013086</v>
      </c>
      <c r="BC259">
        <f t="shared" si="124"/>
        <v>244</v>
      </c>
      <c r="BD259">
        <f t="shared" si="119"/>
        <v>9.7459581837824167</v>
      </c>
      <c r="BE259">
        <f t="shared" si="120"/>
        <v>651.51062927202793</v>
      </c>
    </row>
    <row r="260" spans="1:57" x14ac:dyDescent="0.3">
      <c r="A260" s="8"/>
      <c r="F260" s="6"/>
      <c r="G260" s="6">
        <f t="shared" si="121"/>
        <v>162</v>
      </c>
      <c r="H260" s="6">
        <f>'Scenarios &amp; Pics'!$F$5</f>
        <v>0.25</v>
      </c>
      <c r="I260" s="6">
        <f>'Scenarios &amp; Pics'!$F$6</f>
        <v>0.25</v>
      </c>
      <c r="K260" s="7">
        <f ca="1">'Scenarios &amp; Pics'!$E$4*'Scenarios &amp; Pics'!G260+'Scenarios &amp; Pics'!$E$5*W259+'Scenarios &amp; Pics'!$E$6*'Scenarios &amp; Pics'!AF259</f>
        <v>323000.00000000646</v>
      </c>
      <c r="L260" s="7">
        <f t="shared" ca="1" si="122"/>
        <v>123000.00000000646</v>
      </c>
      <c r="O260" s="11">
        <f>LN(G260/'Scenarios &amp; Pics'!$H$5)</f>
        <v>0.48242614924429278</v>
      </c>
      <c r="P260" s="13">
        <f ca="1">'Scenarios &amp; Pics'!$T$5</f>
        <v>8.2191780821917804E-2</v>
      </c>
      <c r="Q260" s="11">
        <f>'Scenarios &amp; Pics'!$F$5*'Scenarios &amp; Pics'!$F$5/2</f>
        <v>3.125E-2</v>
      </c>
      <c r="R260" s="16">
        <f ca="1">(O260+P260*('Scenarios &amp; Pics'!$J$5+$Q260))/(I261*SQRT(P260))</f>
        <v>6.8126611735364691</v>
      </c>
      <c r="S260" s="16">
        <f t="shared" ca="1" si="99"/>
        <v>6.7409884011513448</v>
      </c>
      <c r="T260" s="11">
        <f t="shared" ca="1" si="100"/>
        <v>0.9999999999952095</v>
      </c>
      <c r="U260" s="11">
        <f t="shared" ca="1" si="101"/>
        <v>0.9999999999921344</v>
      </c>
      <c r="V260" s="11">
        <f t="shared" ca="1" si="102"/>
        <v>3.3311625494798918E-11</v>
      </c>
      <c r="W260" s="11">
        <f ca="1">G260*T260-'Scenarios &amp; Pics'!$H$5*EXP(-'Scenarios &amp; Pics'!$J$5*'Scenarios &amp; Pics'!P260)*'Scenarios &amp; Pics'!U260</f>
        <v>62.328227275964394</v>
      </c>
      <c r="Y260" s="12">
        <f>LN(G260/'Scenarios &amp; Pics'!$H$6)</f>
        <v>0.48242614924429278</v>
      </c>
      <c r="Z260" s="14">
        <f ca="1">'Scenarios &amp; Pics'!$T$6</f>
        <v>8.2191780821917804E-2</v>
      </c>
      <c r="AA260" s="12">
        <f>'Scenarios &amp; Pics'!$F$6*'Scenarios &amp; Pics'!$F$6/2</f>
        <v>3.125E-2</v>
      </c>
      <c r="AB260" s="17">
        <f ca="1">(Y260+Z260*('Scenarios &amp; Pics'!$J$6+$AA260))/(H261*SQRT(Z260))</f>
        <v>6.8126611735364691</v>
      </c>
      <c r="AC260" s="17">
        <f t="shared" ca="1" si="95"/>
        <v>6.7409884011513448</v>
      </c>
      <c r="AD260" s="12">
        <f t="shared" ca="1" si="103"/>
        <v>0.9999999999952095</v>
      </c>
      <c r="AE260" s="12">
        <f t="shared" ca="1" si="104"/>
        <v>0.9999999999921344</v>
      </c>
      <c r="AF260" s="12">
        <f ca="1">G261*AD260-'Scenarios &amp; Pics'!$H$6*EXP(-'Scenarios &amp; Pics'!$J$6*'Scenarios &amp; Pics'!Z260)*'Scenarios &amp; Pics'!AE260</f>
        <v>62.828227275961979</v>
      </c>
      <c r="AG260" s="7">
        <f ca="1">AF260+'Scenarios &amp; Pics'!$H$5*EXP(-'Scenarios &amp; Pics'!$J$5*'Scenarios &amp; Pics'!$T$5)-G260</f>
        <v>0.50000000000551381</v>
      </c>
      <c r="AI260" s="7">
        <f t="shared" si="96"/>
        <v>162</v>
      </c>
      <c r="AJ260">
        <f t="shared" ca="1" si="97"/>
        <v>62.328227275964394</v>
      </c>
      <c r="AK260" s="7">
        <f t="shared" ca="1" si="98"/>
        <v>0.50000000000551381</v>
      </c>
      <c r="AM260" s="7">
        <f t="shared" si="105"/>
        <v>162</v>
      </c>
      <c r="AN260" s="7">
        <f t="shared" ca="1" si="106"/>
        <v>3.0942473712199333E-8</v>
      </c>
      <c r="AO260" s="7">
        <f t="shared" ca="1" si="107"/>
        <v>5.7379479271212503E-9</v>
      </c>
      <c r="AQ260">
        <f t="shared" si="123"/>
        <v>0.67123287671232668</v>
      </c>
      <c r="AR260">
        <f t="shared" si="108"/>
        <v>102.72130055795921</v>
      </c>
      <c r="AS260">
        <f t="shared" si="109"/>
        <v>-2.6849315068493161E-2</v>
      </c>
      <c r="AT260">
        <f t="shared" si="110"/>
        <v>0.67123287671232668</v>
      </c>
      <c r="AU260">
        <f t="shared" si="111"/>
        <v>3.125E-2</v>
      </c>
      <c r="AV260">
        <f t="shared" si="112"/>
        <v>5.1205501898306596E-2</v>
      </c>
      <c r="AW260">
        <f t="shared" si="113"/>
        <v>-0.15361650569492158</v>
      </c>
      <c r="AX260" s="11">
        <f t="shared" si="114"/>
        <v>0.52041911614132674</v>
      </c>
      <c r="AY260" s="11">
        <f t="shared" si="115"/>
        <v>0.43895606087961808</v>
      </c>
      <c r="AZ260" s="11">
        <f t="shared" si="116"/>
        <v>0.39841960907506874</v>
      </c>
      <c r="BA260">
        <f t="shared" si="117"/>
        <v>8.1463055261708561</v>
      </c>
      <c r="BB260">
        <f t="shared" si="118"/>
        <v>1040.8382322826535</v>
      </c>
      <c r="BC260">
        <f t="shared" si="124"/>
        <v>245</v>
      </c>
      <c r="BD260">
        <f t="shared" si="119"/>
        <v>9.7259960918438271</v>
      </c>
      <c r="BE260">
        <f t="shared" si="120"/>
        <v>652.84083356211784</v>
      </c>
    </row>
    <row r="261" spans="1:57" x14ac:dyDescent="0.3">
      <c r="A261" s="8"/>
      <c r="F261" s="6"/>
      <c r="G261" s="6">
        <f t="shared" si="121"/>
        <v>162.5</v>
      </c>
      <c r="H261" s="6">
        <f>'Scenarios &amp; Pics'!$F$5</f>
        <v>0.25</v>
      </c>
      <c r="I261" s="6">
        <f>'Scenarios &amp; Pics'!$F$6</f>
        <v>0.25</v>
      </c>
      <c r="K261" s="7">
        <f ca="1">'Scenarios &amp; Pics'!$E$4*'Scenarios &amp; Pics'!G261+'Scenarios &amp; Pics'!$E$5*W260+'Scenarios &amp; Pics'!$E$6*'Scenarios &amp; Pics'!AF260</f>
        <v>324000.00000000483</v>
      </c>
      <c r="L261" s="7">
        <f t="shared" ca="1" si="122"/>
        <v>124000.00000000483</v>
      </c>
      <c r="O261" s="11">
        <f>LN(G261/'Scenarios &amp; Pics'!$H$5)</f>
        <v>0.48550781578170082</v>
      </c>
      <c r="P261" s="13">
        <f ca="1">'Scenarios &amp; Pics'!$T$5</f>
        <v>8.2191780821917804E-2</v>
      </c>
      <c r="Q261" s="11">
        <f>'Scenarios &amp; Pics'!$F$5*'Scenarios &amp; Pics'!$F$5/2</f>
        <v>3.125E-2</v>
      </c>
      <c r="R261" s="16">
        <f ca="1">(O261+P261*('Scenarios &amp; Pics'!$J$5+$Q261))/(I262*SQRT(P261))</f>
        <v>6.8556575086140228</v>
      </c>
      <c r="S261" s="16">
        <f t="shared" ca="1" si="99"/>
        <v>6.7839847362288985</v>
      </c>
      <c r="T261" s="11">
        <f t="shared" ca="1" si="100"/>
        <v>0.99999999999645073</v>
      </c>
      <c r="U261" s="11">
        <f t="shared" ca="1" si="101"/>
        <v>0.99999999999415468</v>
      </c>
      <c r="V261" s="11">
        <f t="shared" ca="1" si="102"/>
        <v>2.4830249430915661E-11</v>
      </c>
      <c r="W261" s="11">
        <f ca="1">G261*T261-'Scenarios &amp; Pics'!$H$5*EXP(-'Scenarios &amp; Pics'!$J$5*'Scenarios &amp; Pics'!P261)*'Scenarios &amp; Pics'!U261</f>
        <v>62.82822727596232</v>
      </c>
      <c r="Y261" s="12">
        <f>LN(G261/'Scenarios &amp; Pics'!$H$6)</f>
        <v>0.48550781578170082</v>
      </c>
      <c r="Z261" s="14">
        <f ca="1">'Scenarios &amp; Pics'!$T$6</f>
        <v>8.2191780821917804E-2</v>
      </c>
      <c r="AA261" s="12">
        <f>'Scenarios &amp; Pics'!$F$6*'Scenarios &amp; Pics'!$F$6/2</f>
        <v>3.125E-2</v>
      </c>
      <c r="AB261" s="17">
        <f ca="1">(Y261+Z261*('Scenarios &amp; Pics'!$J$6+$AA261))/(H262*SQRT(Z261))</f>
        <v>6.8556575086140228</v>
      </c>
      <c r="AC261" s="17">
        <f t="shared" ca="1" si="95"/>
        <v>6.7839847362288985</v>
      </c>
      <c r="AD261" s="12">
        <f t="shared" ca="1" si="103"/>
        <v>0.99999999999645073</v>
      </c>
      <c r="AE261" s="12">
        <f t="shared" ca="1" si="104"/>
        <v>0.99999999999415468</v>
      </c>
      <c r="AF261" s="12">
        <f ca="1">G262*AD261-'Scenarios &amp; Pics'!$H$6*EXP(-'Scenarios &amp; Pics'!$J$6*'Scenarios &amp; Pics'!Z261)*'Scenarios &amp; Pics'!AE261</f>
        <v>63.328227275960558</v>
      </c>
      <c r="AG261" s="7">
        <f ca="1">AF261+'Scenarios &amp; Pics'!$H$5*EXP(-'Scenarios &amp; Pics'!$J$5*'Scenarios &amp; Pics'!$T$5)-G261</f>
        <v>0.50000000000409273</v>
      </c>
      <c r="AI261" s="7">
        <f t="shared" si="96"/>
        <v>162.5</v>
      </c>
      <c r="AJ261">
        <f t="shared" ca="1" si="97"/>
        <v>62.82822727596232</v>
      </c>
      <c r="AK261" s="7">
        <f t="shared" ca="1" si="98"/>
        <v>0.50000000000409273</v>
      </c>
      <c r="AM261" s="7">
        <f t="shared" si="105"/>
        <v>162.5</v>
      </c>
      <c r="AN261" s="7">
        <f t="shared" ca="1" si="106"/>
        <v>2.3135486604462502E-8</v>
      </c>
      <c r="AO261" s="7">
        <f t="shared" ca="1" si="107"/>
        <v>4.2638656179900926E-9</v>
      </c>
      <c r="AQ261">
        <f t="shared" si="123"/>
        <v>0.67397260273972392</v>
      </c>
      <c r="AR261">
        <f t="shared" si="108"/>
        <v>102.73255830363898</v>
      </c>
      <c r="AS261">
        <f t="shared" si="109"/>
        <v>-2.6958904109588972E-2</v>
      </c>
      <c r="AT261">
        <f t="shared" si="110"/>
        <v>0.67397260273972392</v>
      </c>
      <c r="AU261">
        <f t="shared" si="111"/>
        <v>3.125E-2</v>
      </c>
      <c r="AV261">
        <f t="shared" si="112"/>
        <v>5.1309896505957187E-2</v>
      </c>
      <c r="AW261">
        <f t="shared" si="113"/>
        <v>-0.15392968951787192</v>
      </c>
      <c r="AX261" s="11">
        <f t="shared" si="114"/>
        <v>0.52046070888885221</v>
      </c>
      <c r="AY261" s="11">
        <f t="shared" si="115"/>
        <v>0.43883258711614903</v>
      </c>
      <c r="AZ261" s="11">
        <f t="shared" si="116"/>
        <v>0.39841747712652903</v>
      </c>
      <c r="BA261">
        <f t="shared" si="117"/>
        <v>8.1628121772703182</v>
      </c>
      <c r="BB261">
        <f t="shared" si="118"/>
        <v>1040.9214177777044</v>
      </c>
      <c r="BC261">
        <f t="shared" si="124"/>
        <v>246</v>
      </c>
      <c r="BD261">
        <f t="shared" si="119"/>
        <v>9.7061557384029999</v>
      </c>
      <c r="BE261">
        <f t="shared" si="120"/>
        <v>654.16830456085779</v>
      </c>
    </row>
    <row r="262" spans="1:57" x14ac:dyDescent="0.3">
      <c r="A262" s="8"/>
      <c r="F262" s="6"/>
      <c r="G262" s="6">
        <f t="shared" si="121"/>
        <v>163</v>
      </c>
      <c r="H262" s="6">
        <f>'Scenarios &amp; Pics'!$F$5</f>
        <v>0.25</v>
      </c>
      <c r="I262" s="6">
        <f>'Scenarios &amp; Pics'!$F$6</f>
        <v>0.25</v>
      </c>
      <c r="K262" s="7">
        <f ca="1">'Scenarios &amp; Pics'!$E$4*'Scenarios &amp; Pics'!G262+'Scenarios &amp; Pics'!$E$5*W261+'Scenarios &amp; Pics'!$E$6*'Scenarios &amp; Pics'!AF261</f>
        <v>325000.00000000355</v>
      </c>
      <c r="L262" s="7">
        <f t="shared" ca="1" si="122"/>
        <v>125000.00000000355</v>
      </c>
      <c r="O262" s="11">
        <f>LN(G262/'Scenarios &amp; Pics'!$H$5)</f>
        <v>0.48858001481867092</v>
      </c>
      <c r="P262" s="13">
        <f ca="1">'Scenarios &amp; Pics'!$T$5</f>
        <v>8.2191780821917804E-2</v>
      </c>
      <c r="Q262" s="11">
        <f>'Scenarios &amp; Pics'!$F$5*'Scenarios &amp; Pics'!$F$5/2</f>
        <v>3.125E-2</v>
      </c>
      <c r="R262" s="16">
        <f ca="1">(O262+P262*('Scenarios &amp; Pics'!$J$5+$Q262))/(I263*SQRT(P262))</f>
        <v>6.8985217502881415</v>
      </c>
      <c r="S262" s="16">
        <f t="shared" ca="1" si="99"/>
        <v>6.8268489779030173</v>
      </c>
      <c r="T262" s="11">
        <f t="shared" ca="1" si="100"/>
        <v>0.99999999999737266</v>
      </c>
      <c r="U262" s="11">
        <f t="shared" ca="1" si="101"/>
        <v>0.99999999999566003</v>
      </c>
      <c r="V262" s="11">
        <f t="shared" ca="1" si="102"/>
        <v>1.8490949813640284E-11</v>
      </c>
      <c r="W262" s="11">
        <f ca="1">G262*T262-'Scenarios &amp; Pics'!$H$5*EXP(-'Scenarios &amp; Pics'!$J$5*'Scenarios &amp; Pics'!P262)*'Scenarios &amp; Pics'!U262</f>
        <v>63.328227275960785</v>
      </c>
      <c r="Y262" s="12">
        <f>LN(G262/'Scenarios &amp; Pics'!$H$6)</f>
        <v>0.48858001481867092</v>
      </c>
      <c r="Z262" s="14">
        <f ca="1">'Scenarios &amp; Pics'!$T$6</f>
        <v>8.2191780821917804E-2</v>
      </c>
      <c r="AA262" s="12">
        <f>'Scenarios &amp; Pics'!$F$6*'Scenarios &amp; Pics'!$F$6/2</f>
        <v>3.125E-2</v>
      </c>
      <c r="AB262" s="17">
        <f ca="1">(Y262+Z262*('Scenarios &amp; Pics'!$J$6+$AA262))/(H263*SQRT(Z262))</f>
        <v>6.8985217502881415</v>
      </c>
      <c r="AC262" s="17">
        <f t="shared" ca="1" si="95"/>
        <v>6.8268489779030173</v>
      </c>
      <c r="AD262" s="12">
        <f t="shared" ca="1" si="103"/>
        <v>0.99999999999737266</v>
      </c>
      <c r="AE262" s="12">
        <f t="shared" ca="1" si="104"/>
        <v>0.99999999999566003</v>
      </c>
      <c r="AF262" s="12">
        <f ca="1">G263*AD262-'Scenarios &amp; Pics'!$H$6*EXP(-'Scenarios &amp; Pics'!$J$6*'Scenarios &amp; Pics'!Z262)*'Scenarios &amp; Pics'!AE262</f>
        <v>63.828227275959478</v>
      </c>
      <c r="AG262" s="7">
        <f ca="1">AF262+'Scenarios &amp; Pics'!$H$5*EXP(-'Scenarios &amp; Pics'!$J$5*'Scenarios &amp; Pics'!$T$5)-G262</f>
        <v>0.5000000000030127</v>
      </c>
      <c r="AI262" s="7">
        <f t="shared" si="96"/>
        <v>163</v>
      </c>
      <c r="AJ262">
        <f t="shared" ca="1" si="97"/>
        <v>63.328227275960785</v>
      </c>
      <c r="AK262" s="7">
        <f t="shared" ca="1" si="98"/>
        <v>0.5000000000030127</v>
      </c>
      <c r="AM262" s="7">
        <f t="shared" si="105"/>
        <v>163</v>
      </c>
      <c r="AN262" s="7">
        <f t="shared" ca="1" si="106"/>
        <v>1.7281881188798513E-8</v>
      </c>
      <c r="AO262" s="7">
        <f t="shared" ca="1" si="107"/>
        <v>3.1655370965719234E-9</v>
      </c>
      <c r="AQ262">
        <f t="shared" si="123"/>
        <v>0.67671232876712117</v>
      </c>
      <c r="AR262">
        <f t="shared" si="108"/>
        <v>102.74381728311191</v>
      </c>
      <c r="AS262">
        <f t="shared" si="109"/>
        <v>-2.7068493150684825E-2</v>
      </c>
      <c r="AT262">
        <f t="shared" si="110"/>
        <v>0.67671232876712117</v>
      </c>
      <c r="AU262">
        <f t="shared" si="111"/>
        <v>3.125E-2</v>
      </c>
      <c r="AV262">
        <f t="shared" si="112"/>
        <v>5.1414079144205024E-2</v>
      </c>
      <c r="AW262">
        <f t="shared" si="113"/>
        <v>-0.15424223743261467</v>
      </c>
      <c r="AX262" s="11">
        <f t="shared" si="114"/>
        <v>0.52050221696172527</v>
      </c>
      <c r="AY262" s="11">
        <f t="shared" si="115"/>
        <v>0.43870936999579574</v>
      </c>
      <c r="AZ262" s="11">
        <f t="shared" si="116"/>
        <v>0.39841534518939736</v>
      </c>
      <c r="BA262">
        <f t="shared" si="117"/>
        <v>8.1792846965929513</v>
      </c>
      <c r="BB262">
        <f t="shared" si="118"/>
        <v>1041.0044339234505</v>
      </c>
      <c r="BC262">
        <f t="shared" si="124"/>
        <v>247</v>
      </c>
      <c r="BD262">
        <f t="shared" si="119"/>
        <v>9.6864358902532324</v>
      </c>
      <c r="BE262">
        <f t="shared" si="120"/>
        <v>655.4930588746688</v>
      </c>
    </row>
    <row r="263" spans="1:57" x14ac:dyDescent="0.3">
      <c r="A263" s="8"/>
      <c r="F263" s="6"/>
      <c r="G263" s="6">
        <f t="shared" si="121"/>
        <v>163.5</v>
      </c>
      <c r="H263" s="6">
        <f>'Scenarios &amp; Pics'!$F$5</f>
        <v>0.25</v>
      </c>
      <c r="I263" s="6">
        <f>'Scenarios &amp; Pics'!$F$6</f>
        <v>0.25</v>
      </c>
      <c r="K263" s="7">
        <f ca="1">'Scenarios &amp; Pics'!$E$4*'Scenarios &amp; Pics'!G263+'Scenarios &amp; Pics'!$E$5*W262+'Scenarios &amp; Pics'!$E$6*'Scenarios &amp; Pics'!AF262</f>
        <v>326000.00000000262</v>
      </c>
      <c r="L263" s="7">
        <f t="shared" ca="1" si="122"/>
        <v>126000.00000000262</v>
      </c>
      <c r="O263" s="11">
        <f>LN(G263/'Scenarios &amp; Pics'!$H$5)</f>
        <v>0.4916428043492167</v>
      </c>
      <c r="P263" s="13">
        <f ca="1">'Scenarios &amp; Pics'!$T$5</f>
        <v>8.2191780821917804E-2</v>
      </c>
      <c r="Q263" s="11">
        <f>'Scenarios &amp; Pics'!$F$5*'Scenarios &amp; Pics'!$F$5/2</f>
        <v>3.125E-2</v>
      </c>
      <c r="R263" s="16">
        <f ca="1">(O263+P263*('Scenarios &amp; Pics'!$J$5+$Q263))/(I264*SQRT(P263))</f>
        <v>6.9412547077086844</v>
      </c>
      <c r="S263" s="16">
        <f t="shared" ca="1" si="99"/>
        <v>6.8695819353235601</v>
      </c>
      <c r="T263" s="11">
        <f t="shared" ca="1" si="100"/>
        <v>0.99999999999805689</v>
      </c>
      <c r="U263" s="11">
        <f t="shared" ca="1" si="101"/>
        <v>0.99999999999678046</v>
      </c>
      <c r="V263" s="11">
        <f t="shared" ca="1" si="102"/>
        <v>1.3757362344906209E-11</v>
      </c>
      <c r="W263" s="11">
        <f ca="1">G263*T263-'Scenarios &amp; Pics'!$H$5*EXP(-'Scenarios &amp; Pics'!$J$5*'Scenarios &amp; Pics'!P263)*'Scenarios &amp; Pics'!U263</f>
        <v>63.828227275959662</v>
      </c>
      <c r="Y263" s="12">
        <f>LN(G263/'Scenarios &amp; Pics'!$H$6)</f>
        <v>0.4916428043492167</v>
      </c>
      <c r="Z263" s="14">
        <f ca="1">'Scenarios &amp; Pics'!$T$6</f>
        <v>8.2191780821917804E-2</v>
      </c>
      <c r="AA263" s="12">
        <f>'Scenarios &amp; Pics'!$F$6*'Scenarios &amp; Pics'!$F$6/2</f>
        <v>3.125E-2</v>
      </c>
      <c r="AB263" s="17">
        <f ca="1">(Y263+Z263*('Scenarios &amp; Pics'!$J$6+$AA263))/(H264*SQRT(Z263))</f>
        <v>6.9412547077086844</v>
      </c>
      <c r="AC263" s="17">
        <f t="shared" ca="1" si="95"/>
        <v>6.8695819353235601</v>
      </c>
      <c r="AD263" s="12">
        <f t="shared" ca="1" si="103"/>
        <v>0.99999999999805689</v>
      </c>
      <c r="AE263" s="12">
        <f t="shared" ca="1" si="104"/>
        <v>0.99999999999678046</v>
      </c>
      <c r="AF263" s="12">
        <f ca="1">G264*AD263-'Scenarios &amp; Pics'!$H$6*EXP(-'Scenarios &amp; Pics'!$J$6*'Scenarios &amp; Pics'!Z263)*'Scenarios &amp; Pics'!AE263</f>
        <v>64.328227275958696</v>
      </c>
      <c r="AG263" s="7">
        <f ca="1">AF263+'Scenarios &amp; Pics'!$H$5*EXP(-'Scenarios &amp; Pics'!$J$5*'Scenarios &amp; Pics'!$T$5)-G263</f>
        <v>0.50000000000221689</v>
      </c>
      <c r="AI263" s="7">
        <f t="shared" si="96"/>
        <v>163.5</v>
      </c>
      <c r="AJ263">
        <f t="shared" ca="1" si="97"/>
        <v>63.828227275959662</v>
      </c>
      <c r="AK263" s="7">
        <f t="shared" ca="1" si="98"/>
        <v>0.50000000000221689</v>
      </c>
      <c r="AM263" s="7">
        <f t="shared" si="105"/>
        <v>163.5</v>
      </c>
      <c r="AN263" s="7">
        <f t="shared" ca="1" si="106"/>
        <v>1.2897250163557178E-8</v>
      </c>
      <c r="AO263" s="7">
        <f t="shared" ca="1" si="107"/>
        <v>2.3479736072588333E-9</v>
      </c>
      <c r="AQ263">
        <f t="shared" si="123"/>
        <v>0.67945205479451842</v>
      </c>
      <c r="AR263">
        <f t="shared" si="108"/>
        <v>102.75507749651322</v>
      </c>
      <c r="AS263">
        <f t="shared" si="109"/>
        <v>-2.7178082191780747E-2</v>
      </c>
      <c r="AT263">
        <f t="shared" si="110"/>
        <v>0.67945205479451842</v>
      </c>
      <c r="AU263">
        <f t="shared" si="111"/>
        <v>3.125E-2</v>
      </c>
      <c r="AV263">
        <f t="shared" si="112"/>
        <v>5.1518051099018532E-2</v>
      </c>
      <c r="AW263">
        <f t="shared" si="113"/>
        <v>-0.15455415329705571</v>
      </c>
      <c r="AX263" s="11">
        <f t="shared" si="114"/>
        <v>0.52054364087319926</v>
      </c>
      <c r="AY263" s="11">
        <f t="shared" si="115"/>
        <v>0.43858640797327986</v>
      </c>
      <c r="AZ263" s="11">
        <f t="shared" si="116"/>
        <v>0.39841321326367379</v>
      </c>
      <c r="BA263">
        <f t="shared" si="117"/>
        <v>8.195723289991939</v>
      </c>
      <c r="BB263">
        <f t="shared" si="118"/>
        <v>1041.0872817463985</v>
      </c>
      <c r="BC263">
        <f t="shared" si="124"/>
        <v>248</v>
      </c>
      <c r="BD263">
        <f t="shared" si="119"/>
        <v>9.666835331608258</v>
      </c>
      <c r="BE263">
        <f t="shared" si="120"/>
        <v>656.81511294214795</v>
      </c>
    </row>
    <row r="264" spans="1:57" x14ac:dyDescent="0.3">
      <c r="A264" s="8"/>
      <c r="F264" s="6"/>
      <c r="G264" s="6">
        <f t="shared" si="121"/>
        <v>164</v>
      </c>
      <c r="H264" s="6">
        <f>'Scenarios &amp; Pics'!$F$5</f>
        <v>0.25</v>
      </c>
      <c r="I264" s="6">
        <f>'Scenarios &amp; Pics'!$F$6</f>
        <v>0.25</v>
      </c>
      <c r="K264" s="7">
        <f ca="1">'Scenarios &amp; Pics'!$E$4*'Scenarios &amp; Pics'!G264+'Scenarios &amp; Pics'!$E$5*W263+'Scenarios &amp; Pics'!$E$6*'Scenarios &amp; Pics'!AF263</f>
        <v>327000.00000000192</v>
      </c>
      <c r="L264" s="7">
        <f t="shared" ca="1" si="122"/>
        <v>127000.00000000192</v>
      </c>
      <c r="O264" s="11">
        <f>LN(G264/'Scenarios &amp; Pics'!$H$5)</f>
        <v>0.494696241836107</v>
      </c>
      <c r="P264" s="13">
        <f ca="1">'Scenarios &amp; Pics'!$T$5</f>
        <v>8.2191780821917804E-2</v>
      </c>
      <c r="Q264" s="11">
        <f>'Scenarios &amp; Pics'!$F$5*'Scenarios &amp; Pics'!$F$5/2</f>
        <v>3.125E-2</v>
      </c>
      <c r="R264" s="16">
        <f ca="1">(O264+P264*('Scenarios &amp; Pics'!$J$5+$Q264))/(I265*SQRT(P264))</f>
        <v>6.9838571826134235</v>
      </c>
      <c r="S264" s="16">
        <f t="shared" ca="1" si="99"/>
        <v>6.9121844102282992</v>
      </c>
      <c r="T264" s="11">
        <f t="shared" ca="1" si="100"/>
        <v>0.99999999999856404</v>
      </c>
      <c r="U264" s="11">
        <f t="shared" ca="1" si="101"/>
        <v>0.9999999999976138</v>
      </c>
      <c r="V264" s="11">
        <f t="shared" ca="1" si="102"/>
        <v>1.0226189310531448E-11</v>
      </c>
      <c r="W264" s="11">
        <f ca="1">G264*T264-'Scenarios &amp; Pics'!$H$5*EXP(-'Scenarios &amp; Pics'!$J$5*'Scenarios &amp; Pics'!P264)*'Scenarios &amp; Pics'!U264</f>
        <v>64.328227275958795</v>
      </c>
      <c r="Y264" s="12">
        <f>LN(G264/'Scenarios &amp; Pics'!$H$6)</f>
        <v>0.494696241836107</v>
      </c>
      <c r="Z264" s="14">
        <f ca="1">'Scenarios &amp; Pics'!$T$6</f>
        <v>8.2191780821917804E-2</v>
      </c>
      <c r="AA264" s="12">
        <f>'Scenarios &amp; Pics'!$F$6*'Scenarios &amp; Pics'!$F$6/2</f>
        <v>3.125E-2</v>
      </c>
      <c r="AB264" s="17">
        <f ca="1">(Y264+Z264*('Scenarios &amp; Pics'!$J$6+$AA264))/(H265*SQRT(Z264))</f>
        <v>6.9838571826134235</v>
      </c>
      <c r="AC264" s="17">
        <f t="shared" ca="1" si="95"/>
        <v>6.9121844102282992</v>
      </c>
      <c r="AD264" s="12">
        <f t="shared" ca="1" si="103"/>
        <v>0.99999999999856404</v>
      </c>
      <c r="AE264" s="12">
        <f t="shared" ca="1" si="104"/>
        <v>0.9999999999976138</v>
      </c>
      <c r="AF264" s="12">
        <f ca="1">G265*AD264-'Scenarios &amp; Pics'!$H$6*EXP(-'Scenarios &amp; Pics'!$J$6*'Scenarios &amp; Pics'!Z264)*'Scenarios &amp; Pics'!AE264</f>
        <v>64.828227275958085</v>
      </c>
      <c r="AG264" s="7">
        <f ca="1">AF264+'Scenarios &amp; Pics'!$H$5*EXP(-'Scenarios &amp; Pics'!$J$5*'Scenarios &amp; Pics'!$T$5)-G264</f>
        <v>0.50000000000162004</v>
      </c>
      <c r="AI264" s="7">
        <f t="shared" si="96"/>
        <v>164</v>
      </c>
      <c r="AJ264">
        <f t="shared" ca="1" si="97"/>
        <v>64.328227275958795</v>
      </c>
      <c r="AK264" s="7">
        <f t="shared" ca="1" si="98"/>
        <v>0.50000000000162004</v>
      </c>
      <c r="AM264" s="7">
        <f t="shared" si="105"/>
        <v>164</v>
      </c>
      <c r="AN264" s="7">
        <f t="shared" ca="1" si="106"/>
        <v>9.6161641253303855E-9</v>
      </c>
      <c r="AO264" s="7">
        <f t="shared" ca="1" si="107"/>
        <v>1.7399860726480227E-9</v>
      </c>
      <c r="AQ264">
        <f t="shared" si="123"/>
        <v>0.68219178082191567</v>
      </c>
      <c r="AR264">
        <f t="shared" si="108"/>
        <v>102.76633894397816</v>
      </c>
      <c r="AS264">
        <f t="shared" si="109"/>
        <v>-2.7287671232876679E-2</v>
      </c>
      <c r="AT264">
        <f t="shared" si="110"/>
        <v>0.68219178082191567</v>
      </c>
      <c r="AU264">
        <f t="shared" si="111"/>
        <v>3.125E-2</v>
      </c>
      <c r="AV264">
        <f t="shared" si="112"/>
        <v>5.1621813643416108E-2</v>
      </c>
      <c r="AW264">
        <f t="shared" si="113"/>
        <v>-0.15486544093024934</v>
      </c>
      <c r="AX264" s="11">
        <f t="shared" si="114"/>
        <v>0.52058498113135965</v>
      </c>
      <c r="AY264" s="11">
        <f t="shared" si="115"/>
        <v>0.43846369951885988</v>
      </c>
      <c r="AZ264" s="11">
        <f t="shared" si="116"/>
        <v>0.39841108134935815</v>
      </c>
      <c r="BA264">
        <f t="shared" si="117"/>
        <v>8.2121281612499786</v>
      </c>
      <c r="BB264">
        <f t="shared" si="118"/>
        <v>1041.1699622627193</v>
      </c>
      <c r="BC264">
        <f t="shared" si="124"/>
        <v>249</v>
      </c>
      <c r="BD264">
        <f t="shared" si="119"/>
        <v>9.6473528637871162</v>
      </c>
      <c r="BE264">
        <f t="shared" si="120"/>
        <v>658.13448303643406</v>
      </c>
    </row>
    <row r="265" spans="1:57" x14ac:dyDescent="0.3">
      <c r="A265" s="8"/>
      <c r="F265" s="6"/>
      <c r="G265" s="6">
        <f t="shared" si="121"/>
        <v>164.5</v>
      </c>
      <c r="H265" s="6">
        <f>'Scenarios &amp; Pics'!$F$5</f>
        <v>0.25</v>
      </c>
      <c r="I265" s="6">
        <f>'Scenarios &amp; Pics'!$F$6</f>
        <v>0.25</v>
      </c>
      <c r="K265" s="7">
        <f ca="1">'Scenarios &amp; Pics'!$E$4*'Scenarios &amp; Pics'!G265+'Scenarios &amp; Pics'!$E$5*W264+'Scenarios &amp; Pics'!$E$6*'Scenarios &amp; Pics'!AF264</f>
        <v>328000.00000000146</v>
      </c>
      <c r="L265" s="7">
        <f t="shared" ca="1" si="122"/>
        <v>128000.00000000146</v>
      </c>
      <c r="O265" s="11">
        <f>LN(G265/'Scenarios &amp; Pics'!$H$5)</f>
        <v>0.49774038421733524</v>
      </c>
      <c r="P265" s="13">
        <f ca="1">'Scenarios &amp; Pics'!$T$5</f>
        <v>8.2191780821917804E-2</v>
      </c>
      <c r="Q265" s="11">
        <f>'Scenarios &amp; Pics'!$F$5*'Scenarios &amp; Pics'!$F$5/2</f>
        <v>3.125E-2</v>
      </c>
      <c r="R265" s="16">
        <f ca="1">(O265+P265*('Scenarios &amp; Pics'!$J$5+$Q265))/(I266*SQRT(P265))</f>
        <v>7.0263299694183052</v>
      </c>
      <c r="S265" s="16">
        <f t="shared" ca="1" si="99"/>
        <v>6.954657197033181</v>
      </c>
      <c r="T265" s="11">
        <f t="shared" ca="1" si="100"/>
        <v>0.99999999999893985</v>
      </c>
      <c r="U265" s="11">
        <f t="shared" ca="1" si="101"/>
        <v>0.99999999999823286</v>
      </c>
      <c r="V265" s="11">
        <f t="shared" ca="1" si="102"/>
        <v>7.5945141413900027E-12</v>
      </c>
      <c r="W265" s="11">
        <f ca="1">G265*T265-'Scenarios &amp; Pics'!$H$5*EXP(-'Scenarios &amp; Pics'!$J$5*'Scenarios &amp; Pics'!P265)*'Scenarios &amp; Pics'!U265</f>
        <v>64.828227275958199</v>
      </c>
      <c r="Y265" s="12">
        <f>LN(G265/'Scenarios &amp; Pics'!$H$6)</f>
        <v>0.49774038421733524</v>
      </c>
      <c r="Z265" s="14">
        <f ca="1">'Scenarios &amp; Pics'!$T$6</f>
        <v>8.2191780821917804E-2</v>
      </c>
      <c r="AA265" s="12">
        <f>'Scenarios &amp; Pics'!$F$6*'Scenarios &amp; Pics'!$F$6/2</f>
        <v>3.125E-2</v>
      </c>
      <c r="AB265" s="17">
        <f ca="1">(Y265+Z265*('Scenarios &amp; Pics'!$J$6+$AA265))/(H266*SQRT(Z265))</f>
        <v>7.0263299694183052</v>
      </c>
      <c r="AC265" s="17">
        <f t="shared" ca="1" si="95"/>
        <v>6.954657197033181</v>
      </c>
      <c r="AD265" s="12">
        <f t="shared" ca="1" si="103"/>
        <v>0.99999999999893985</v>
      </c>
      <c r="AE265" s="12">
        <f t="shared" ca="1" si="104"/>
        <v>0.99999999999823286</v>
      </c>
      <c r="AF265" s="12">
        <f ca="1">G266*AD265-'Scenarios &amp; Pics'!$H$6*EXP(-'Scenarios &amp; Pics'!$J$6*'Scenarios &amp; Pics'!Z265)*'Scenarios &amp; Pics'!AE265</f>
        <v>65.328227275957659</v>
      </c>
      <c r="AG265" s="7">
        <f ca="1">AF265+'Scenarios &amp; Pics'!$H$5*EXP(-'Scenarios &amp; Pics'!$J$5*'Scenarios &amp; Pics'!$T$5)-G265</f>
        <v>0.50000000000119371</v>
      </c>
      <c r="AI265" s="7">
        <f t="shared" si="96"/>
        <v>164.5</v>
      </c>
      <c r="AJ265">
        <f t="shared" ca="1" si="97"/>
        <v>64.828227275958199</v>
      </c>
      <c r="AK265" s="7">
        <f t="shared" ca="1" si="98"/>
        <v>0.50000000000119371</v>
      </c>
      <c r="AM265" s="7">
        <f t="shared" si="105"/>
        <v>164.5</v>
      </c>
      <c r="AN265" s="7">
        <f t="shared" ca="1" si="106"/>
        <v>7.1632496659579439E-9</v>
      </c>
      <c r="AO265" s="7">
        <f t="shared" ca="1" si="107"/>
        <v>1.2882788730454693E-9</v>
      </c>
      <c r="AQ265">
        <f t="shared" si="123"/>
        <v>0.68493150684931292</v>
      </c>
      <c r="AR265">
        <f t="shared" si="108"/>
        <v>102.77760162564194</v>
      </c>
      <c r="AS265">
        <f t="shared" si="109"/>
        <v>-2.7397260273972598E-2</v>
      </c>
      <c r="AT265">
        <f t="shared" si="110"/>
        <v>0.68493150684931292</v>
      </c>
      <c r="AU265">
        <f t="shared" si="111"/>
        <v>3.125E-2</v>
      </c>
      <c r="AV265">
        <f t="shared" si="112"/>
        <v>5.1725368037647532E-2</v>
      </c>
      <c r="AW265">
        <f t="shared" si="113"/>
        <v>-0.15517610411294414</v>
      </c>
      <c r="AX265" s="11">
        <f t="shared" si="114"/>
        <v>0.52062623823919674</v>
      </c>
      <c r="AY265" s="11">
        <f t="shared" si="115"/>
        <v>0.43834124311811246</v>
      </c>
      <c r="AZ265" s="11">
        <f t="shared" si="116"/>
        <v>0.39840894944645044</v>
      </c>
      <c r="BA265">
        <f t="shared" si="117"/>
        <v>8.2284995121084208</v>
      </c>
      <c r="BB265">
        <f t="shared" si="118"/>
        <v>1041.2524764783934</v>
      </c>
      <c r="BC265">
        <f t="shared" si="124"/>
        <v>250</v>
      </c>
      <c r="BD265">
        <f t="shared" si="119"/>
        <v>9.6279873049059681</v>
      </c>
      <c r="BE265">
        <f t="shared" si="120"/>
        <v>659.45118526752992</v>
      </c>
    </row>
    <row r="266" spans="1:57" x14ac:dyDescent="0.3">
      <c r="A266" s="8"/>
      <c r="F266" s="6"/>
      <c r="G266" s="6">
        <f t="shared" si="121"/>
        <v>165</v>
      </c>
      <c r="H266" s="6">
        <f>'Scenarios &amp; Pics'!$F$5</f>
        <v>0.25</v>
      </c>
      <c r="I266" s="6">
        <f>'Scenarios &amp; Pics'!$F$6</f>
        <v>0.25</v>
      </c>
      <c r="K266" s="7">
        <f ca="1">'Scenarios &amp; Pics'!$E$4*'Scenarios &amp; Pics'!G266+'Scenarios &amp; Pics'!$E$5*W265+'Scenarios &amp; Pics'!$E$6*'Scenarios &amp; Pics'!AF265</f>
        <v>329000.00000000105</v>
      </c>
      <c r="L266" s="7">
        <f t="shared" ca="1" si="122"/>
        <v>129000.00000000105</v>
      </c>
      <c r="O266" s="11">
        <f>LN(G266/'Scenarios &amp; Pics'!$H$5)</f>
        <v>0.50077528791248915</v>
      </c>
      <c r="P266" s="13">
        <f ca="1">'Scenarios &amp; Pics'!$T$5</f>
        <v>8.2191780821917804E-2</v>
      </c>
      <c r="Q266" s="11">
        <f>'Scenarios &amp; Pics'!$F$5*'Scenarios &amp; Pics'!$F$5/2</f>
        <v>3.125E-2</v>
      </c>
      <c r="R266" s="16">
        <f ca="1">(O266+P266*('Scenarios &amp; Pics'!$J$5+$Q266))/(I267*SQRT(P266))</f>
        <v>7.0686738553063275</v>
      </c>
      <c r="S266" s="16">
        <f t="shared" ca="1" si="99"/>
        <v>6.9970010829212033</v>
      </c>
      <c r="T266" s="11">
        <f t="shared" ca="1" si="100"/>
        <v>0.99999999999921785</v>
      </c>
      <c r="U266" s="11">
        <f t="shared" ca="1" si="101"/>
        <v>0.99999999999869249</v>
      </c>
      <c r="V266" s="11">
        <f t="shared" ca="1" si="102"/>
        <v>5.6350585980302471E-12</v>
      </c>
      <c r="W266" s="11">
        <f ca="1">G266*T266-'Scenarios &amp; Pics'!$H$5*EXP(-'Scenarios &amp; Pics'!$J$5*'Scenarios &amp; Pics'!P266)*'Scenarios &amp; Pics'!U266</f>
        <v>65.32822727595773</v>
      </c>
      <c r="Y266" s="12">
        <f>LN(G266/'Scenarios &amp; Pics'!$H$6)</f>
        <v>0.50077528791248915</v>
      </c>
      <c r="Z266" s="14">
        <f ca="1">'Scenarios &amp; Pics'!$T$6</f>
        <v>8.2191780821917804E-2</v>
      </c>
      <c r="AA266" s="12">
        <f>'Scenarios &amp; Pics'!$F$6*'Scenarios &amp; Pics'!$F$6/2</f>
        <v>3.125E-2</v>
      </c>
      <c r="AB266" s="17">
        <f ca="1">(Y266+Z266*('Scenarios &amp; Pics'!$J$6+$AA266))/(H267*SQRT(Z266))</f>
        <v>7.0686738553063275</v>
      </c>
      <c r="AC266" s="17">
        <f t="shared" ca="1" si="95"/>
        <v>6.9970010829212033</v>
      </c>
      <c r="AD266" s="12">
        <f t="shared" ca="1" si="103"/>
        <v>0.99999999999921785</v>
      </c>
      <c r="AE266" s="12">
        <f t="shared" ca="1" si="104"/>
        <v>0.99999999999869249</v>
      </c>
      <c r="AF266" s="12">
        <f ca="1">G267*AD266-'Scenarios &amp; Pics'!$H$6*EXP(-'Scenarios &amp; Pics'!$J$6*'Scenarios &amp; Pics'!Z266)*'Scenarios &amp; Pics'!AE266</f>
        <v>65.82822727595736</v>
      </c>
      <c r="AG266" s="7">
        <f ca="1">AF266+'Scenarios &amp; Pics'!$H$5*EXP(-'Scenarios &amp; Pics'!$J$5*'Scenarios &amp; Pics'!$T$5)-G266</f>
        <v>0.50000000000090949</v>
      </c>
      <c r="AI266" s="7">
        <f t="shared" si="96"/>
        <v>165</v>
      </c>
      <c r="AJ266">
        <f t="shared" ca="1" si="97"/>
        <v>65.32822727595773</v>
      </c>
      <c r="AK266" s="7">
        <f t="shared" ca="1" si="98"/>
        <v>0.50000000000090949</v>
      </c>
      <c r="AM266" s="7">
        <f t="shared" si="105"/>
        <v>165</v>
      </c>
      <c r="AN266" s="7">
        <f t="shared" ca="1" si="106"/>
        <v>5.3312195940096792E-9</v>
      </c>
      <c r="AO266" s="7">
        <f t="shared" ca="1" si="107"/>
        <v>9.5299425861697365E-10</v>
      </c>
      <c r="AQ266">
        <f t="shared" si="123"/>
        <v>0.68767123287671017</v>
      </c>
      <c r="AR266">
        <f t="shared" si="108"/>
        <v>102.78886554163982</v>
      </c>
      <c r="AS266">
        <f t="shared" si="109"/>
        <v>-2.7506849315068506E-2</v>
      </c>
      <c r="AT266">
        <f t="shared" si="110"/>
        <v>0.68767123287671017</v>
      </c>
      <c r="AU266">
        <f t="shared" si="111"/>
        <v>3.125E-2</v>
      </c>
      <c r="AV266">
        <f t="shared" si="112"/>
        <v>5.1828715529372335E-2</v>
      </c>
      <c r="AW266">
        <f t="shared" si="113"/>
        <v>-0.15548614658811888</v>
      </c>
      <c r="AX266" s="11">
        <f t="shared" si="114"/>
        <v>0.52066741269467642</v>
      </c>
      <c r="AY266" s="11">
        <f t="shared" si="115"/>
        <v>0.43821903727171885</v>
      </c>
      <c r="AZ266" s="11">
        <f t="shared" si="116"/>
        <v>0.39840681755495055</v>
      </c>
      <c r="BA266">
        <f t="shared" si="117"/>
        <v>8.2448375422957554</v>
      </c>
      <c r="BB266">
        <f t="shared" si="118"/>
        <v>1041.3348253893528</v>
      </c>
      <c r="BC266">
        <f t="shared" si="124"/>
        <v>251</v>
      </c>
      <c r="BD266">
        <f t="shared" si="119"/>
        <v>9.6087374895766544</v>
      </c>
      <c r="BE266">
        <f t="shared" si="120"/>
        <v>660.76523558458439</v>
      </c>
    </row>
    <row r="267" spans="1:57" x14ac:dyDescent="0.3">
      <c r="G267" s="6">
        <f t="shared" si="121"/>
        <v>165.5</v>
      </c>
      <c r="H267" s="6">
        <f>'Scenarios &amp; Pics'!$F$5</f>
        <v>0.25</v>
      </c>
      <c r="I267" s="6">
        <f>'Scenarios &amp; Pics'!$F$6</f>
        <v>0.25</v>
      </c>
      <c r="K267" s="7">
        <f ca="1">'Scenarios &amp; Pics'!$E$4*'Scenarios &amp; Pics'!G267+'Scenarios &amp; Pics'!$E$5*W266+'Scenarios &amp; Pics'!$E$6*'Scenarios &amp; Pics'!AF266</f>
        <v>330000.00000000076</v>
      </c>
      <c r="L267" s="7">
        <f t="shared" ca="1" si="122"/>
        <v>130000.00000000076</v>
      </c>
    </row>
  </sheetData>
  <mergeCells count="2">
    <mergeCell ref="Y11:AF11"/>
    <mergeCell ref="O11:W1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18DF-936F-4D2E-B070-E519A2855DD1}">
  <dimension ref="A2:D31"/>
  <sheetViews>
    <sheetView workbookViewId="0">
      <selection activeCell="D4" sqref="D4"/>
    </sheetView>
  </sheetViews>
  <sheetFormatPr defaultRowHeight="14.4" x14ac:dyDescent="0.3"/>
  <sheetData>
    <row r="2" spans="2:4" x14ac:dyDescent="0.3">
      <c r="B2" t="s">
        <v>42</v>
      </c>
      <c r="D2" t="s">
        <v>45</v>
      </c>
    </row>
    <row r="3" spans="2:4" x14ac:dyDescent="0.3">
      <c r="B3">
        <v>0.01</v>
      </c>
      <c r="D3">
        <f>EXP(-B3*30)</f>
        <v>0.74081822068171788</v>
      </c>
    </row>
    <row r="4" spans="2:4" x14ac:dyDescent="0.3">
      <c r="B4">
        <f>B3+0.01</f>
        <v>0.02</v>
      </c>
      <c r="D4">
        <f t="shared" ref="D4:D27" si="0">EXP(-B4*30)</f>
        <v>0.54881163609402639</v>
      </c>
    </row>
    <row r="5" spans="2:4" x14ac:dyDescent="0.3">
      <c r="B5">
        <f t="shared" ref="B5:B24" si="1">B4+0.01</f>
        <v>0.03</v>
      </c>
      <c r="D5">
        <f t="shared" si="0"/>
        <v>0.40656965974059917</v>
      </c>
    </row>
    <row r="6" spans="2:4" x14ac:dyDescent="0.3">
      <c r="B6">
        <f t="shared" si="1"/>
        <v>0.04</v>
      </c>
      <c r="D6">
        <f t="shared" si="0"/>
        <v>0.30119421191220214</v>
      </c>
    </row>
    <row r="7" spans="2:4" x14ac:dyDescent="0.3">
      <c r="B7">
        <f t="shared" si="1"/>
        <v>0.05</v>
      </c>
      <c r="D7">
        <f t="shared" si="0"/>
        <v>0.22313016014842982</v>
      </c>
    </row>
    <row r="8" spans="2:4" x14ac:dyDescent="0.3">
      <c r="B8">
        <f t="shared" si="1"/>
        <v>6.0000000000000005E-2</v>
      </c>
      <c r="D8">
        <f t="shared" si="0"/>
        <v>0.16529888822158653</v>
      </c>
    </row>
    <row r="9" spans="2:4" x14ac:dyDescent="0.3">
      <c r="B9">
        <f t="shared" si="1"/>
        <v>7.0000000000000007E-2</v>
      </c>
      <c r="D9">
        <f t="shared" si="0"/>
        <v>0.12245642825298191</v>
      </c>
    </row>
    <row r="10" spans="2:4" x14ac:dyDescent="0.3">
      <c r="B10">
        <f t="shared" si="1"/>
        <v>0.08</v>
      </c>
      <c r="D10">
        <f t="shared" si="0"/>
        <v>9.0717953289412512E-2</v>
      </c>
    </row>
    <row r="11" spans="2:4" x14ac:dyDescent="0.3">
      <c r="B11">
        <f t="shared" si="1"/>
        <v>0.09</v>
      </c>
      <c r="D11">
        <f t="shared" si="0"/>
        <v>6.7205512739749784E-2</v>
      </c>
    </row>
    <row r="12" spans="2:4" x14ac:dyDescent="0.3">
      <c r="B12">
        <f t="shared" si="1"/>
        <v>9.9999999999999992E-2</v>
      </c>
      <c r="D12">
        <f t="shared" si="0"/>
        <v>4.9787068367863965E-2</v>
      </c>
    </row>
    <row r="13" spans="2:4" x14ac:dyDescent="0.3">
      <c r="B13">
        <f t="shared" si="1"/>
        <v>0.10999999999999999</v>
      </c>
      <c r="D13">
        <f t="shared" si="0"/>
        <v>3.6883167401240015E-2</v>
      </c>
    </row>
    <row r="14" spans="2:4" x14ac:dyDescent="0.3">
      <c r="B14">
        <f t="shared" si="1"/>
        <v>0.11999999999999998</v>
      </c>
      <c r="D14">
        <f t="shared" si="0"/>
        <v>2.7323722447292569E-2</v>
      </c>
    </row>
    <row r="15" spans="2:4" x14ac:dyDescent="0.3">
      <c r="B15">
        <f t="shared" si="1"/>
        <v>0.12999999999999998</v>
      </c>
      <c r="D15">
        <f t="shared" si="0"/>
        <v>2.0241911445804398E-2</v>
      </c>
    </row>
    <row r="16" spans="2:4" x14ac:dyDescent="0.3">
      <c r="B16">
        <f t="shared" si="1"/>
        <v>0.13999999999999999</v>
      </c>
      <c r="D16">
        <f t="shared" si="0"/>
        <v>1.4995576820477717E-2</v>
      </c>
    </row>
    <row r="17" spans="1:4" x14ac:dyDescent="0.3">
      <c r="B17">
        <f t="shared" si="1"/>
        <v>0.15</v>
      </c>
      <c r="D17">
        <f t="shared" si="0"/>
        <v>1.1108996538242306E-2</v>
      </c>
    </row>
    <row r="18" spans="1:4" x14ac:dyDescent="0.3">
      <c r="B18">
        <f t="shared" si="1"/>
        <v>0.16</v>
      </c>
      <c r="D18">
        <f t="shared" si="0"/>
        <v>8.2297470490200302E-3</v>
      </c>
    </row>
    <row r="19" spans="1:4" x14ac:dyDescent="0.3">
      <c r="B19">
        <f t="shared" si="1"/>
        <v>0.17</v>
      </c>
      <c r="D19">
        <f t="shared" si="0"/>
        <v>6.0967465655156327E-3</v>
      </c>
    </row>
    <row r="20" spans="1:4" x14ac:dyDescent="0.3">
      <c r="B20">
        <f t="shared" si="1"/>
        <v>0.18000000000000002</v>
      </c>
      <c r="D20">
        <f t="shared" si="0"/>
        <v>4.5165809426126659E-3</v>
      </c>
    </row>
    <row r="21" spans="1:4" x14ac:dyDescent="0.3">
      <c r="B21">
        <f t="shared" si="1"/>
        <v>0.19000000000000003</v>
      </c>
      <c r="D21">
        <f t="shared" si="0"/>
        <v>3.345965457471269E-3</v>
      </c>
    </row>
    <row r="22" spans="1:4" x14ac:dyDescent="0.3">
      <c r="B22">
        <f t="shared" si="1"/>
        <v>0.20000000000000004</v>
      </c>
      <c r="D22">
        <f t="shared" si="0"/>
        <v>2.4787521766663563E-3</v>
      </c>
    </row>
    <row r="23" spans="1:4" x14ac:dyDescent="0.3">
      <c r="B23">
        <f t="shared" si="1"/>
        <v>0.21000000000000005</v>
      </c>
      <c r="D23">
        <f t="shared" si="0"/>
        <v>1.8363047770289039E-3</v>
      </c>
    </row>
    <row r="24" spans="1:4" x14ac:dyDescent="0.3">
      <c r="B24">
        <f t="shared" si="1"/>
        <v>0.22000000000000006</v>
      </c>
      <c r="D24">
        <f t="shared" si="0"/>
        <v>1.3603680375478915E-3</v>
      </c>
    </row>
    <row r="25" spans="1:4" x14ac:dyDescent="0.3">
      <c r="B25">
        <f t="shared" ref="B25:B28" si="2">B24+0.01</f>
        <v>0.23000000000000007</v>
      </c>
      <c r="D25">
        <f t="shared" si="0"/>
        <v>1.0077854290485087E-3</v>
      </c>
    </row>
    <row r="26" spans="1:4" x14ac:dyDescent="0.3">
      <c r="B26">
        <f t="shared" si="2"/>
        <v>0.24000000000000007</v>
      </c>
      <c r="D26">
        <f t="shared" si="0"/>
        <v>7.465858083766779E-4</v>
      </c>
    </row>
    <row r="27" spans="1:4" x14ac:dyDescent="0.3">
      <c r="B27">
        <f t="shared" si="2"/>
        <v>0.25000000000000006</v>
      </c>
      <c r="D27">
        <f t="shared" si="0"/>
        <v>5.5308437014783265E-4</v>
      </c>
    </row>
    <row r="28" spans="1:4" x14ac:dyDescent="0.3">
      <c r="B28">
        <f t="shared" si="2"/>
        <v>0.26000000000000006</v>
      </c>
      <c r="D28">
        <f t="shared" ref="D28" si="3">EXP(-B28*30)</f>
        <v>4.0973497897978605E-4</v>
      </c>
    </row>
    <row r="30" spans="1:4" x14ac:dyDescent="0.3">
      <c r="A30" t="s">
        <v>43</v>
      </c>
      <c r="B30" s="19">
        <f>AVERAGE(B3:B28)</f>
        <v>0.13500000000000001</v>
      </c>
    </row>
    <row r="31" spans="1:4" x14ac:dyDescent="0.3">
      <c r="A31" t="s">
        <v>44</v>
      </c>
      <c r="B31">
        <f>GEOMEAN(B3:B28)</f>
        <v>0.10550985823054151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Formulas if needed</vt:lpstr>
      <vt:lpstr>eigenvalues</vt:lpstr>
      <vt:lpstr>Scenarios &amp; Pics</vt:lpstr>
      <vt:lpstr>Geometric vs Arithmetic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Zwecher</dc:creator>
  <cp:lastModifiedBy>Mike Z</cp:lastModifiedBy>
  <dcterms:created xsi:type="dcterms:W3CDTF">2022-06-20T15:31:15Z</dcterms:created>
  <dcterms:modified xsi:type="dcterms:W3CDTF">2025-01-22T13:45:26Z</dcterms:modified>
</cp:coreProperties>
</file>